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omments1.xml" ContentType="application/vnd.openxmlformats-officedocument.spreadsheetml.comments+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ebrito\Desktop\Ofic. 137-DPLAN-20\"/>
    </mc:Choice>
  </mc:AlternateContent>
  <bookViews>
    <workbookView xWindow="0" yWindow="0" windowWidth="24000" windowHeight="9000" tabRatio="889" activeTab="1"/>
  </bookViews>
  <sheets>
    <sheet name="Hoja1" sheetId="40" r:id="rId1"/>
    <sheet name="1.1 DPLAN" sheetId="18" r:id="rId2"/>
    <sheet name="1.2 DPLAN" sheetId="31" r:id="rId3"/>
    <sheet name="5" sheetId="34" state="hidden" r:id="rId4"/>
    <sheet name="1.3 DPLAN" sheetId="23" r:id="rId5"/>
    <sheet name="1.4 DPLAN" sheetId="26" r:id="rId6"/>
    <sheet name="2.1 DF" sheetId="7" r:id="rId7"/>
    <sheet name="2.2 DF" sheetId="8" r:id="rId8"/>
    <sheet name="3.1 RECT" sheetId="17" r:id="rId9"/>
    <sheet name="3.2. RECT" sheetId="36" r:id="rId10"/>
    <sheet name="4. COMPRAS P" sheetId="9" r:id="rId11"/>
    <sheet name="5.1 INVESTIGACIÓN" sheetId="4" r:id="rId12"/>
    <sheet name="5.2 INVESTIGACIÓN" sheetId="14" state="hidden" r:id="rId13"/>
    <sheet name="6.1 DEIGC" sheetId="20" r:id="rId14"/>
    <sheet name="6.2.1 DEIGC" sheetId="29" r:id="rId15"/>
    <sheet name="6.2.2 DEIGC" sheetId="39" r:id="rId16"/>
    <sheet name="7.1 DIR TTHH" sheetId="30" r:id="rId17"/>
    <sheet name="7.2 DIR TTHH" sheetId="25" r:id="rId18"/>
    <sheet name="7.3 DIR TTHH" sheetId="28" r:id="rId19"/>
    <sheet name="8. SECRETARÍA G" sheetId="13" r:id="rId20"/>
    <sheet name="9. BIENESTAR U" sheetId="24" r:id="rId21"/>
    <sheet name="10.1 VINCULACIÓN" sheetId="10" r:id="rId22"/>
    <sheet name="10.2 VINCULACIÓN" sheetId="11" r:id="rId23"/>
    <sheet name="10.3 VINCULACIÓN" sheetId="12" r:id="rId24"/>
    <sheet name="10.4 VINCULACIÓN" sheetId="35" r:id="rId25"/>
    <sheet name="11. CONTABILIDAD" sheetId="15" r:id="rId26"/>
    <sheet name="12. PROCURADURÍA" sheetId="27" r:id="rId27"/>
    <sheet name="OTROS (DIRCOM)" sheetId="2" r:id="rId28"/>
    <sheet name="C.Inv" sheetId="1" state="hidden" r:id="rId29"/>
    <sheet name="C.I. x Linea" sheetId="3" state="hidden" r:id="rId30"/>
  </sheets>
  <externalReferences>
    <externalReference r:id="rId31"/>
  </externalReferences>
  <definedNames>
    <definedName name="_Fill" localSheetId="1" hidden="1">#REF!</definedName>
    <definedName name="_Fill" localSheetId="2" hidden="1">#REF!</definedName>
    <definedName name="_Fill" localSheetId="3" hidden="1">#REF!</definedName>
    <definedName name="_Fill" localSheetId="15" hidden="1">#REF!</definedName>
    <definedName name="_Fill" hidden="1">#REF!</definedName>
    <definedName name="_xlnm._FilterDatabase" localSheetId="23" hidden="1">'10.3 VINCULACIÓN'!$B$7:$G$42</definedName>
    <definedName name="_xlnm._FilterDatabase" localSheetId="24" hidden="1">'10.4 VINCULACIÓN'!$D$8:$F$125</definedName>
    <definedName name="_xlnm._FilterDatabase" localSheetId="12" hidden="1">'5.2 INVESTIGACIÓN'!$B$8:$J$151</definedName>
    <definedName name="_xlnm._FilterDatabase" localSheetId="16" hidden="1">'7.1 DIR TTHH'!$A$5:$F$29</definedName>
    <definedName name="_xlnm._FilterDatabase" localSheetId="29" hidden="1">'C.I. x Linea'!$B$8:$J$160</definedName>
    <definedName name="_Key1" localSheetId="1" hidden="1">#REF!</definedName>
    <definedName name="_Key1" localSheetId="2" hidden="1">#REF!</definedName>
    <definedName name="_Key1" localSheetId="3" hidden="1">#REF!</definedName>
    <definedName name="_Key1" localSheetId="15" hidden="1">#REF!</definedName>
    <definedName name="_Key1" hidden="1">#REF!</definedName>
    <definedName name="_Order1" hidden="1">0</definedName>
    <definedName name="_Order2" hidden="1">0</definedName>
    <definedName name="_Sort" localSheetId="1" hidden="1">#REF!</definedName>
    <definedName name="_Sort" localSheetId="2" hidden="1">#REF!</definedName>
    <definedName name="_Sort" localSheetId="3" hidden="1">#REF!</definedName>
    <definedName name="_Sort" localSheetId="15" hidden="1">#REF!</definedName>
    <definedName name="_Sort" hidden="1">#REF!</definedName>
    <definedName name="_xlnm.Print_Area" localSheetId="3">'5'!$C$2:$U$48</definedName>
    <definedName name="cuadro14" localSheetId="3">#REF!</definedName>
    <definedName name="CUADROCATORCE" localSheetId="3">#REF!</definedName>
    <definedName name="cuadroCUATRO" localSheetId="3">#REF!</definedName>
    <definedName name="cuadrotrece" localSheetId="3">#REF!</definedName>
    <definedName name="dos" localSheetId="3">#REF!</definedName>
    <definedName name="E12.38" localSheetId="3">[1]Rectorado!#REF!</definedName>
    <definedName name="feliz" localSheetId="2" hidden="1">#REF!</definedName>
    <definedName name="feliz" localSheetId="3" hidden="1">#REF!</definedName>
    <definedName name="feliz" localSheetId="15" hidden="1">#REF!</definedName>
    <definedName name="feliz" hidden="1">#REF!</definedName>
    <definedName name="FFFF" localSheetId="3">#REF!</definedName>
    <definedName name="HOLA" localSheetId="3">#REF!</definedName>
    <definedName name="NOTA1" localSheetId="3">#REF!</definedName>
    <definedName name="Q" localSheetId="2" hidden="1">#REF!</definedName>
    <definedName name="Q" localSheetId="3" hidden="1">#REF!</definedName>
    <definedName name="Q" localSheetId="15" hidden="1">#REF!</definedName>
    <definedName name="Q" hidden="1">#REF!</definedName>
    <definedName name="TRECE" localSheetId="3">#REF!</definedName>
    <definedName name="Y" localSheetId="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39" l="1"/>
  <c r="H29" i="39" s="1"/>
  <c r="G28" i="39"/>
  <c r="G29" i="39" s="1"/>
  <c r="F28" i="39"/>
  <c r="F29" i="39" s="1"/>
  <c r="E28" i="39"/>
  <c r="E29" i="39" s="1"/>
  <c r="D28" i="39"/>
  <c r="D29" i="39" s="1"/>
  <c r="F134" i="35" l="1"/>
  <c r="F140" i="35" s="1"/>
  <c r="G134" i="35"/>
  <c r="G140" i="35" s="1"/>
  <c r="H134" i="35"/>
  <c r="H140" i="35" s="1"/>
  <c r="E134" i="35"/>
  <c r="E140" i="35" s="1"/>
  <c r="G137" i="35" l="1"/>
  <c r="H138" i="35"/>
  <c r="H137" i="35"/>
  <c r="F137" i="35"/>
  <c r="G138" i="35"/>
  <c r="F138" i="35"/>
  <c r="H139" i="35"/>
  <c r="G139" i="35"/>
  <c r="F139" i="35"/>
  <c r="E138" i="35"/>
  <c r="E139" i="35"/>
  <c r="E137" i="35"/>
  <c r="B45" i="30"/>
  <c r="B42" i="30"/>
  <c r="J30" i="34" l="1"/>
  <c r="I29" i="34"/>
  <c r="K30" i="34"/>
  <c r="I30" i="34"/>
  <c r="H30" i="34"/>
  <c r="G30" i="34"/>
  <c r="K29" i="34"/>
  <c r="J29" i="34"/>
  <c r="H29" i="34"/>
  <c r="G29" i="34"/>
  <c r="E18" i="34"/>
  <c r="P16" i="34"/>
  <c r="E16" i="34"/>
  <c r="E15" i="34"/>
  <c r="E14" i="34"/>
  <c r="P14" i="34" s="1"/>
  <c r="E13" i="34"/>
  <c r="E12" i="34"/>
  <c r="P12" i="34" s="1"/>
  <c r="T17" i="34"/>
  <c r="K28" i="34" s="1"/>
  <c r="R17" i="34"/>
  <c r="Q17" i="34"/>
  <c r="J28" i="34" s="1"/>
  <c r="N17" i="34"/>
  <c r="I28" i="34" s="1"/>
  <c r="K17" i="34"/>
  <c r="H28" i="34" s="1"/>
  <c r="I17" i="34"/>
  <c r="H17" i="34"/>
  <c r="G28" i="34" s="1"/>
  <c r="F17" i="34"/>
  <c r="K27" i="34"/>
  <c r="J27" i="34"/>
  <c r="H27" i="34"/>
  <c r="I21" i="34"/>
  <c r="G27" i="34"/>
  <c r="F31" i="34" l="1"/>
  <c r="F27" i="34"/>
  <c r="N21" i="34"/>
  <c r="J13" i="34"/>
  <c r="G13" i="34"/>
  <c r="S13" i="34"/>
  <c r="J15" i="34"/>
  <c r="S15" i="34"/>
  <c r="G15" i="34"/>
  <c r="S18" i="34"/>
  <c r="G18" i="34"/>
  <c r="M18" i="34"/>
  <c r="F28" i="34"/>
  <c r="F30" i="34"/>
  <c r="M13" i="34"/>
  <c r="M15" i="34"/>
  <c r="F21" i="34"/>
  <c r="R21" i="34"/>
  <c r="J12" i="34"/>
  <c r="S12" i="34"/>
  <c r="G12" i="34"/>
  <c r="M12" i="34"/>
  <c r="P13" i="34"/>
  <c r="J14" i="34"/>
  <c r="S14" i="34"/>
  <c r="G14" i="34"/>
  <c r="M14" i="34"/>
  <c r="P15" i="34"/>
  <c r="J16" i="34"/>
  <c r="S16" i="34"/>
  <c r="G16" i="34"/>
  <c r="M16" i="34"/>
  <c r="J18" i="34"/>
  <c r="P18" i="34"/>
  <c r="O17" i="34"/>
  <c r="K21" i="34"/>
  <c r="L17" i="34"/>
  <c r="H21" i="34"/>
  <c r="L21" i="34"/>
  <c r="T21" i="34"/>
  <c r="I27" i="34"/>
  <c r="F29" i="34" s="1"/>
  <c r="E10" i="34"/>
  <c r="M10" i="34" s="1"/>
  <c r="E11" i="34"/>
  <c r="E19" i="34"/>
  <c r="M19" i="34" s="1"/>
  <c r="Q21" i="34"/>
  <c r="J19" i="34" l="1"/>
  <c r="P10" i="34"/>
  <c r="P19" i="34"/>
  <c r="J11" i="34"/>
  <c r="S11" i="34"/>
  <c r="G11" i="34"/>
  <c r="E17" i="34"/>
  <c r="J10" i="34"/>
  <c r="S10" i="34"/>
  <c r="G10" i="34"/>
  <c r="P17" i="34"/>
  <c r="G19" i="34"/>
  <c r="S19" i="34"/>
  <c r="O21" i="34"/>
  <c r="P11" i="34"/>
  <c r="M11" i="34"/>
  <c r="G17" i="34" l="1"/>
  <c r="J17" i="34"/>
  <c r="S17" i="34"/>
  <c r="E21" i="34"/>
  <c r="P21" i="34" s="1"/>
  <c r="M17" i="34"/>
  <c r="J21" i="34" l="1"/>
  <c r="M21" i="34"/>
  <c r="G21" i="34"/>
  <c r="S21" i="34"/>
  <c r="K35" i="31" l="1"/>
  <c r="J35" i="31"/>
  <c r="I35" i="31"/>
  <c r="H35" i="31"/>
  <c r="G35" i="31"/>
  <c r="K34" i="31"/>
  <c r="J34" i="31"/>
  <c r="I34" i="31"/>
  <c r="H34" i="31"/>
  <c r="G34" i="31"/>
  <c r="J32" i="31"/>
  <c r="G32" i="31"/>
  <c r="E13" i="31" l="1"/>
  <c r="S13" i="31" s="1"/>
  <c r="E17" i="31"/>
  <c r="P17" i="31" s="1"/>
  <c r="H33" i="31"/>
  <c r="I33" i="31"/>
  <c r="J33" i="31"/>
  <c r="F35" i="31" s="1"/>
  <c r="G33" i="31"/>
  <c r="F32" i="31" s="1"/>
  <c r="K33" i="31"/>
  <c r="E15" i="31"/>
  <c r="M15" i="31" s="1"/>
  <c r="E20" i="31"/>
  <c r="J20" i="31" s="1"/>
  <c r="E14" i="31"/>
  <c r="M14" i="31" s="1"/>
  <c r="E19" i="31"/>
  <c r="P19" i="31" s="1"/>
  <c r="F22" i="31"/>
  <c r="R22" i="31"/>
  <c r="E16" i="31"/>
  <c r="S16" i="31" s="1"/>
  <c r="G17" i="31"/>
  <c r="H32" i="31"/>
  <c r="F33" i="31" s="1"/>
  <c r="L22" i="31"/>
  <c r="O22" i="31"/>
  <c r="I32" i="31"/>
  <c r="I22" i="31"/>
  <c r="K32" i="31"/>
  <c r="E11" i="31"/>
  <c r="J11" i="31" s="1"/>
  <c r="E12" i="31"/>
  <c r="P12" i="31" s="1"/>
  <c r="M13" i="31" l="1"/>
  <c r="G13" i="31"/>
  <c r="M20" i="31"/>
  <c r="P13" i="31"/>
  <c r="J13" i="31"/>
  <c r="J17" i="31"/>
  <c r="S17" i="31"/>
  <c r="M17" i="31"/>
  <c r="N22" i="31"/>
  <c r="G20" i="31"/>
  <c r="P20" i="31"/>
  <c r="Q22" i="31"/>
  <c r="F34" i="31"/>
  <c r="J15" i="31"/>
  <c r="K22" i="31"/>
  <c r="G14" i="31"/>
  <c r="M19" i="31"/>
  <c r="S20" i="31"/>
  <c r="S14" i="31"/>
  <c r="S19" i="31"/>
  <c r="P14" i="31"/>
  <c r="J19" i="31"/>
  <c r="J16" i="31"/>
  <c r="P16" i="31"/>
  <c r="G19" i="31"/>
  <c r="G16" i="31"/>
  <c r="M16" i="31"/>
  <c r="H22" i="31"/>
  <c r="J14" i="31"/>
  <c r="T22" i="31"/>
  <c r="G15" i="31"/>
  <c r="F36" i="31"/>
  <c r="S15" i="31"/>
  <c r="P15" i="31"/>
  <c r="E18" i="31"/>
  <c r="M18" i="31" s="1"/>
  <c r="S12" i="31"/>
  <c r="G12" i="31"/>
  <c r="S11" i="31"/>
  <c r="M12" i="31"/>
  <c r="P11" i="31"/>
  <c r="J12" i="31"/>
  <c r="G11" i="31"/>
  <c r="M11" i="31"/>
  <c r="J18" i="31" l="1"/>
  <c r="P18" i="31"/>
  <c r="E22" i="31"/>
  <c r="P22" i="31" s="1"/>
  <c r="G18" i="31"/>
  <c r="S18" i="31"/>
  <c r="S22" i="31" l="1"/>
  <c r="G22" i="31"/>
  <c r="J22" i="31"/>
  <c r="M22" i="31"/>
  <c r="C21" i="17" l="1"/>
  <c r="F21" i="17" s="1"/>
  <c r="C40" i="10" l="1"/>
  <c r="C32" i="10"/>
  <c r="H9" i="4" l="1"/>
  <c r="H163" i="14" l="1"/>
  <c r="H162" i="14"/>
  <c r="H161" i="14"/>
  <c r="H160" i="14"/>
  <c r="H159" i="14"/>
  <c r="H158" i="14"/>
  <c r="H157" i="14"/>
  <c r="H156" i="14"/>
  <c r="D167" i="14"/>
  <c r="D168" i="14"/>
  <c r="D169" i="14"/>
  <c r="D170" i="14"/>
  <c r="D171" i="14"/>
  <c r="D172" i="14"/>
  <c r="D173" i="14"/>
  <c r="D166" i="14"/>
  <c r="I150" i="14" l="1"/>
  <c r="H150" i="14"/>
  <c r="I143" i="14"/>
  <c r="H143" i="14"/>
  <c r="I140" i="14"/>
  <c r="H140" i="14"/>
  <c r="I99" i="14"/>
  <c r="H99" i="14"/>
  <c r="I73" i="14"/>
  <c r="H73" i="14"/>
  <c r="I60" i="14"/>
  <c r="H60" i="14"/>
  <c r="I37" i="14"/>
  <c r="H37" i="14"/>
  <c r="I34" i="14"/>
  <c r="H34" i="14"/>
  <c r="J151" i="14" l="1"/>
  <c r="D164" i="14"/>
  <c r="K164" i="14"/>
  <c r="J164" i="14"/>
  <c r="I164" i="14"/>
  <c r="F164" i="14"/>
  <c r="E164" i="14"/>
  <c r="H164" i="14"/>
  <c r="G150" i="14" l="1"/>
  <c r="F150" i="14"/>
  <c r="G143" i="14"/>
  <c r="F143" i="14"/>
  <c r="G140" i="14"/>
  <c r="F140" i="14"/>
  <c r="F99" i="14"/>
  <c r="G99" i="14"/>
  <c r="G73" i="14"/>
  <c r="F73" i="14"/>
  <c r="G60" i="14"/>
  <c r="F60" i="14"/>
  <c r="G37" i="14"/>
  <c r="F37" i="14"/>
  <c r="G34" i="14"/>
  <c r="F34" i="14"/>
  <c r="F47" i="7"/>
  <c r="F46" i="7"/>
  <c r="F45" i="7"/>
  <c r="F44" i="7"/>
  <c r="C35" i="13"/>
  <c r="D34" i="13" s="1"/>
  <c r="M23" i="13"/>
  <c r="M22" i="13"/>
  <c r="M21" i="13"/>
  <c r="M20" i="13"/>
  <c r="M19" i="13"/>
  <c r="L23" i="13"/>
  <c r="L22" i="13"/>
  <c r="L21" i="13"/>
  <c r="L20" i="13"/>
  <c r="L19" i="13"/>
  <c r="J23" i="13"/>
  <c r="J22" i="13"/>
  <c r="J21" i="13"/>
  <c r="J20" i="13"/>
  <c r="J19" i="13"/>
  <c r="J24" i="13" s="1"/>
  <c r="H23" i="13"/>
  <c r="H22" i="13"/>
  <c r="H21" i="13"/>
  <c r="H20" i="13"/>
  <c r="H19" i="13"/>
  <c r="F23" i="13"/>
  <c r="F22" i="13"/>
  <c r="F21" i="13"/>
  <c r="F20" i="13"/>
  <c r="F19" i="13"/>
  <c r="D23" i="13"/>
  <c r="D22" i="13"/>
  <c r="N22" i="13" s="1"/>
  <c r="D21" i="13"/>
  <c r="D20" i="13"/>
  <c r="D19" i="13"/>
  <c r="K24" i="13"/>
  <c r="I24" i="13"/>
  <c r="G24" i="13"/>
  <c r="E24" i="13"/>
  <c r="C24" i="13"/>
  <c r="D10" i="13"/>
  <c r="D11" i="13"/>
  <c r="D9" i="13"/>
  <c r="C12" i="13"/>
  <c r="H24" i="13" l="1"/>
  <c r="N23" i="13"/>
  <c r="L24" i="13"/>
  <c r="F24" i="13"/>
  <c r="M24" i="13"/>
  <c r="D12" i="13"/>
  <c r="N21" i="13"/>
  <c r="N20" i="13"/>
  <c r="H151" i="14"/>
  <c r="G151" i="14"/>
  <c r="G164" i="14"/>
  <c r="I151" i="14"/>
  <c r="F151" i="14"/>
  <c r="N19" i="13"/>
  <c r="D31" i="13"/>
  <c r="D32" i="13"/>
  <c r="D33" i="13"/>
  <c r="D24" i="13"/>
  <c r="D22" i="10"/>
  <c r="C22" i="10"/>
  <c r="N24" i="13" l="1"/>
  <c r="D35" i="13"/>
  <c r="E29" i="9" l="1"/>
  <c r="F28" i="9"/>
  <c r="E28" i="9"/>
  <c r="D28" i="9"/>
  <c r="C28" i="9"/>
  <c r="C32" i="7" l="1"/>
  <c r="C35" i="7"/>
  <c r="C34" i="7"/>
  <c r="C33" i="7"/>
  <c r="E16" i="8" l="1"/>
  <c r="E15" i="8"/>
  <c r="E14" i="8"/>
  <c r="E13" i="8"/>
  <c r="F22" i="7" l="1"/>
  <c r="F21" i="7"/>
  <c r="F20" i="7"/>
  <c r="F16" i="7"/>
  <c r="F15" i="7"/>
  <c r="F14" i="7"/>
  <c r="F10" i="7"/>
  <c r="F9" i="7"/>
  <c r="F8" i="7"/>
  <c r="H10" i="4" l="1"/>
  <c r="H11" i="4"/>
  <c r="H12" i="4"/>
  <c r="H13" i="4"/>
  <c r="H14" i="4"/>
  <c r="H15" i="4"/>
  <c r="H16" i="4"/>
  <c r="H17" i="4"/>
  <c r="H18" i="4"/>
  <c r="H19" i="4"/>
  <c r="H20" i="4"/>
  <c r="H21" i="4"/>
  <c r="H22" i="4"/>
  <c r="H23" i="4"/>
  <c r="H24" i="4"/>
  <c r="H25" i="4"/>
  <c r="H26" i="4" l="1"/>
  <c r="D45" i="4"/>
  <c r="D44" i="4"/>
  <c r="D43" i="4"/>
  <c r="D42" i="4"/>
  <c r="D41" i="4"/>
  <c r="D40" i="4"/>
  <c r="D39" i="4"/>
  <c r="D38" i="4"/>
  <c r="D37" i="4"/>
  <c r="D36" i="4"/>
  <c r="D35" i="4"/>
  <c r="D34" i="4"/>
  <c r="D33" i="4"/>
  <c r="D32" i="4"/>
  <c r="D31" i="4"/>
  <c r="D30" i="4"/>
  <c r="D29" i="4"/>
  <c r="K26" i="4"/>
  <c r="J26" i="4"/>
  <c r="I26" i="4"/>
  <c r="G26" i="4"/>
  <c r="F26" i="4"/>
  <c r="E26" i="4"/>
  <c r="D26" i="4"/>
  <c r="J186" i="3"/>
  <c r="I186" i="3"/>
  <c r="H186" i="3"/>
  <c r="G186" i="3"/>
  <c r="F186" i="3"/>
  <c r="E186" i="3"/>
  <c r="D186" i="3"/>
  <c r="G28" i="4"/>
  <c r="G30" i="4" s="1"/>
  <c r="G159" i="3"/>
  <c r="G151" i="3"/>
  <c r="G144" i="3"/>
  <c r="G138" i="3"/>
  <c r="G116" i="3"/>
  <c r="G100" i="3"/>
  <c r="G96" i="3"/>
  <c r="G93" i="3"/>
  <c r="G88" i="3"/>
  <c r="G83" i="3"/>
  <c r="G85" i="3"/>
  <c r="G62" i="3"/>
  <c r="G60" i="3"/>
  <c r="G32" i="3"/>
  <c r="G27" i="3"/>
  <c r="G25" i="3"/>
  <c r="G17" i="3"/>
  <c r="I159" i="3"/>
  <c r="H159" i="3"/>
  <c r="I151" i="3"/>
  <c r="H151" i="3"/>
  <c r="I144" i="3"/>
  <c r="H144" i="3"/>
  <c r="I138" i="3"/>
  <c r="H138" i="3"/>
  <c r="I116" i="3"/>
  <c r="H116" i="3"/>
  <c r="I100" i="3"/>
  <c r="H100" i="3"/>
  <c r="I96" i="3"/>
  <c r="H96" i="3"/>
  <c r="I93" i="3"/>
  <c r="H93" i="3"/>
  <c r="I88" i="3"/>
  <c r="H88" i="3"/>
  <c r="I85" i="3"/>
  <c r="H85" i="3"/>
  <c r="I83" i="3"/>
  <c r="H83" i="3"/>
  <c r="I62" i="3"/>
  <c r="H62" i="3"/>
  <c r="I60" i="3"/>
  <c r="H60" i="3"/>
  <c r="I32" i="3"/>
  <c r="H32" i="3"/>
  <c r="I27" i="3"/>
  <c r="H27" i="3"/>
  <c r="I25" i="3"/>
  <c r="H25" i="3"/>
  <c r="I17" i="3"/>
  <c r="H17" i="3"/>
  <c r="J160" i="3"/>
  <c r="B160" i="3"/>
  <c r="G160" i="3" l="1"/>
  <c r="I160" i="3"/>
  <c r="H160" i="3"/>
  <c r="F159" i="3"/>
  <c r="F151" i="3"/>
  <c r="F144" i="3"/>
  <c r="F138" i="3"/>
  <c r="F116" i="3"/>
  <c r="F100" i="3"/>
  <c r="F96" i="3"/>
  <c r="F93" i="3"/>
  <c r="F88" i="3"/>
  <c r="F85" i="3"/>
  <c r="F83" i="3"/>
  <c r="F62" i="3"/>
  <c r="F60" i="3"/>
  <c r="F32" i="3"/>
  <c r="F27" i="3"/>
  <c r="F25" i="3"/>
  <c r="F17" i="3"/>
  <c r="C16" i="2" l="1"/>
  <c r="F16" i="2"/>
  <c r="D16" i="2"/>
  <c r="F160" i="3" l="1"/>
  <c r="F15" i="18" l="1"/>
  <c r="G15" i="18" l="1"/>
  <c r="H15" i="18" s="1"/>
</calcChain>
</file>

<file path=xl/comments1.xml><?xml version="1.0" encoding="utf-8"?>
<comments xmlns="http://schemas.openxmlformats.org/spreadsheetml/2006/main">
  <authors>
    <author>MROLDAN</author>
  </authors>
  <commentList>
    <comment ref="L18" authorId="0" shapeId="0">
      <text>
        <r>
          <rPr>
            <b/>
            <sz val="9"/>
            <color indexed="81"/>
            <rFont val="Tahoma"/>
            <family val="2"/>
          </rPr>
          <t>MROLDAN:</t>
        </r>
        <r>
          <rPr>
            <sz val="9"/>
            <color indexed="81"/>
            <rFont val="Tahoma"/>
            <family val="2"/>
          </rPr>
          <t xml:space="preserve">
Se cambio nombre de docente por no poseer horas de vinculación </t>
        </r>
      </text>
    </comment>
  </commentList>
</comments>
</file>

<file path=xl/sharedStrings.xml><?xml version="1.0" encoding="utf-8"?>
<sst xmlns="http://schemas.openxmlformats.org/spreadsheetml/2006/main" count="4116" uniqueCount="1275">
  <si>
    <t>UNIVERSIDAD TÉCNICA DE MACHALA</t>
  </si>
  <si>
    <t>Calidad, Pertinencia y Calidez</t>
  </si>
  <si>
    <t>DIRECCIÓN DE PLANIFICACIÓN</t>
  </si>
  <si>
    <t>NRO.</t>
  </si>
  <si>
    <t>MATRIZ DE ESTADO ACTUAL DE PROYECTOS DE INVESTIGACIÓN DE LA UTMACH 2019</t>
  </si>
  <si>
    <t>OEI UTMACH</t>
  </si>
  <si>
    <t>OBJETIVO PNBV</t>
  </si>
  <si>
    <t>LINEA_ INVESTIGACION</t>
  </si>
  <si>
    <t>DETALLE DEL PROYECTO</t>
  </si>
  <si>
    <t>PRESUPUESTO APROBADO</t>
  </si>
  <si>
    <t>% EJECUCIÓN</t>
  </si>
  <si>
    <t>PRINCIPALES RESULTADOS</t>
  </si>
  <si>
    <t>OBRAS EN CORRIENTE REGIONAL</t>
  </si>
  <si>
    <t>OBRAS EN CORRIENTE  PRINCIPAL</t>
  </si>
  <si>
    <t>OEI 8: "Desarrollar la investigación científica y generar conocimiento y tecnología</t>
  </si>
  <si>
    <t>Objetivo 6: Desarrollar las capacidades productivas y del entorno para lograr la soberanía alimentaria y el Buen Vivir rural</t>
  </si>
  <si>
    <t>Desarrollo económico y empresarial</t>
  </si>
  <si>
    <t>Gestión de información colaborativa a través de un app de gamificación para android en la prevención, respuesta y recuperación de desastres naturales, tecnológico (derrame de pétroleo) y humanos</t>
  </si>
  <si>
    <t>En proceso</t>
  </si>
  <si>
    <t>Objetivo 5: Impulsar la productividad y competitividad para el crecimiento económico sostenible de manera redistributiva y solidaria</t>
  </si>
  <si>
    <t>Diseño de un modelo de gestión de emprendimiento</t>
  </si>
  <si>
    <t>Objetivo 1: Garantizar una vida digna con iguales oportunidades para todas las personas</t>
  </si>
  <si>
    <t>Internet de las cosas y cloud computing</t>
  </si>
  <si>
    <t>Comportamiento humano</t>
  </si>
  <si>
    <t>Smart campus</t>
  </si>
  <si>
    <t>Relación de insatisfacción corporal y rasgos de personalidad en estudiantes de la Universidad Técnica de Machala</t>
  </si>
  <si>
    <t>Éxito académico en estudiantes universitarios. Análisis predictivo desde la óptica psicoeducativa</t>
  </si>
  <si>
    <t>Neurodidáctica y aprendizaje de la investigación</t>
  </si>
  <si>
    <t>Objetivo 3: Garantizar los derechos de la naturaleza para las actuales y futuras generaciones</t>
  </si>
  <si>
    <t>Objetivo 7: Incentivar una sociedad participativa, con un Estado cercano al servicio de la ciudadanía</t>
  </si>
  <si>
    <t>Producción y desarrollo agroalimentario</t>
  </si>
  <si>
    <t>Biodiversidad y evolución</t>
  </si>
  <si>
    <t>Ambiente y conservación</t>
  </si>
  <si>
    <t>Sociedad y Cultura</t>
  </si>
  <si>
    <t>Profesional de la psicología: estereotipos, roles y percepciones</t>
  </si>
  <si>
    <t>Análisis del riesgo económico financiero de la acuicultura en el Ecuador</t>
  </si>
  <si>
    <t>Determinación del intervalo hídrico óptimo (IHO), en un suelo inceptisol bananero, bajo sistema de riego presurizado</t>
  </si>
  <si>
    <t>Determinación de la demanda nutricional de cultivos de ciclo corto de interés comercial para la provincia de El Oro, mediante curvas de absorción de nutrientes</t>
  </si>
  <si>
    <t>Estimación del secuestro de carbono en suelos cultivados de la parroquia El Progreso, Pasaje - Ecuador</t>
  </si>
  <si>
    <t>Contaminación por metales pesados que se originan en las actividades mineras artesanales y de pequeña escala: análisis temporal y espacial del riesgo ecológico en el ecosistema camaronero del sur del Ecuador</t>
  </si>
  <si>
    <t>Una provincia dos historias: del oro amarillo a al oro verde</t>
  </si>
  <si>
    <t>-</t>
  </si>
  <si>
    <t>Objetivo 4: Consolidar la sostenibilidad del sistema económico social y solidario, y afianzar la dolarización</t>
  </si>
  <si>
    <t>Prevención, promoción y cuidados</t>
  </si>
  <si>
    <t>Turismo sostenible</t>
  </si>
  <si>
    <t>Procesos educativos y formación humana</t>
  </si>
  <si>
    <t>Creación de una spin off en la Universidad Técnica de Machala</t>
  </si>
  <si>
    <t>Empresas medianas convencionales a empresas inteligentes en la ciudad de Machala el año 2016</t>
  </si>
  <si>
    <t>Desarrollo de sistemas de lengua electrónica mediante técnicas electroanalíticas hidrodinámicas. Aplicación al análisis de agua embotellada y bebidas alimenticias</t>
  </si>
  <si>
    <t>Diseño y desarrollo de bebidas funcionales a base de frutos y subproductos de la zona de planificación 7</t>
  </si>
  <si>
    <t>Diseño y desarrollo de perfiles de torrefacción de café cultivado en la provincia de El Oro</t>
  </si>
  <si>
    <t>Evaluación del conocimiento del pie diabético en atención primaria del distrito 2 El Oro 2015</t>
  </si>
  <si>
    <t>Patrimonio cultural y potencial turístico: caso centro urbano de Zaruma</t>
  </si>
  <si>
    <t>Juegos serios como herramienta para potenciar el aprendizaje autorregulado</t>
  </si>
  <si>
    <t>Radio UTMACH: investigación de público objetivo e implementación de productos educomunicativos para la región 7</t>
  </si>
  <si>
    <t>Morfométrica y merística de mugil aff. Curema (perciformes: mugilidae) del Océano Pacífico colectados en la provincia El Oro, Ecuador</t>
  </si>
  <si>
    <t>Descripción del desarrollo embrionario del Icthyolepas Humeralis (bocachico) bajo condiciones de laboratorio</t>
  </si>
  <si>
    <t>Estudio de micronúcleos y otras anormalidades nucleares en células sanguíneas (eritrocitos) de Rhoadsia Altipinna (pámpano)</t>
  </si>
  <si>
    <t>Análisis citogenético de Mugil aff. Hopes Jordan &amp; Culver, 1985 (mugilidae: perciformes) mediante métodos convencionales y moleculares</t>
  </si>
  <si>
    <t>El papel de la dirección del conocimiento en la gestión de las empresas exportadoras de camarón en la provincia de El Oro</t>
  </si>
  <si>
    <t>Ecoturismo en áreas protegidas de la zona RAMSAR de la provincia El Oro</t>
  </si>
  <si>
    <t>Parto o cesárea: representación social en mujeres orenses 2015</t>
  </si>
  <si>
    <t>Empresa universitaria de desarrollo económico territorial (EUDET)</t>
  </si>
  <si>
    <t>Productos naturales</t>
  </si>
  <si>
    <t>Estudio de calidad nutricional de balanceados con sacha inchi (Plukenetia Volubilis) aplicados en nutrición de organismos acuáticos</t>
  </si>
  <si>
    <t>Estudio de factibilidad para la industrialización y comercialización al mercado internacional de pulpa de moluscos bivalvos bajo los estándares de calidad</t>
  </si>
  <si>
    <t>Seguridad en los entornos cloud computing</t>
  </si>
  <si>
    <t>Determinación de la capacidad antioxidante de varias líneas de capsium frente al colesterol por hplc high performace liquid chromatography</t>
  </si>
  <si>
    <t>Evaluación de la composición química y actividad antimicrobiana de propóleos del Ecuador</t>
  </si>
  <si>
    <t>Determinación de la prevalencia de tuberculosis bovina en la provincia de El Oro a nivel de hatos ganaderos</t>
  </si>
  <si>
    <t>Implementación de bancos de germoplasma vegetal, con fines de uso en la producción vegetal y animal</t>
  </si>
  <si>
    <t>Desarrollo de formulaciones a partir de moringa y otros productos naturales beneficiosos para la salud</t>
  </si>
  <si>
    <t>Objetivo 8: Promover la transparencia y la corresponsabilidad para una nueva ética social</t>
  </si>
  <si>
    <t>Justicia y gobernabilidad</t>
  </si>
  <si>
    <t>Sangre de bovinos a caninos a través de transfusión heteróloga en tratamiento de anemias</t>
  </si>
  <si>
    <t>Sinergias entre agricultura y bionenergía: la producción de biodiesel y bioetanol en el cantón Machala</t>
  </si>
  <si>
    <t>Caracterización y conservación de la agro biodiversidad en la parte alta de la provincia de El Oro - cantones Chilla y Guanazán, y sus parroquias rurales</t>
  </si>
  <si>
    <t>Eficacia procesal en el enjuiciamiento criminal a las personas jurídicas en el Ecuador</t>
  </si>
  <si>
    <t>La reparación integral a las violaciones de derechos en las sentencias de garantías jurisdiccionales de los juzgados y tribunales de Machala en el año 2016</t>
  </si>
  <si>
    <t>Innovating EFL materials</t>
  </si>
  <si>
    <t>Innovating EFL materials - second phase</t>
  </si>
  <si>
    <t>Infraestructura y ordenamiento territorial</t>
  </si>
  <si>
    <t>Estrategia de profesionalización docente para el profesorado UACS</t>
  </si>
  <si>
    <t>Estudio de potenciales bioabsorbentes para procesos de descontaminación de aguas contaminadas</t>
  </si>
  <si>
    <t>Efectos del ejercicio aeróbico en la hemoglobina glucosilada y la prevención de complicaciones de diabéticos de Machala 2016</t>
  </si>
  <si>
    <t>Estimación de la huella hídrica de la cuencca hidrográfica del río Casacay</t>
  </si>
  <si>
    <t>Capital humano y actividad exportadora</t>
  </si>
  <si>
    <t>Metodología para el reconocimiento y medición del activo biológico banano en la provincia de El Oro</t>
  </si>
  <si>
    <t>El suelo como sumidero de carbono en condiciones tropicales</t>
  </si>
  <si>
    <t>Programa de acompañamiento gestacional y prevención de riesgo obstétrico</t>
  </si>
  <si>
    <t>Cultura emprendedora y sustentable en el sector informal comercio del cantón Machala, provincia de El Oro</t>
  </si>
  <si>
    <t>Estimación de las propiedades físicas y químicas de suelos con enfoque ecosistémico de la zona de restauración en la reserva ecológica Arenillas</t>
  </si>
  <si>
    <r>
      <t xml:space="preserve">Cuantificación y valoración económica de la captura de co2 en las especies </t>
    </r>
    <r>
      <rPr>
        <i/>
        <sz val="11"/>
        <rFont val="Arial Narrow"/>
        <family val="2"/>
      </rPr>
      <t>Tabeburia Chrysantha y Coclhospermun Vitifollium</t>
    </r>
    <r>
      <rPr>
        <sz val="11"/>
        <rFont val="Arial Narrow"/>
        <family val="2"/>
      </rPr>
      <t xml:space="preserve"> en la zona de restauración pasiva de la reserva ecológica Arenillas</t>
    </r>
  </si>
  <si>
    <t>Internacionalización de las MIPYMES (investigación de deficiencias y potencialidades de las micro, pequeñas y medianas empresas de la provincia de El Oro para el establecimiento de estrategias de expansión internacional)</t>
  </si>
  <si>
    <t>Valoración de plásticas usados de bananeras como medio de soporte en reactores de biopelícula para el tratamiento de aguas residuales</t>
  </si>
  <si>
    <t>MEDIOS DE COMUNICACIÓN</t>
  </si>
  <si>
    <t>MONTO CONTRATADO</t>
  </si>
  <si>
    <t>CANTIDAD DE ESPACIO PAUTADO Y/O MINUTOS PAUTADOS</t>
  </si>
  <si>
    <t>INDICACIÓN DEL PORCENTAJE DEL PSTO. DEL PAUTAJE QUE SE DESTINÓ A MEDIOS LOCALES Y REGIONALES</t>
  </si>
  <si>
    <t>INDICACIÓN DEL PORCENTAJE DEL PSTO. DEL PAUTAJE QUE SE DESTINÓ A MEDIOS NACIONALES</t>
  </si>
  <si>
    <t>MEDIOS DE VERIFICACIÓN</t>
  </si>
  <si>
    <t> 0</t>
  </si>
  <si>
    <t> https://app.utmachala.edu.ec/repositoriosgc/download/bc02e7e3-a4cb-4b89-82a5-35b70d6f6f6c</t>
  </si>
  <si>
    <t>https://app.utmachala.edu.ec/repositoriosgc/download/fb5fa012-322e-4652-b385-cff3c0bdbf74</t>
  </si>
  <si>
    <t xml:space="preserve">Suplemento 8 páginas </t>
  </si>
  <si>
    <t>VACA ACOSTA MARCO ROLANDO (EL ORENSE)</t>
  </si>
  <si>
    <t>https://app.utmachala.edu.ec/repositoriosgc/download/bc8d8e38-5136-40af-8fdc-7dfdee8f5497</t>
  </si>
  <si>
    <t>https://app.utmachala.edu.ec/repositoriosgc/download/b67d3e03-2a3e-4c11-921d-bfd33588093a</t>
  </si>
  <si>
    <t>2 publicaciones b/n (12,5 x 20 cm)</t>
  </si>
  <si>
    <t>https://app.utmachala.edu.ec/repositoriosgc/download/163a318f-d22d-4755-b3e5-2c6694df464b</t>
  </si>
  <si>
    <t>https://app.utmachala.edu.ec/repositoriosgc/download/dfbe2eb6-f218-4960-a00b-6db9d454492a</t>
  </si>
  <si>
    <t>TOTAL:</t>
  </si>
  <si>
    <t>MATRIZ DE GASTOS DE PUBLICIDAD DE LA UTMACH 2019</t>
  </si>
  <si>
    <t>NRO. DE MEDIOS</t>
  </si>
  <si>
    <t>EDITORIAL DEL SUR CIA. LTDA. 
(DIARIO CORREO)</t>
  </si>
  <si>
    <t>GRÁFICOS ORENSES C.A. GRAFORCA 
(DIARIO EL NACIONAL)</t>
  </si>
  <si>
    <t> ¼ página b/n 
(12,5 x 15 cm)</t>
  </si>
  <si>
    <t>¼ página f/c 
(12,5 x 16 cm)</t>
  </si>
  <si>
    <t>1 página f/c 
(23 x 31 cm)</t>
  </si>
  <si>
    <t>¼ página b/n 
(12,5 x 15 cm)</t>
  </si>
  <si>
    <t>3 publicaciones de ¼ página b/n 
(12,5 x 16 cm)</t>
  </si>
  <si>
    <t>Infraestructura consolidar rdenamiento territorial</t>
  </si>
  <si>
    <t>Bioconversión enzimática del mucílago de cacao (teobroma cacao) en glucosa y dextrinas para la obtención de etanol 2g</t>
  </si>
  <si>
    <t>La sustentabilidad técnica de los costos de producción en la asociación de pequeños productores bananeros El Guabo para el desarrollo sostenible del negocio bananero en el año 2016</t>
  </si>
  <si>
    <t>Responsabilidad social empresarial en el sector bananero de la ciudad de Machala, provincia de El Oro</t>
  </si>
  <si>
    <t>Dirección estratégica, autoevaluación institucional, y calidad de la gestión universitaria</t>
  </si>
  <si>
    <t>Módulo de elasticidad del concreto para diseño de estructuras sismo resistentes en Machala</t>
  </si>
  <si>
    <t>Valoración biopsicosocial y calidad de vida del adulto mayor desde un enfoque bioético</t>
  </si>
  <si>
    <t>Las buenas prácticas de los Edutubers aplicadas a contextos de enseñanza universitaria</t>
  </si>
  <si>
    <t>La mentoría como estrategia de acogida a estudiantes de nuevo ingreso en el nivel superior</t>
  </si>
  <si>
    <t>Material didáctico en el proceso de aprendizaje</t>
  </si>
  <si>
    <t>Situación actual del aprestamiento en el desarrollo del pensamiento lógico matemático de los niños de la educación preescolar en la provincia de El Oro</t>
  </si>
  <si>
    <t>Efecto fitoremediador de Azolla sp.en aguas contaminadas con metales pesados (Plomo) en el cultivo del arroz (Oriza sativa sp)</t>
  </si>
  <si>
    <t>TURISPATRI</t>
  </si>
  <si>
    <t>Efecto de aguas residuales en la "Playa El Coco" y otros destinos turísticos de la Provincia de El Oro</t>
  </si>
  <si>
    <t>Aprovechamiento del Turismo Rural como Estrategia de Desarrollo Socioecómico en la Provincia de El Oro</t>
  </si>
  <si>
    <t>Manejo integral de entidades nosológicas</t>
  </si>
  <si>
    <t>Agentes etiológicos en infecciones post-quirúrgicas</t>
  </si>
  <si>
    <t>El tejido empresarial ecuatoriano y la filosofía de gobierno en los negocios familiares</t>
  </si>
  <si>
    <t>Normas preliminares DRIS (Sistema Integrado de Recomendación y Diagnóstico) para el diagnóstico e interpretación del estado nutricional del cultivo de banano en la provincia de El Oro, Ecuador</t>
  </si>
  <si>
    <t>Estudio de las competencias específicas de la carrera de Trabajo Social de la UACS - UTMACH</t>
  </si>
  <si>
    <t>Compotencias docentes en el uso de aplicaciones educativas innovadoras basadas en Tics para Educación General Básica</t>
  </si>
  <si>
    <t>Cultura emprendedora y empresarial en el sector asociativo de la Economía Popular y Solidaria del cantón Machala, provincia de El Oro</t>
  </si>
  <si>
    <t>Epidemiologia molecular del virus de la diarrea viral bovina en la provincia de El Oro</t>
  </si>
  <si>
    <t>Valoración epidemiológica de la Brucelosis bovina en hembras lecheras adultas de fincas de pequeña y mediana producción en 3 cantones de la provincia de El Oro</t>
  </si>
  <si>
    <t>Desarrollo del recurso Azolla anabaena y su utilización en la alimentación de Pollos y Cerdos</t>
  </si>
  <si>
    <t>Productividad y estructura sectorial de la provincia de El Oro</t>
  </si>
  <si>
    <t xml:space="preserve">Evaluación de extractos vegetales y aceites esenciales en el control de hongos postcosecha </t>
  </si>
  <si>
    <t>Gestión del Conocimiento de las BPM: Estado actual de las empresas industriales de la costa ecuatoriana</t>
  </si>
  <si>
    <t>El impacto de las costumbres culinarias de la provincia de El Oro</t>
  </si>
  <si>
    <t>Análisis de representaciones de género en diarios impresos y violencia de género contra las mujeres en la provincia de El Oro</t>
  </si>
  <si>
    <t>La autonomía administrativa y financiera de las universidades en el área contractual, frente a las regulaciones de organismos externos</t>
  </si>
  <si>
    <t>La competitividad de las medianas empresas de Ecuador y Perú</t>
  </si>
  <si>
    <t>Análisis del Impacto de las habilidades emocionales en los Atributos de Emprendimiento de empresarios de pymes en la provincia de El Oro</t>
  </si>
  <si>
    <t>Diseño, elaboración y valoración de cursos online para fortalecer logros de aprendizaje en Informática</t>
  </si>
  <si>
    <t>El capital intelectual y su incidencia en la producción de las empresas productoras de banano</t>
  </si>
  <si>
    <t>Equidad social  y organización ciudadana</t>
  </si>
  <si>
    <t>Las prácticas gerenciales en las medianas empresas de Ecuador y Perú</t>
  </si>
  <si>
    <t>El papel del capital humano en la evolución de la desigualdad y el crecimiento económico en América Latina</t>
  </si>
  <si>
    <t>Red de comercialización justa y solidaria</t>
  </si>
  <si>
    <t>Modelos de prácticas gerenciales en las medianas empresas de Ecuador y Perú</t>
  </si>
  <si>
    <t>La Responsibilidad Social como herramienta de gestión pública en la Policía Nacional</t>
  </si>
  <si>
    <t>Incidencia de las relaciones de poder en la violencia intrafamiliar de los cantones de Machala y Pasaje de la provincia de El Oro</t>
  </si>
  <si>
    <t>Mediciones de reacciones neurofisiológicas en la publicidad del turismo interno del Gobierno de Ecuador</t>
  </si>
  <si>
    <t>Modelo administrativo, financiero y contable para mejorar la eficiencia y eficacia de los cuerpos de bomberos de la provincia de El Oro</t>
  </si>
  <si>
    <t>Rasgos agnotológicos, barreras psicodidácticas y aprendizaje de la investigación</t>
  </si>
  <si>
    <t>Diseño de una metodoloogía de reconocimiento y medición del activo biológico camarón en la provincia de El Oro</t>
  </si>
  <si>
    <t>Desempeño y ambidestreza organizacional: factores antecedentes que propician la flexibilidad en las Pymes del litoral Ecuatoriano</t>
  </si>
  <si>
    <t>Motivational Strategies in EFL Classes</t>
  </si>
  <si>
    <t>Modelo empresarial participativo en asociación público-privada basado en potencialidades productivas para impulsar el desarrollo socioeconómico local</t>
  </si>
  <si>
    <t>Objetivo 2: Afirmar la interculturalidad y plurinacionalidad, revalorizando las identidades diversas</t>
  </si>
  <si>
    <t>Un modelo de reciclaje y reaprovechamiento de las minas de oro abandonadas en la provincia de El Oro, turismo exploratorio</t>
  </si>
  <si>
    <t>La vulneración de los derechos de la naturaleza consagrados en la constitución, como consecuencia de la contaminación ambiental</t>
  </si>
  <si>
    <t>Evaluación de los cambios físicos y químicos durante la maduración del aguacate, guayaba y fruta pan cultivados en la zona de planificación 7 del Ecuador</t>
  </si>
  <si>
    <t>Prevalencia Molecular de Ehrlichiosis Monocitica, de perros con signología de enfermedad en la ciudad de Machala, provincia de El Oro, Ecuador</t>
  </si>
  <si>
    <t>Cuantificación de la capacidad de absorción en empresas exportadoras de la provincia de El Oro</t>
  </si>
  <si>
    <t>Uso del inglés en el ámbito laboral</t>
  </si>
  <si>
    <t>Investigacipon novel en estudios literarios hispanoamericanos</t>
  </si>
  <si>
    <t>La narrativa comunicacional como proceso de desarrollo social</t>
  </si>
  <si>
    <t>Caracterización fenotípica, molecular y ecogeográfica de los recursos fitogenéticos de la provincia de El Oro</t>
  </si>
  <si>
    <t>Aprovechamiento de aceites usados en procesos de cocción para la obtención de biodiesel y glicerina</t>
  </si>
  <si>
    <t>Fauna edáfica en el conchal de puerto Hualtaco del cantón Huaquillas</t>
  </si>
  <si>
    <t>Elaboración de harina de banano fortificada con berro y zinc</t>
  </si>
  <si>
    <t>Comparación de métodos analíticos para estimar carbono orgánico en muestras de suelo de origen aluvial</t>
  </si>
  <si>
    <r>
      <t xml:space="preserve">Evaluación preliminar de la actividad preclínica antitusiva, mucolítica y toxicidad oral de las brácteas de </t>
    </r>
    <r>
      <rPr>
        <i/>
        <sz val="11"/>
        <rFont val="Arial Narrow"/>
        <family val="2"/>
      </rPr>
      <t>Bougainvillea Glabra Choisy</t>
    </r>
    <r>
      <rPr>
        <sz val="11"/>
        <rFont val="Arial Narrow"/>
        <family val="2"/>
      </rPr>
      <t xml:space="preserve"> color morado y naranja</t>
    </r>
  </si>
  <si>
    <t>Determinación de fenoles en recursos naturales</t>
  </si>
  <si>
    <t>Ingeniería de software</t>
  </si>
  <si>
    <t>Implementación de un sistema de rastreo de bienes a través de redes inalámbricas multiprotocólo</t>
  </si>
  <si>
    <t>Formulación de recubrimientos comestible aplicado a la conversión de alimentos</t>
  </si>
  <si>
    <t>Aplicación de técnicas electroanalíticas hidrodinámicas en la determinación de la contaminación por microcontaminantes farmacéuticos, metales pesados adulteraciones de agua purificada, potable y de esteros</t>
  </si>
  <si>
    <r>
      <t xml:space="preserve">Determinación de </t>
    </r>
    <r>
      <rPr>
        <i/>
        <sz val="11"/>
        <rFont val="Arial Narrow"/>
        <family val="2"/>
      </rPr>
      <t>Cryptosporidium Spp.</t>
    </r>
    <r>
      <rPr>
        <sz val="11"/>
        <rFont val="Arial Narrow"/>
        <family val="2"/>
      </rPr>
      <t>en bovinos y fuentes de agua para consumo en el cantón Santa Rosas</t>
    </r>
  </si>
  <si>
    <t>Diseño de hormigón con agregados alternativos que cumplan las normas INEN y ASTM para la resistencia a la comprensión</t>
  </si>
  <si>
    <t>La morfología y granulometría de los agregados de hormigón para un concreto poroso</t>
  </si>
  <si>
    <t>La incidencia de morfología urbana en el transcurso natural de la escorrentia mediante MDT y MDE</t>
  </si>
  <si>
    <t>Métodos musicales en el desarrollo del lenguaje para niños en educación básica preparatoria</t>
  </si>
  <si>
    <t>Métodos e indicadores para la estimación de la pobreza rural en la provincia de El Oro</t>
  </si>
  <si>
    <t>Activismo plástico estudiantil para la formación de la identidad sociocultural en la comunidad universitaria</t>
  </si>
  <si>
    <t>Aplicaciones de neuromarketing en la generación de emociones de bienestar y orgullo para incentivar el turismo en la provincia de El Oro a través de mediciones de asimetrías frontales con electroencefalograma</t>
  </si>
  <si>
    <t>Eficiencia de los residuos industriales mineros como fuente en materia prima para la obtención de geo polímeros</t>
  </si>
  <si>
    <t>Uso de productos agrícolas orgánicos en fórmulas balanceadas de pollos broilers</t>
  </si>
  <si>
    <t>Diseño geométrico y replanteo de curvas horizontales simples de carreteras en Matlab</t>
  </si>
  <si>
    <t>Ciencia de los datos e inteligencia artificial</t>
  </si>
  <si>
    <t>Implementación tecnológica para la producción de cultivos hidropónicos</t>
  </si>
  <si>
    <t>Subtotal</t>
  </si>
  <si>
    <t>Total</t>
  </si>
  <si>
    <t>TOTAL</t>
  </si>
  <si>
    <t>NRO. DE PROYECTOS</t>
  </si>
  <si>
    <t>% PROMEDIO EJECUCIÓN</t>
  </si>
  <si>
    <t>NRO. DE PROYECTOS EJECUTADOS &gt; 90%</t>
  </si>
  <si>
    <t>de proyectos en ejecución superior o igual al 90%</t>
  </si>
  <si>
    <t>NRO. DE PROYECTOS EJECUTADOS ENTRE EL 50 - 89%</t>
  </si>
  <si>
    <t>de proyectos en ejecución entre el 50% y  89%</t>
  </si>
  <si>
    <t>de proyectos en ejecución menor o igual al 49%</t>
  </si>
  <si>
    <t xml:space="preserve">obras de relevancia, en corriente regional y principal </t>
  </si>
  <si>
    <t>Equidad social y organización ciudadana</t>
  </si>
  <si>
    <t>Organización y participación en eventos academicos a nivel local y global</t>
  </si>
  <si>
    <t>% PRESUPUESTO APROBADO</t>
  </si>
  <si>
    <t>Línea de Investigación</t>
  </si>
  <si>
    <t>Nro.</t>
  </si>
  <si>
    <t>Nro. de Pys</t>
  </si>
  <si>
    <t>% Ejecución Pys</t>
  </si>
  <si>
    <t>No existe relación directa entre el número de proyectos y el presupuesto asignado</t>
  </si>
  <si>
    <t>No es constante que ha mayor número de proyectos, exista mayor presupuesto aprobado</t>
  </si>
  <si>
    <t>III Congreso Internacional de Tecnologías para el Desarrollo TECDES 2019", desarrollado en las instalaciones de nuestra universidad durante los días 12 y 13 de diciembre del presente año. Este evento contó con 241 asistentes y 41 ponencias presentadas.</t>
  </si>
  <si>
    <t>En la actualidad se encuentran 91 proyectos de investigación en estudio para su aprobación y ejecución en el año 2020.</t>
  </si>
  <si>
    <t>14 informes finales de cierre de proyectos de investigación.</t>
  </si>
  <si>
    <t>Promoción de la difusión científica:</t>
  </si>
  <si>
    <t>• Desarrollo de la convocatoria editorial COLECCIÓN MONOGRÁFICOS, con base en las experiencias anteriores, y abriendo espacios para el trabajo colaborativo entre académicos externos a la UTMACH y docentes de institución.</t>
  </si>
  <si>
    <t>• Publicación de los dos números del volumen 5 de la Revista Científica CUMBRES.</t>
  </si>
  <si>
    <t>• Fortalecimiento de la Indexación de la Revista Científica Cumbres en: Latindex, BASE, Red lberoamericana de invación y conocimiento científico, MIAR, Academic Resource Index, CZ3, Actualidad Iberoamericana, Journal Factor, ROAD, Dialnet.</t>
  </si>
  <si>
    <t>• Generación del Conference Proceedings UTMACH de la Semana de la Ciencia, edición 2019. Actualmente en proceso de indexación.</t>
  </si>
  <si>
    <t>PROGRAMA</t>
  </si>
  <si>
    <t>OEI AL QUE TRIBUTA</t>
  </si>
  <si>
    <t>PRESUPUESTO CODIFICADO</t>
  </si>
  <si>
    <t>PRESUPUESTO EJECUTADO</t>
  </si>
  <si>
    <t>% EJECUCIÓN PRESUPUESTO</t>
  </si>
  <si>
    <t>MEDIO DE VERIFICACIÓN</t>
  </si>
  <si>
    <t>01 ADMINISTRACIÓN CENTRAL</t>
  </si>
  <si>
    <t>Incrementar la calidad de la gestión institucional del personal docente, administrativo y trabajadores</t>
  </si>
  <si>
    <t>Reporte de Ejecución de Presupuestaria Sistema Esigef</t>
  </si>
  <si>
    <r>
      <rPr>
        <b/>
        <i/>
        <sz val="11"/>
        <rFont val="Times New Roman"/>
        <family val="1"/>
      </rPr>
      <t>Fuente:</t>
    </r>
    <r>
      <rPr>
        <b/>
        <sz val="11"/>
        <rFont val="Times New Roman"/>
        <family val="1"/>
      </rPr>
      <t xml:space="preserve"> </t>
    </r>
    <r>
      <rPr>
        <sz val="11"/>
        <rFont val="Times New Roman"/>
        <family val="1"/>
      </rPr>
      <t>Ejecución Presupuestaria de Gastos-Sistema eSIGEF</t>
    </r>
  </si>
  <si>
    <t>MATRIZ DE RESULTADOS DE LA EJECUCIÓN PROGRAMÁTICA Y PRESUPUESTARIA DE LA UTMACH 2019</t>
  </si>
  <si>
    <r>
      <t>6.- Grupo 84. Bienes de Larga Duración</t>
    </r>
    <r>
      <rPr>
        <sz val="11"/>
        <rFont val="Arial Narrow"/>
        <family val="2"/>
      </rPr>
      <t>, este grupo de gasto, registra una suma devengada de $ 49.598,76, que representa el 47,93%, cuyo gasto tiene que ver con adquisición de mobiliario, maquinarias y equipos, equipos, sistemas y paquetes informáticos, y partes y repuestos, entre otros.</t>
    </r>
    <r>
      <rPr>
        <b/>
        <sz val="11"/>
        <rFont val="Arial Narrow"/>
        <family val="2"/>
      </rPr>
      <t xml:space="preserve">
7.- Grupo 99. Otros Pasivos</t>
    </r>
    <r>
      <rPr>
        <sz val="11"/>
        <rFont val="Arial Narrow"/>
        <family val="2"/>
      </rPr>
      <t>, presenta una suma devengada de $ 33.975,06 que representa un 49,67%, destinada al pago de liquidaciones por termino de funciones del personal administrativo contratado y devoluciones a estudiantes por cobro indebido al no haber reconocido la gratuidad de la educación superior.</t>
    </r>
  </si>
  <si>
    <t>82 FORMACIÓN Y GESTIÓN ACADÉMICA</t>
  </si>
  <si>
    <t>Incrementar un entorno de aprendizaje favorable que incluya la movilidad estudiantil</t>
  </si>
  <si>
    <r>
      <t>8.-</t>
    </r>
    <r>
      <rPr>
        <sz val="11"/>
        <rFont val="Arial Narrow"/>
        <family val="2"/>
      </rPr>
      <t xml:space="preserve"> </t>
    </r>
    <r>
      <rPr>
        <b/>
        <sz val="11"/>
        <rFont val="Arial Narrow"/>
        <family val="2"/>
      </rPr>
      <t xml:space="preserve">El presupuesto del Programa 82 </t>
    </r>
    <r>
      <rPr>
        <sz val="11"/>
        <rFont val="Arial Narrow"/>
        <family val="2"/>
      </rPr>
      <t xml:space="preserve">en su mayoría se ejecuta en el pago de remuneraciones del personal docente titular y contratado de la universidad, mismo que corresponde al </t>
    </r>
    <r>
      <rPr>
        <b/>
        <sz val="11"/>
        <rFont val="Arial Narrow"/>
        <family val="2"/>
      </rPr>
      <t>Grupo 51. Gasto de Personal,</t>
    </r>
    <r>
      <rPr>
        <sz val="11"/>
        <rFont val="Arial Narrow"/>
        <family val="2"/>
      </rPr>
      <t xml:space="preserve"> cuyo monto ejecutado alcanzó $ 17 128.662,21 representado el </t>
    </r>
    <r>
      <rPr>
        <b/>
        <sz val="11"/>
        <rFont val="Arial Narrow"/>
        <family val="2"/>
      </rPr>
      <t>96,74%,</t>
    </r>
    <r>
      <rPr>
        <sz val="11"/>
        <rFont val="Arial Narrow"/>
        <family val="2"/>
      </rPr>
      <t xml:space="preserve"> respecto del asignado. 
</t>
    </r>
    <r>
      <rPr>
        <b/>
        <sz val="11"/>
        <rFont val="Arial Narrow"/>
        <family val="2"/>
      </rPr>
      <t>9.-</t>
    </r>
    <r>
      <rPr>
        <sz val="11"/>
        <rFont val="Arial Narrow"/>
        <family val="2"/>
      </rPr>
      <t xml:space="preserve"> En el </t>
    </r>
    <r>
      <rPr>
        <b/>
        <sz val="11"/>
        <rFont val="Arial Narrow"/>
        <family val="2"/>
      </rPr>
      <t xml:space="preserve">Grupo 53. Bienes y Servicios de Consumo </t>
    </r>
    <r>
      <rPr>
        <sz val="11"/>
        <rFont val="Arial Narrow"/>
        <family val="2"/>
      </rPr>
      <t>de este mismo programa, se registran los gastos por las necesidades esenciales de las Unidades Académicas, devengando un monto de $ 674.930,20, que representa el 72,49%, cuya ejecución obedece al pago de: Servicios Básicos, Telecomunicaciones, Membrecías, Viáticos en el Interior, Mantenimiento de Maquinarias y Equipos, Honorarios por Contratos Civiles, Materiales de Oficina y de Aseo, Materiales de Impresión y Reproducción, Insumos Materiales y Suministros, Insumos para investigación, Mobiliario, Maquinarias y Equipos, Equipos, Sistemas y Paquetes Informáticos, Bienes Artísticos, Culturales y Deportivos, y Adquisición de Libros, entre otros gastos.</t>
    </r>
  </si>
  <si>
    <r>
      <t xml:space="preserve">En este programa además se registraron cuatro proyectos de inversión denominados: "Sistema Nacional de Nivelación y Admisión" y Construcción de un edificio (bloque 4) destinado a espacios de aprendizaje e investigación formativa de estudiantes, Construcción del Sistema Integral de Alcantarillado, Sanitario y Pluvial de la Universidad Técnica de Machala y Actualización de la Infraestructura Tecnológica de la Red LAN de la Universidad Técnica de Machala, los cuales se presenta la siguiente información: 
</t>
    </r>
    <r>
      <rPr>
        <b/>
        <sz val="11"/>
        <rFont val="Arial Narrow"/>
        <family val="2"/>
      </rPr>
      <t xml:space="preserve">10.- </t>
    </r>
    <r>
      <rPr>
        <sz val="11"/>
        <rFont val="Arial Narrow"/>
        <family val="2"/>
      </rPr>
      <t xml:space="preserve">En el </t>
    </r>
    <r>
      <rPr>
        <b/>
        <sz val="11"/>
        <rFont val="Arial Narrow"/>
        <family val="2"/>
      </rPr>
      <t>Grupo de Gastos 73 Bienes y Servicios de Consumo para Inversión</t>
    </r>
    <r>
      <rPr>
        <sz val="11"/>
        <rFont val="Arial Narrow"/>
        <family val="2"/>
      </rPr>
      <t xml:space="preserve">, alcanzó un monto devengado de $ 38.500,54 que representa el 93,57% con respecto al monto programado, mismo que corresponde al Proyecto Sistema Nacinal de Nivelación y Admisión. 
</t>
    </r>
    <r>
      <rPr>
        <b/>
        <sz val="11"/>
        <rFont val="Arial Narrow"/>
        <family val="2"/>
      </rPr>
      <t>11.-</t>
    </r>
    <r>
      <rPr>
        <sz val="11"/>
        <rFont val="Arial Narrow"/>
        <family val="2"/>
      </rPr>
      <t xml:space="preserve"> En el </t>
    </r>
    <r>
      <rPr>
        <b/>
        <sz val="11"/>
        <rFont val="Arial Narrow"/>
        <family val="2"/>
      </rPr>
      <t>Grupo de Gastos 75 Obras Públicas,</t>
    </r>
    <r>
      <rPr>
        <sz val="11"/>
        <rFont val="Arial Narrow"/>
        <family val="2"/>
      </rPr>
      <t xml:space="preserve"> la asignación total en este grupo fue de $ 1 660.481,14, de lo cual se devengó en Construcciones y Edificaciones el valor de $ 511.565,54, y en Alcantarillado por un valor de $1 076.734,36, quedando saldos comprometidos no devengados, para el presente ejercicio fiscal.</t>
    </r>
  </si>
  <si>
    <r>
      <t xml:space="preserve">12.- </t>
    </r>
    <r>
      <rPr>
        <sz val="11"/>
        <rFont val="Arial Narrow"/>
        <family val="2"/>
      </rPr>
      <t xml:space="preserve">En el </t>
    </r>
    <r>
      <rPr>
        <b/>
        <sz val="11"/>
        <rFont val="Arial Narrow"/>
        <family val="2"/>
      </rPr>
      <t>Grupo de Gastos 84 Bienes de Larga Duración</t>
    </r>
    <r>
      <rPr>
        <sz val="11"/>
        <rFont val="Arial Narrow"/>
        <family val="2"/>
      </rPr>
      <t xml:space="preserve">, se ha devengado la suma de $ 106.999,37, que representa el 20,17%, se debe hacer notar que gran parte de este grupo de gasto se encuentra financiado con recursos de la fuente 002 recursos propios, misma que no ha tenido mayor recaudación. 
La ejecución en este grupo de gasto se refleja en las siguientes adquisiciones: 
Mobiliarios, Maquinarias y Equipos, Libros y Colecciones. 
</t>
    </r>
    <r>
      <rPr>
        <b/>
        <sz val="11"/>
        <rFont val="Arial Narrow"/>
        <family val="2"/>
      </rPr>
      <t xml:space="preserve">13.- </t>
    </r>
    <r>
      <rPr>
        <sz val="11"/>
        <rFont val="Arial Narrow"/>
        <family val="2"/>
      </rPr>
      <t xml:space="preserve">El </t>
    </r>
    <r>
      <rPr>
        <b/>
        <sz val="11"/>
        <rFont val="Arial Narrow"/>
        <family val="2"/>
      </rPr>
      <t>Grupo 99. Otros Pasivos</t>
    </r>
    <r>
      <rPr>
        <sz val="11"/>
        <rFont val="Arial Narrow"/>
        <family val="2"/>
      </rPr>
      <t>, devengó la suma $ 49.101,88, que representa el 82,52%, destinado al pago de liquidaciones por termino de contratos del año anterior del personal docente.</t>
    </r>
  </si>
  <si>
    <t>83 GESTIÓN DE LA INVESTIGACIÓN</t>
  </si>
  <si>
    <t>Incrementar la investigación científica, generar conocimiento y tecnología en los docentes - investigadores y estudiantes de educación superior</t>
  </si>
  <si>
    <t>84 GESTIÓN DE LA VINCULACIÓN</t>
  </si>
  <si>
    <t>Incrementar la relación docencia y vínculos con la colectividad entre estudiantes, docentes y la comunidad en general</t>
  </si>
  <si>
    <r>
      <rPr>
        <b/>
        <sz val="11"/>
        <rFont val="Arial Narrow"/>
        <family val="2"/>
      </rPr>
      <t xml:space="preserve">18.- </t>
    </r>
    <r>
      <rPr>
        <sz val="11"/>
        <rFont val="Arial Narrow"/>
        <family val="2"/>
      </rPr>
      <t xml:space="preserve">En el </t>
    </r>
    <r>
      <rPr>
        <b/>
        <sz val="11"/>
        <rFont val="Arial Narrow"/>
        <family val="2"/>
      </rPr>
      <t>Grupo 53 Bienes y Servicios de Consumo</t>
    </r>
    <r>
      <rPr>
        <sz val="11"/>
        <rFont val="Arial Narrow"/>
        <family val="2"/>
      </rPr>
      <t xml:space="preserve">, se ha devengado la suma de $ 25.450,59 que representa el </t>
    </r>
    <r>
      <rPr>
        <b/>
        <sz val="11"/>
        <rFont val="Arial Narrow"/>
        <family val="2"/>
      </rPr>
      <t>66,92%</t>
    </r>
    <r>
      <rPr>
        <sz val="11"/>
        <rFont val="Arial Narrow"/>
        <family val="2"/>
      </rPr>
      <t xml:space="preserve">, respecto de la asignación vigente, cuya ejecución se presenta en las siguientes partidas: Eventos Públicos Promocionales, Mantenimiento de Edificios Locales y Residencias, Materiales de Oficina, lo cual atiende a las necesidades de los diferentes proyectos. 
</t>
    </r>
    <r>
      <rPr>
        <b/>
        <sz val="11"/>
        <rFont val="Arial Narrow"/>
        <family val="2"/>
      </rPr>
      <t xml:space="preserve">19.- </t>
    </r>
    <r>
      <rPr>
        <sz val="11"/>
        <rFont val="Arial Narrow"/>
        <family val="2"/>
      </rPr>
      <t xml:space="preserve">En el </t>
    </r>
    <r>
      <rPr>
        <b/>
        <sz val="11"/>
        <rFont val="Arial Narrow"/>
        <family val="2"/>
      </rPr>
      <t>Grupo de Gastos 84 Bienes de Larga Duración</t>
    </r>
    <r>
      <rPr>
        <sz val="11"/>
        <rFont val="Arial Narrow"/>
        <family val="2"/>
      </rPr>
      <t>, no se han devengado recursos.</t>
    </r>
  </si>
  <si>
    <t>MATRIZ DE RESULTADOS DE LA EJECUCIÓN PRESUPUESTARIA DESDE EL ENFOQUE DE TIPO DE GASTOS DE LA UTMACH 2019</t>
  </si>
  <si>
    <t>PRESUPUESTO INSTITUCIONAL</t>
  </si>
  <si>
    <t>GASTO CORRIENTE PLANIFICADO</t>
  </si>
  <si>
    <t>GASTO CORRIENTE EJECUTADO</t>
  </si>
  <si>
    <t>% DE EJECUCIÓN DE GASTO CORRIENTE</t>
  </si>
  <si>
    <t>GASTO DE INVERSIÓN Y CAPITAL PLANIFICADO</t>
  </si>
  <si>
    <t>GASTO DE INVERSIÓN Y CAPITAL EJECUTADO</t>
  </si>
  <si>
    <t>% DE EJECUCIÓN DE GASTO DE INVERSIÓN Y CAPITAL</t>
  </si>
  <si>
    <t>En general la ejecución presupuestaria de nuestra IES, ha alcanzado el 90,98%, de lo cual, en su mayoría los recursos están ubicados en el Programa 82 Formación y Gestión Académica, seguido del Programa 01 Administración Central, obteniendo a través del desarrollo de las actividades ejecutadas por las diferentes unidades administrativas responsables, un porcentaje de ejecución del 91,95% en gasto corriente, mientras que en gastos de inversión y capital, el 80,45%, lo cual ha colaborado mayoritariamente al logro de las metas planteadas por la UTMACH, por ende a cubrir las obligaciones prioritarias de los docentes, estudiantes, servidores y trabajadores, así como las necesidades esenciales con miras a brindar una mejor atención a nuestros visitantes nacionales y extranjeros y a mantener la imagen de la institución.</t>
  </si>
  <si>
    <t>Reporte de Ejecución Presupuestaria Sistema eSigef</t>
  </si>
  <si>
    <t>Matriz de Cumplimiento de Asignaciones Presupuestarias exigidas por la Ley Orgánica de Educación Superior (LOES)</t>
  </si>
  <si>
    <t>DETALLE</t>
  </si>
  <si>
    <t>% DE EJECUCIÓN</t>
  </si>
  <si>
    <t>OBSERVACIÓN</t>
  </si>
  <si>
    <t>Formación y capacitación de profesores (1% del Presupuesto Institucional)</t>
  </si>
  <si>
    <t>Publicaciones Indexadas, becas de postgrado para sus profesores e investigación (6% del Presupuesto Institucional)</t>
  </si>
  <si>
    <t>Programa de becas o ayudas a estudiantes regulares (10% de estudiantes regulares beneficiarios)</t>
  </si>
  <si>
    <t>Uso de fondos que no sean provenientes del Estado</t>
  </si>
  <si>
    <t>Actividades presupuestadas con excedentes financieros de cobros de aranceles a estudiantes</t>
  </si>
  <si>
    <t>N/A</t>
  </si>
  <si>
    <t>01 Administración Central</t>
  </si>
  <si>
    <t>82 Formación y Gestión Académica</t>
  </si>
  <si>
    <t>83 Gestión de la Investigación</t>
  </si>
  <si>
    <t>84 Gestión de la Vinculación</t>
  </si>
  <si>
    <t>PROGRAMAS</t>
  </si>
  <si>
    <t>TIPO DE CONTRATACIÓN</t>
  </si>
  <si>
    <t>ESTADO ACTUAL</t>
  </si>
  <si>
    <t>ADJUDICADOS</t>
  </si>
  <si>
    <t>FINALIZADOS</t>
  </si>
  <si>
    <t>Nro. Total</t>
  </si>
  <si>
    <t>Valor Total</t>
  </si>
  <si>
    <t>Ínfima Cuantía</t>
  </si>
  <si>
    <t>Publicación</t>
  </si>
  <si>
    <t>Licitación</t>
  </si>
  <si>
    <t>Subasta Inversa Electrónica</t>
  </si>
  <si>
    <t>Procesos de declaratoria de emergencia</t>
  </si>
  <si>
    <t xml:space="preserve">Concurso Público </t>
  </si>
  <si>
    <t>Contratación Directa</t>
  </si>
  <si>
    <t>Menor Cuantía Bienes y Servicios</t>
  </si>
  <si>
    <t>Menor Cuantía Obras</t>
  </si>
  <si>
    <t>Lista corta</t>
  </si>
  <si>
    <t>Producción Nacional</t>
  </si>
  <si>
    <t>Terminación Unilateral</t>
  </si>
  <si>
    <t>Consultoría</t>
  </si>
  <si>
    <t>Régimen Especial</t>
  </si>
  <si>
    <t>Catálogo electrónico</t>
  </si>
  <si>
    <t>Cotización</t>
  </si>
  <si>
    <t>Ferias Inclusivas</t>
  </si>
  <si>
    <t>Otras</t>
  </si>
  <si>
    <t>www.compraspublicas.gob.ec</t>
  </si>
  <si>
    <t>Adjudicados</t>
  </si>
  <si>
    <t>Finalizados</t>
  </si>
  <si>
    <t>Tipo de Contratación</t>
  </si>
  <si>
    <t>PRINCIPALES COMPROMISOS ASUMIDOS</t>
  </si>
  <si>
    <t>NÚMERO DE BENEFICIARIOS</t>
  </si>
  <si>
    <t>3. Implementación de espacios para que los estudiantes refuercen lo aprendido en el aula a través de la práctica […]</t>
  </si>
  <si>
    <t>Cumplido</t>
  </si>
  <si>
    <t>* Aplicación de los conocimientos en los escenarios del medio laboral a fin de consolidar su formación profesional.</t>
  </si>
  <si>
    <t>* A través de los rediseños curriculares se ha dosificado los procesos de prácticas a través de asignaturas integradoras en Semestres específicos previos a la titulación.</t>
  </si>
  <si>
    <t>62 instituciones con las que se suscribió convenios y se coordinó los procesos de inserción estudiantil en la modalidad de práctica preprofesional laboral.</t>
  </si>
  <si>
    <t>936 estudiantes de las diferentes carreras de la UTMACH que concluyeron sus procesos de pasantías y prácticas preprofesionales en el período 2019-1</t>
  </si>
  <si>
    <t>2. Crear convenios que permitan al estudiante o egresado para hacer sus prácticas pre profesionales con una remuneración aunque básica; algo similar como ocurre con las carreras de medicina y enfermería.</t>
  </si>
  <si>
    <t xml:space="preserve">* Para la creación de grupos de investigación y programas de profundización de conocimientos para alumnos, se han suscrito convenios de investigación y creación de redes académicas, con las siguientes organizaciones: Superintendencia de Compañías, Valores y Seguros (actividades dentro de proyectos de investigación y vinculación aprobados por la universidad). </t>
  </si>
  <si>
    <t xml:space="preserve">En el ámbito del Convenio con Universidad de Almería se desarrolló el primer curso Taller de Internacionalización en Herramientas de Geoinformación aplicados a la gestión ambiental, dirigido a profesores y estudiantes de las carreras de Gestión Ambiental, Ingeniería Civil, Economía Agropecuaria, Ingeniería Agronómica, con una duración de 70 horas clases (presencial y semi-presencial) y 140 para los profesores que participaron con proyectos de investigación como parte del desarrollo del curso. </t>
  </si>
  <si>
    <t>129 instituciones cooperantes han suscrito alianzas estratégicas con la UTMACH, beneficiando a la comunidad universitaria, estudiantes, docentes en los procesos de investigación, academia y vinculación social.</t>
  </si>
  <si>
    <t>1. Que los profesores lleven a los alumnos a hacer prácticas al campo […]</t>
  </si>
  <si>
    <t>2. Que las clases no sean demasiada teoría […]</t>
  </si>
  <si>
    <t>1. Desarrollo de convenios con centros de enseñanza para la creación de grupos de investigación y programas de profundización de conocimientos para alumnos</t>
  </si>
  <si>
    <t>3. Vinculación con empresas ya sean públicas o privadas, que fomentan lo aprendido […]</t>
  </si>
  <si>
    <t>* Se prevé en las estrategias de cooperación interinstitucional que las instituciones de acogida, cumplan con las condiciones que permitan la consecución de los logros de aprendizaje que tributen al perfil de egreso.</t>
  </si>
  <si>
    <t>1 Convenio Específico de Inserción Laboral con la empresa LANEC S.A 
62 Convenios Específicos para gestión de pasantías y prácticas Preprofesionales a noviembre de 2019</t>
  </si>
  <si>
    <t>ESTADO DE CUMPLIMIENTO DE LOS COMPROMISOS ASUMIDOS (CUMPLIDOS / PARCIALMENTE CUMPLIDOS / INCUMPLIDOS)</t>
  </si>
  <si>
    <t>DETALLE DEL CONVENIO</t>
  </si>
  <si>
    <t>ACCIONES REALIZADAS</t>
  </si>
  <si>
    <t>NÚMERO PRACTICANTES POR EMPRESA, CARRERA</t>
  </si>
  <si>
    <t xml:space="preserve">MEDIOS DE VERIFICACIÓN </t>
  </si>
  <si>
    <t>ASOCIACIÓN AGRARIA BANANERA FINCAS DE EL ORO</t>
  </si>
  <si>
    <t>5 Economía Agropecuaria</t>
  </si>
  <si>
    <t>Reporte Consolidado de Gestión de Prácticas preprofesionales 2019-1</t>
  </si>
  <si>
    <t>DIANA FOOD S.A.</t>
  </si>
  <si>
    <t>ECUAGROPSM S.A.</t>
  </si>
  <si>
    <t>4 Economía Agropecuaria</t>
  </si>
  <si>
    <t>EMBUTIDOS JHOTI</t>
  </si>
  <si>
    <t>1 Economía Agropecuaria</t>
  </si>
  <si>
    <t>2 Economía Agropecuaria</t>
  </si>
  <si>
    <t>STALINSHRIMP S.A.</t>
  </si>
  <si>
    <t>TRABOAR S.A.</t>
  </si>
  <si>
    <t>UTMACH EP</t>
  </si>
  <si>
    <t>AGENCIA DE VIAJES M&amp;C TRAVEL</t>
  </si>
  <si>
    <t>2 Hotelería y Turismo</t>
  </si>
  <si>
    <t>AGENCIA DE VIAJES XPLORA</t>
  </si>
  <si>
    <t>AGENCIA Y OPERADORA DE TURISMO GOLDTRAVEL</t>
  </si>
  <si>
    <t>1 Hotelería y Turismo</t>
  </si>
  <si>
    <t>ASOCIACIÓN DE AGRICULTORES 3 DE JULIO</t>
  </si>
  <si>
    <t>1 Administración de Empresas</t>
  </si>
  <si>
    <t>CAMINOS DEL SOL CERVESERIA ARTESANAL - MACHALA</t>
  </si>
  <si>
    <t>4 Hotelería y Turismo</t>
  </si>
  <si>
    <t>CONSTRUCCIONES CORPVERA</t>
  </si>
  <si>
    <t>DIRECCIÓN PROVINCIAL MINISTERIO DEL AMBIENTE DE EL ORO</t>
  </si>
  <si>
    <t>2 Administración de Empresas</t>
  </si>
  <si>
    <t>EL PATRÓN MEXICAN FOOD</t>
  </si>
  <si>
    <t>HOTEL VEUXOR</t>
  </si>
  <si>
    <t>GAD MUNICIPAL PASAJE</t>
  </si>
  <si>
    <t>HOSTERÍA FLORECER</t>
  </si>
  <si>
    <t>OK BAKERY</t>
  </si>
  <si>
    <t>A LA PARRILLA RESTAURANTE</t>
  </si>
  <si>
    <t>SISALIMA ROMERO CELIA SARA XIMENA TV</t>
  </si>
  <si>
    <t>TERMINAL TERRESTRE DE MACHALA</t>
  </si>
  <si>
    <t>VILLA SANTA LUCÍA</t>
  </si>
  <si>
    <t>AGUAS MACHALA EP</t>
  </si>
  <si>
    <t>ASOCIACIÓN DE PRODUCCIÓN MINERA PONCE ENRIQUEZ</t>
  </si>
  <si>
    <t>CASA DE LA CULTURA ECUATORIANA NÚCLEO DE EL ORO</t>
  </si>
  <si>
    <t>6 Turismo</t>
  </si>
  <si>
    <t>3 Gestión Ambiental</t>
  </si>
  <si>
    <t>2 Gestión Ambiental</t>
  </si>
  <si>
    <t>2 Comunicación Social</t>
  </si>
  <si>
    <t>69 Educación Inicial</t>
  </si>
  <si>
    <t>Comando Provincial de Policía</t>
  </si>
  <si>
    <t>ECÓSFERA, CONSULTORÍA AMBIENTAL</t>
  </si>
  <si>
    <t>AGUAPAS EP</t>
  </si>
  <si>
    <t>EMPRESA MINERA GRUMINTOR</t>
  </si>
  <si>
    <t>EMPRESA MUNICIPAL DE ASEO EMASEP</t>
  </si>
  <si>
    <t>FISICUL CÍA. LTDA</t>
  </si>
  <si>
    <t>GAD MUNICIPAL EL GUABO</t>
  </si>
  <si>
    <t>GAD MUNICIPAL CAMILO PONCE ENRÍQUEZ</t>
  </si>
  <si>
    <t>INCALPARM</t>
  </si>
  <si>
    <t>INSTITUTO DE NEUROCIENCIAS</t>
  </si>
  <si>
    <t>2 Psicología Clínica</t>
  </si>
  <si>
    <t>1 Ingeniería de Sistemas</t>
  </si>
  <si>
    <t>16 Psicología Clínica</t>
  </si>
  <si>
    <t>1 Gestión Ambiental</t>
  </si>
  <si>
    <t>14 Gestión Ambiental</t>
  </si>
  <si>
    <t>4 Gestión Ambiental</t>
  </si>
  <si>
    <t>8 Comunicación Social</t>
  </si>
  <si>
    <t>3 Psicología Clínica</t>
  </si>
  <si>
    <t>SINDICATO DE CHOFERES PROFESIONALES DE EL ORO</t>
  </si>
  <si>
    <t>SERVICIO DE RENTAS INTERNAS</t>
  </si>
  <si>
    <t>TV ORO</t>
  </si>
  <si>
    <t>UNIFAM</t>
  </si>
  <si>
    <t>UPA COMUNICACIONES</t>
  </si>
  <si>
    <t>VILATRO MICROTEATRO MACHALA</t>
  </si>
  <si>
    <t>MARIO PINTO NOTICIAS</t>
  </si>
  <si>
    <t>JIA HIU ZOU</t>
  </si>
  <si>
    <t>CESCONET CIA. LTDA.</t>
  </si>
  <si>
    <t>COLEGIO PROVINCIAL DE ARQUITECTOS DE EL ORO</t>
  </si>
  <si>
    <t>COMM&amp;NET S.A.</t>
  </si>
  <si>
    <t>CONIEL CIA. LTDA.</t>
  </si>
  <si>
    <t>CUERPOS DE BOMBEROS MUNICIPAL DE MACHALA</t>
  </si>
  <si>
    <t>DATOS PC</t>
  </si>
  <si>
    <t>D-COMPUTER</t>
  </si>
  <si>
    <t>GRUPO DE ARTILLERÍA N°1 BOLIVAR</t>
  </si>
  <si>
    <t>INTERBYTES PROVEEDOR DE INTERNET</t>
  </si>
  <si>
    <t>TELEDPRES S.A.</t>
  </si>
  <si>
    <t>7 Comunicación Social</t>
  </si>
  <si>
    <t>1 Comunicación Social</t>
  </si>
  <si>
    <t>9 Comunicación Social</t>
  </si>
  <si>
    <t>5 Comunicación Social</t>
  </si>
  <si>
    <t>2 Ingeniería de Sistemas</t>
  </si>
  <si>
    <t>ZCELL COMUNICACIONES</t>
  </si>
  <si>
    <t>TALLER DE ARTE Y PUBLICIDAD</t>
  </si>
  <si>
    <t>MINISTERIO DE TRABAJO.- Proyecto Mi Primer Empleo</t>
  </si>
  <si>
    <t>2 Artes plásticas</t>
  </si>
  <si>
    <t>112 estudiantes favorecidos distribuidos en las siguientes empresas adscritas al programa: 
* FARMAMIA 
* SENAGUA 
* CUERPO DE BOMBEROS DE MACHALA 
* MINISTERIO DE TRABAJO 
* SENAE 
* AGROCALIDAD 
* GOBERNACIÓN DE EL ORO 
* DISTRISODA S.A. 
* ECU 911 
* SOLCA MACHALA 
* AUTORIDAD PORTUARIA DE PTO. BOLÍVAR</t>
  </si>
  <si>
    <t>2 Administración de Empresas 
6 Gestión Ambiental</t>
  </si>
  <si>
    <t>14 Turismo 
3 Hotelería y Turismo</t>
  </si>
  <si>
    <t>13 Turismo 
3 Hotelería y Turismo</t>
  </si>
  <si>
    <t>15 Turismo 
2 Hotelería y Turismo</t>
  </si>
  <si>
    <t>1 Ingeniería en Marketing 
3 Comunicación Social</t>
  </si>
  <si>
    <t>17 Ciencias de la Educación mención Educación Inicial y Parvularia 
2 Educación Inicial</t>
  </si>
  <si>
    <t>12 Ciencias de la Educación mención Educación Inicial y Parvularia 
93 Educación Inicial 
86 Psicopedagogía</t>
  </si>
  <si>
    <t>MIES - Centros de Desarrollo Infantil</t>
  </si>
  <si>
    <t>COORDINACIÓN ZONAL 7 EDUCACIÓN - Centros de Educación Inicial</t>
  </si>
  <si>
    <t>COORDINACIÓN ZONAL 7 EDUCACIÓN - Centros de Educación General Básica / Unidades Educativas</t>
  </si>
  <si>
    <t>14 Ciencias de la Educación mención Docencia en Informática 
217 Pedagogía de las Ciencias Experimentales 
98 Psicopedagogía 
2 Psicología Clínica 
1 Ingeniería de Sistemas</t>
  </si>
  <si>
    <t>* Planificar, monitorear y evaluar mediante la designación de un tutor académico, en coordinación con un responsable por la contraparte el desarrollo de las pasantías. 
* Atender las inquietudes y requerimientos que formulen las instituciones contrapartes para el buen desarrollo de la práctica preprofesional. 
* Determinar acuerdos específicos entre las partes, respetando las posibilidades y conveniencia, las fechas y número de horas que tendrá que cumplir cada pasante. 
* Velar a través del tutor responsable por el cumplimiento de los términos establecidos en el convenio específico.</t>
  </si>
  <si>
    <t>* Planificar, monitorear y evaluar mediante la designación de un tutor académico, en coordinación con un responsable por la contraparte el desarrollo de las pasantías. 
* Atender las inquietudes y requerimientos que formulen las instituciones contrapartes para el buen desarrollo de la práctica preprofesional. 
* Determinar acuerdos específicos entre las partes, respetando las posibilidades y conveniencia, las fechas y número de horas que tendrá que cumplir cada pasante. 
* Velar a través del tutor responsable por el cumplimiento de los términos establecidos en el convenio específico.</t>
  </si>
  <si>
    <t>* Planificar, monitorear y evaluar mediante la designación de un tutor académico, en coordinación con un responsable por la contraparte el desarrollo de las pasantías. 
* Atender las inquietudes y requerimientos que formulen las instituciones contrapartes para el buen desarrollo de la práctica preprofesional 
* Determinar acuerdos específicos entre las partes, respetando las posibilidades y conveniencia, las fechas y número de horas que tendrá que cumplir cada pasante. 
* Velar a través del tutor responsable por el cumplimiento de los términos establecidos en el convenio específico.</t>
  </si>
  <si>
    <t>COORDINACIÓN ZONAL 7 EDUCACIÓN - Colegios</t>
  </si>
  <si>
    <t>COORDINACIÓN ZONAL 7 SALUD - Centros, Subcentros y Hospitales de Salud</t>
  </si>
  <si>
    <t>Matriz de pasantes y practicantes que concluyeron sus procesos de pasantías y prácticas preprofesionales 2019-1 en el Proyecto Mi Primer Empleo</t>
  </si>
  <si>
    <r>
      <t>Elaborado por:</t>
    </r>
    <r>
      <rPr>
        <sz val="10"/>
        <color theme="1"/>
        <rFont val="Times New Roman"/>
        <family val="1"/>
      </rPr>
      <t xml:space="preserve"> Katerine Guevara Correa</t>
    </r>
  </si>
  <si>
    <r>
      <t>Fecha de corte de información:</t>
    </r>
    <r>
      <rPr>
        <sz val="10"/>
        <color theme="1"/>
        <rFont val="Times New Roman"/>
        <family val="1"/>
      </rPr>
      <t xml:space="preserve"> 15/noviembre/2019</t>
    </r>
  </si>
  <si>
    <t>* Planificar, monitorear y evaluar mediante la designación de un tutor académico, en coordinación con un responsable por la contraparte el desarrollo de las pasantías. 
* Atender las inquietudes y requerimientos que formulen las instituciones contrapartes para el buen desarrollo de la práctica preprofesional. 
* Determinar acuerdos específicos entre las partes, respetando las posibilidades y conveniencia, las fechas y número de horas que tendrá que cumplir cada pasante. 
* Velar a través del tutor responsable por el cumplimiento de los términos establecidos en el convenio específico.</t>
  </si>
  <si>
    <t>Aplicación de los conocimientos adquiridos, contribuyendo al desarrollo de sus competencias profesionales, involucrándose progresivamente en las operaciones principales de las actividades relacionadas a su área de estudio y de servicio comunitario, aprovechando la oportunidad de interactuar con la realidad concreta del medio laboral y consolidar su formación profesional</t>
  </si>
  <si>
    <t>MCCPRO CIA. LTDA.</t>
  </si>
  <si>
    <t>63 convenios para pasantías</t>
  </si>
  <si>
    <t>935 estudiantes en pasantías</t>
  </si>
  <si>
    <t>MATRIZ DE ESTADO DE EJECUCIÓN DE PROGRAMAS Y/O PROYECTOS DE SERVICIO COMUNITARIO 
PARA EJECUCIÓN DE PRÁCTICAS PREPROFESIONALES COMUNITARIAS</t>
  </si>
  <si>
    <t>PERIODO ACADÉMICO 2019</t>
  </si>
  <si>
    <t>CÓD.</t>
  </si>
  <si>
    <t>PNDTV</t>
  </si>
  <si>
    <t>OEI</t>
  </si>
  <si>
    <t>DETALLE PROGRAMA Y/O PROYECTO</t>
  </si>
  <si>
    <t>NRO PARTICIPANTES POR CARRERA (docentes y estudiantes)</t>
  </si>
  <si>
    <t>Fecha aprobación</t>
  </si>
  <si>
    <t>#RES. APROB
CU</t>
  </si>
  <si>
    <t>NOMBRE Y CÓDIGO DEL PROYECTO</t>
  </si>
  <si>
    <t>DOCENTES PARTICIPANTES</t>
  </si>
  <si>
    <t>CARRERA QUE PERTENECE</t>
  </si>
  <si>
    <t xml:space="preserve">OBJETIVO GENERAL DEL PROYECTO </t>
  </si>
  <si>
    <t>RESULTADOS</t>
  </si>
  <si>
    <t>CONVENIO DE RESPALDO</t>
  </si>
  <si>
    <t>ESTADO
ACTUAL</t>
  </si>
  <si>
    <t>PSC001</t>
  </si>
  <si>
    <t>Objetivo de desarrollo Nro. 3: Garantizar los derechos de la naturaleza para las actuales y futuras generaciones</t>
  </si>
  <si>
    <t xml:space="preserve">MANEJO RESPONSABLE DE LOS RECURSOS NATURALES DEL SECTOR LA PLAYITA DE JAMBELÍ </t>
  </si>
  <si>
    <t xml:space="preserve">R1: Inventario de flora y fauna
R2:Programa de Educación Ambiental
R3: Conocen las normativas sobre legislación  
R4. Monitoreo de indicadores ambientales para el turismo.
R5: Caracterización de los recursos naturales como potencial turístico.
Capacidad de carga turística del sector la playita
R6. Protocolo para el cultivo de concha </t>
  </si>
  <si>
    <t>Población capacitada en temas de educación ambiental 
Fortalecimiento de la capacidad turístca del sector
Recursos naturales identificados como potencial turístico</t>
  </si>
  <si>
    <t>7 DOCENTES
30 ESTUDIANTES</t>
  </si>
  <si>
    <t>432/2019</t>
  </si>
  <si>
    <t>LITA SORROZA OCHOA (GESTORA)</t>
  </si>
  <si>
    <t>INGENIERÍA ACUÍCOLA</t>
  </si>
  <si>
    <t>Garantizar el manejo sustentable de recursos naturales mediante la observación e implementación de actividades enmarcadas en el plan de manejo ambiental y levantamiento de line base biofísica, biótica y programa de educación ambiental.</t>
  </si>
  <si>
    <t>CONVENIO ESPECIFICO DE COOPERACIÓN ENTRE LA UTMACH Y LA ORGANIZACIÓN COMUNITARIA DE SERVICIOS TURÍSTICOS LA PLAYITA JAMBELÍ</t>
  </si>
  <si>
    <t>En cierre</t>
  </si>
  <si>
    <t>HUGO AÑAZCO LOAIZA</t>
  </si>
  <si>
    <t xml:space="preserve">GESTIÓN AMBIENTAL </t>
  </si>
  <si>
    <t>ARTURO SÁNCHEZ ASANZA</t>
  </si>
  <si>
    <t>FREDDY AGUILAR GONZÁLEZ</t>
  </si>
  <si>
    <t>ADMINISTRACIÓN EN HOTELERÍA Y TURISMO</t>
  </si>
  <si>
    <t>WILLIAM MEDINA CASTILLO</t>
  </si>
  <si>
    <t>DANIELA PARRA LOAYZA</t>
  </si>
  <si>
    <t>CARLOS SÁNCHEZ MENDIETA</t>
  </si>
  <si>
    <t xml:space="preserve">INGENIERÍA CIVIL </t>
  </si>
  <si>
    <t>PSC002</t>
  </si>
  <si>
    <r>
      <rPr>
        <b/>
        <sz val="10"/>
        <color theme="1"/>
        <rFont val="Book Antiqua"/>
        <family val="1"/>
      </rPr>
      <t xml:space="preserve">Responsabilidad social universitaria: </t>
    </r>
    <r>
      <rPr>
        <sz val="10"/>
        <color theme="1"/>
        <rFont val="Book Antiqua"/>
        <family val="1"/>
      </rPr>
      <t xml:space="preserve">
1. Potenciar la presencia de la UTMACH en su contexto de influencia, a través de la ejecución de proyectos de vinculación con la sociedad que promuevan el desarrollo productivo de la provincia.
2. Participar activamente en la resolución de problemas de la región mediante el desarrollo de propuestas científicas, tecnológicas y de vinculación social pertinentes y factibles</t>
    </r>
  </si>
  <si>
    <t xml:space="preserve">JARDÍN ORNAMENTAL EN UNIDADES EDUCATIVAS </t>
  </si>
  <si>
    <t>R1.: Capacitación sobre la propagación de plantas y el diseño y mantenimiento de jardines. 
R2.: Diseño y establecimiento de un jardín ornamental dentro de la unidad educativa Rotary Club Machala Moderna con la finalidad de formar y potenciar la ciudadanía ambiental de los estudiantes, docentes y familiares.</t>
  </si>
  <si>
    <t>Ciudadanía ambiental desarrollada en los estudiantes de unidad educativa Rotary Club
Estudiantes capacitados en temas de diseño y mantenimiento de jardines ornamentales</t>
  </si>
  <si>
    <t>3 DOCENTES
22 ESTUDIANTES</t>
  </si>
  <si>
    <t>EDWIN JARAMILLO AGUILAR (GESTOR)</t>
  </si>
  <si>
    <t>INGENIERÍA AGRONÓMICA</t>
  </si>
  <si>
    <t>Crear un jardin ornamental en la Unidad Educativa Rotary Club Machala Moderna</t>
  </si>
  <si>
    <t>CONVENIO MARCO DE COOPERACIÓN ENTRE LA UTMACH Y LA COORDINACIÓN ZONAL 7 DEL MINISTERIO DE EDUCACIÓN (UNIDAD EDUCATIVA ROTARY CLUB MACHALA MODERNA)</t>
  </si>
  <si>
    <t>ROOSSVELT MOLERO NAVEDA</t>
  </si>
  <si>
    <t>ANDREINA AGURTO RODRÍGUEZ</t>
  </si>
  <si>
    <t>PSC003</t>
  </si>
  <si>
    <t xml:space="preserve">LINEA BASE DE ANIMALES AFECTIVOS EN LA CIUDAD DE MACHALA </t>
  </si>
  <si>
    <t>R1.: Encuestas elaboradas y validadas que se aplicarán en el presente trabajo.
R2. : Información de campo levantada
R3.: Resultados tabulados, procesados y analizados.
R4.: Informe final socializado sobre la cantidad de mascotas, sus condiciones de tenencia, manejo, alimentación, salud y bienestar.</t>
  </si>
  <si>
    <t>Informe final socializado sobre las condiciones de tenencia, manejo, alimentación salud y bienestar de mascotas afectivas con el fin de mejorar las condiciones de salubridad de hogares y protección de la ciudadanía</t>
  </si>
  <si>
    <t>6 DOCENTES
25 ESTUDIANTES</t>
  </si>
  <si>
    <t>OLIVERIO VARGAS GONZÁLEZ (GESTOR)</t>
  </si>
  <si>
    <t>MEDICINA VETERINARIA Y ZOOTECNIA</t>
  </si>
  <si>
    <t>Levantamiento de linea base de la cantidad de mascotas y sus condiciones de tenencia en los diferentes extractos sociales en tres sectores de la ciudad de Machala, para generación de proyectos de vinculación con la sociedad</t>
  </si>
  <si>
    <t>CONVENIO MARCO DE COOPERACIÓN ENTRE LA UNIVERSIDAD TÉCNICA DE MACHALA Y LA COORDINACIÓN ZONAL 7 DE SALUD</t>
  </si>
  <si>
    <t>ÁNGEL SÁNCHEZ QUINCHE</t>
  </si>
  <si>
    <t>FAVIAN MAZA VALLE</t>
  </si>
  <si>
    <t>CARLOS ÁLVAREZ DÍAZ</t>
  </si>
  <si>
    <t>LUIS HURTADO F.</t>
  </si>
  <si>
    <t>HENRY PELÁEZ R</t>
  </si>
  <si>
    <t>PSC004</t>
  </si>
  <si>
    <t>Objetivo de desarrollo Nro. 4: Consolidar la sostenibilidad del sistema económico social y solidario, y afianzar la dolarización.</t>
  </si>
  <si>
    <t>PROYECTO COMUNITARIO DE FORTALECIMIENTO DE CAPACIDADES  UROCAL GESTIÓN- CONTABLE - TRIBUTARIA</t>
  </si>
  <si>
    <t>R1: Gestión contable – tributaria y financiera fortalecida de las organizaciones que conforman la Unión  Regional de Organizaciones Campesinas del Litoral  UROCAL
R2: Elaborado y presentado el sistema de control interno de la UROCAL
R3: Conocimientos fortalecidos a través de la práctica comunitaria de estudiantes de la UTMACH con la participación de 11 asociaciones de la UROCAL</t>
  </si>
  <si>
    <t>Socios de las asociaciones de la  Unión  Regional de Organizaciones Campesinas del Litoral  UROCAL capacitados en temas de tributación y finanzas. 
Sistema de control interno de la UROCAL elaborado</t>
  </si>
  <si>
    <t>2 DOCENTES
25 ESTUDIANTES</t>
  </si>
  <si>
    <t>MARIANA VERDEZOTO REINOSO</t>
  </si>
  <si>
    <t>CONTABILIDAD Y AUDITORÍA</t>
  </si>
  <si>
    <t>Fortalecer la capacidad de gestión contable - tributaria de las asociaciones que forman parte de la Unión Regional de Organizaciones Campesinas del Litoral, a través de la activaparticipación de los estudiantes de la carrera con sus respectivos docentes tutores, con el fin de aportar con el desarrollo productivo - comunitario  y al mismo tiempo dotar de habilidades y destrezas para la solución de problemas de la profesión en los futuros contadores públicos.</t>
  </si>
  <si>
    <t>CONVENIO ESPECÍFICO DE PRÁCTICAS PRE PROFESIONALES ENTRE LA UTMACH Y LA UNIÓN REGIONAL DE ORGANIZACIONES CAMPESINAS DEL LITORAL UROCAL</t>
  </si>
  <si>
    <t>RONALD RAMÓN GUANUCHE</t>
  </si>
  <si>
    <t>PSC005</t>
  </si>
  <si>
    <t>Objetivo de desarrollo Nro. 6: Desarrollar las capacidades productivas y del entorno para lograr la soberanía alimentaria y el buen vivir rural</t>
  </si>
  <si>
    <t>PLAN ESTRATÉGICO DE DESARROLLO INSTITUCIONAL DE UROCAL 2020 - 2024</t>
  </si>
  <si>
    <t>R1: Marco filosófico estructurado mediante la presentación de Misión, Visión, Objetivos y Políticas
R2: Análisis FODA de UROCAL identificado: fortalezas, debilidades, oportunidades y amenazas.
R3: Estrategias y objetivos definidos para el desarrollo de UROCAL u Organización.
R4.: 2. Plan Operativo Anual (POA) elaborado estableciendo proyectos prioritarios para ejecutar en el primer año
R5: Plan Estratégico de Desarrollo Institucional elaborado.
R6.: Relaciones internas y externas de UROCAL fortalecidas para alcanzar el desarrollo productivo.</t>
  </si>
  <si>
    <t>Socios de las asociaciones de la  Unión  Regional de Organizaciones Campesinas del Litoral  UROCAL cuentan con una planifciación estratégica institucional que permitirá el desarrollo y fortalecimiento de las capacidades de los asociados</t>
  </si>
  <si>
    <t>03 DOCENTES
29 ESTUDANTES</t>
  </si>
  <si>
    <t>631/2019</t>
  </si>
  <si>
    <t>MARTHA AGUIRRE BENALCÁZAR (GESTOR)</t>
  </si>
  <si>
    <t>ADMINISTRACIÓN DE EMPRESAS</t>
  </si>
  <si>
    <t>Diseñar el Plan Estratégico de Desarrollo Institucional de UROCAL,  mediante el establecimiento de  marco conceptual, diagnóstico situacional, direccionamiento estratégico.y la planificación operativa que permita contribuir al mejoramiento, desarrollo de la organización.</t>
  </si>
  <si>
    <t>Para remisión a Consejo Académico</t>
  </si>
  <si>
    <t>OSCAR ROMERO HIDALGO</t>
  </si>
  <si>
    <t>MARCIA JARAMILLO PAREDES</t>
  </si>
  <si>
    <t>PSC006</t>
  </si>
  <si>
    <t>PLAN DE NEGOCIO PARA LA ELABORACIÓN Y COMERCIALIZACIÓN DEL “CHOCOFLAN” EN LA PARROQUIA CASACAY, CANTÓN PASAJE, PROVINCIA DE EL ORO</t>
  </si>
  <si>
    <t>R1: Linea base sobre situación actual de las debilidades existentes en la Asociación de productores de cacao Unión de Casacay
R2: Segmento de mercado identificado donde se comercializará el producto, estableciendo niveles de aceptación, gustos y preferencias, competencia existente con productos similares o sustitutos
R3: Unidades de producción y ubicación geográfica de la planta de procesamiento del producto identificados
R4:Proyección de ingresos para los primeros cinco años declarados
R5: Marco legal para la constitución de la empresa; Estudio social y ambiental elaborados
R6:Modelo de estructura organizacional del negocio elaborado
R7: Desarrollo de competencias en la elaboración de un plan de negocios
R8: Plan de negocio a la asociación de pequeños productores Casacay elaborado</t>
  </si>
  <si>
    <t xml:space="preserve"> Plan de negocio a la asociación de pequeños productores Casacay elaborado, con la finalidad de posicionar sus productos y mejorar la productividad de UROCAL</t>
  </si>
  <si>
    <t>03 DOCENTES
14 ESTUDIANTES</t>
  </si>
  <si>
    <t>Diseñar un plan de negocios para producir y comercializar un producto derivado del cacao, mediante un análisis de mercado, técnico, financiero, económico, legal, con la finalidad de aprovechar los recursos de la “Asociación de Pequeños Productores Unión Casacay</t>
  </si>
  <si>
    <t>JOHN BURGOS BURGOS</t>
  </si>
  <si>
    <t>FRANCISCO MATUTE HEREDIA</t>
  </si>
  <si>
    <t>INGENIERÍA EN ALIMENTOS</t>
  </si>
  <si>
    <t>PSC007</t>
  </si>
  <si>
    <t>Objetivo de desarrollo Nro 7: Incentivar una sociedad participativa, con un Estado cercano al servicio de la ciudadanía</t>
  </si>
  <si>
    <t>ALFABETIZACIÓN DIGITAL</t>
  </si>
  <si>
    <t>R1: Datos estadísticos obtenidos que sustenten futuras investigaciones
R2: Participantes actualizados en conocimientos básicos de tecnología educativa
R3: Datos estadísticos obtenidos que determinen el nivel de aceptación del curso y las competencias adquiridas por los participantes</t>
  </si>
  <si>
    <t>Comunidad capacitada en conocimientos actualizados en en temas básicos de tecnología educativa
participantes</t>
  </si>
  <si>
    <t>05 DOCENTES
25 ESTUDIANTES</t>
  </si>
  <si>
    <t>666/2019</t>
  </si>
  <si>
    <t>JORGE WASHINGTON VALAREZO CASTRO (GESTOR)</t>
  </si>
  <si>
    <t>PEDAGOGÍA DE LAS CIENCIAS EXPERIMENTALES</t>
  </si>
  <si>
    <t>Proporcionar conocimientos básicos sobre recursos informáticos y aplicaciones digitales a la comunidad en general mediante jornadas de capacitación que fomenten el correcto uso de la tecnología en sus actividades cotidianas</t>
  </si>
  <si>
    <t>CONVENIO MARCO DE COOPERACIÓN ENTRE LA UTMACH Y EL GOBIERNO AUTÓNOMO DESCENTRALIZADO DEL CANTÓN MACHALA</t>
  </si>
  <si>
    <t>KATTY MARLENE GUAICHA SORIANO</t>
  </si>
  <si>
    <t>ASISCLO ALFONSO ÁVILA CARVAJAL</t>
  </si>
  <si>
    <t>JORGE CRISTOPHER DELGADO RAMÍREZ</t>
  </si>
  <si>
    <t>MAYRA TATIANA ACOSTA YELA</t>
  </si>
  <si>
    <t>PSC009</t>
  </si>
  <si>
    <t xml:space="preserve">R1: Grado de aceptación de VINCAO, CHIQUICHOC, CHOCOLAYON Y ORANGE WINE determinado
R2: Flujograma del proceso de producción de proyectos elaborado y determinación del tamaño de la planta y localización
R3: Ordenamiento y sistematización de la información de carácter monetario. 
R4: Estructura Administrativa óptima obtenida
R5: Conocimiento de la utilidad del mucílago para la elaboración de nuevos productos
R6: Experiencia adquirida a través de la práctica desarrollada en el campo organizacional. 
</t>
  </si>
  <si>
    <t xml:space="preserve"> Plan de inversión a la asociación de pequeños productores Casacay elaborado, con la finalidad de posicionar sus productos y mejorar la productividad de UROCAL</t>
  </si>
  <si>
    <t xml:space="preserve">02 DOCENTES
</t>
  </si>
  <si>
    <t>Contribuir al mejoramiento de las condiciones socioeconómicas de la población de Shumiral y Casacay, provincias del Azuay y El Oro, mediante el diseño de proyectos de inversión para la producción y comercialización de la pasta de cacao “CHOCOLAYON”, chocolate orgánico “CHIQUICHOC”, vino de cacao orgánico a base de mucílago de cacao “VINCAO” y “ORANGE WINE” vino de naranja, dirigido a la organización UROCAL, mediante un análisis de mercado, técnico, económico-financiero y organizacional</t>
  </si>
  <si>
    <t>En revisión VINCOPP</t>
  </si>
  <si>
    <t>MARÍA VILLAVICENCIO RODAS</t>
  </si>
  <si>
    <t>INGENIERÍA EN MARKETING</t>
  </si>
  <si>
    <t>Fuente: Cartera de Proyectos de Servicio Comunitario</t>
  </si>
  <si>
    <t>Elaborado por: M. Alexandra Roldán M.</t>
  </si>
  <si>
    <t>Fecha: 28/Enero/2020</t>
  </si>
  <si>
    <t>EMPRENDE UROCAL CON DERIVADOS ORGÁNICOS</t>
  </si>
  <si>
    <t>62 Convenios Específicos para gestión de pasantías y prácticas preprofesionales, mediante los cuales se insertaron 824 estudiantes con corte a noviembre 2019, así mismo 112 estudiantes favorecidos de los procesos del trabajo colaborativo con el Ministerio de Trabajo en el Proyecto Mi Primer Empleo.</t>
  </si>
  <si>
    <t>40 Cartas de compromiso y aceptación para prácticas preprofesionales, mediante las cuales 40 estudiantes se insertaron a empresas privadas.</t>
  </si>
  <si>
    <t>Convenio con el Ing. José Luis Saldarriaga, propietario de Sistemas Informáticos Administrativos y Control (Para uso gratuito de un sistema contable a los estudiantes de Contabilidad y Auditoría)</t>
  </si>
  <si>
    <t>4 Convenios Específicos de Vinculación con la Sociedad</t>
  </si>
  <si>
    <t>Convenio Específico de Investigación</t>
  </si>
  <si>
    <t>11 Convenios Marco de Cooperación en el ámbito nacional con los sectores de salud, educación superior, productivos, organizaciones sociales y contextos vulnerables</t>
  </si>
  <si>
    <t>3 Convenios Específicos de Capacitación dirigido a Colegios Fiscales y Federación Deportiva de El Oro</t>
  </si>
  <si>
    <t>4 Convenios Internacionales para actividades de investigación, vinculación, formación de docentes, y movilidad académica estudiantil y de profesores</t>
  </si>
  <si>
    <t>En este sentido el total de estudiantes insertos para proceso de prácticas en el ejercicio 2019 es de 936 haciendo uso de convenios vigentes</t>
  </si>
  <si>
    <t>2 Convenios de pasantías y 60 convenios específicos de prácticas pre profesionales con la colaboración de:</t>
  </si>
  <si>
    <t>* 30 Coordinadores de Carrera, administradores del indicador Prácticas Preprofesionales, y responsables directos del proceso de gestión</t>
  </si>
  <si>
    <t>Unidad Académica</t>
  </si>
  <si>
    <t>Docentes Asignados Semestre I</t>
  </si>
  <si>
    <t>Docentes Asignados Semestre II</t>
  </si>
  <si>
    <t>Ciencias Agropecuarias</t>
  </si>
  <si>
    <t>Ingeniería Civil</t>
  </si>
  <si>
    <t>Ciencias Empresariales</t>
  </si>
  <si>
    <t>Ciencias Químicas y de la Salud</t>
  </si>
  <si>
    <t>Ciencias Sociales</t>
  </si>
  <si>
    <t>1 Convenio de movilidad académica y fomento de la internacionalización con AIESEC (ASSOCIATION INTERNATIONALE DES ETUDIANTS EN SCIENCES ECONOMIQUES ET COMMERCIALES), actividades enmarcadas en los objetivos de desarrollo sostenible de la ONU proceso con los estamentos involucrados y las instituciones contraparte en apego a la normativa vigente</t>
  </si>
  <si>
    <t>ELECCIONES PARA REPRESENTANTES ESTUDIANTILES AL COGOBIERNO UNIVERSITARIO DE LA UNIVERSIDAD TÉCNICA DE MACHALA</t>
  </si>
  <si>
    <t>LISTA 1</t>
  </si>
  <si>
    <t>NULOS</t>
  </si>
  <si>
    <t>BLANCOS</t>
  </si>
  <si>
    <t>CONSEJO UNIVERSITARIO</t>
  </si>
  <si>
    <r>
      <rPr>
        <b/>
        <i/>
        <sz val="10"/>
        <color theme="1"/>
        <rFont val="Times New Roman"/>
        <family val="1"/>
      </rPr>
      <t>Fuente:</t>
    </r>
    <r>
      <rPr>
        <sz val="10"/>
        <color theme="1"/>
        <rFont val="Times New Roman"/>
        <family val="1"/>
      </rPr>
      <t xml:space="preserve"> Actas de Escrutinio del Tribunal Electoral</t>
    </r>
  </si>
  <si>
    <r>
      <rPr>
        <b/>
        <i/>
        <sz val="10"/>
        <color theme="1"/>
        <rFont val="Times New Roman"/>
        <family val="1"/>
      </rPr>
      <t>Elaborado por:</t>
    </r>
    <r>
      <rPr>
        <sz val="10"/>
        <color theme="1"/>
        <rFont val="Times New Roman"/>
        <family val="1"/>
      </rPr>
      <t xml:space="preserve"> Secretaría General</t>
    </r>
  </si>
  <si>
    <t>ELECCIONES PARA REPRESENTANTES ESTUDIANTILES AL CONSEJO DIRECTIVO DE LAS UNIDADES ACADÉMICAS DE LA UNIVERSIDAD TÉCNICA DE MACHALA</t>
  </si>
  <si>
    <t>CONSEJO DIRECTIVO</t>
  </si>
  <si>
    <t>LISTA 2</t>
  </si>
  <si>
    <t>LISTA 3</t>
  </si>
  <si>
    <t>VOTOS</t>
  </si>
  <si>
    <t>%</t>
  </si>
  <si>
    <t>UACA</t>
  </si>
  <si>
    <t>UACE</t>
  </si>
  <si>
    <t>UACQS</t>
  </si>
  <si>
    <t>UACS</t>
  </si>
  <si>
    <t>UAIC</t>
  </si>
  <si>
    <r>
      <rPr>
        <b/>
        <i/>
        <sz val="10"/>
        <color theme="1"/>
        <rFont val="Times New Roman"/>
        <family val="1"/>
      </rPr>
      <t>Fecha:</t>
    </r>
    <r>
      <rPr>
        <sz val="10"/>
        <color theme="1"/>
        <rFont val="Times New Roman"/>
        <family val="1"/>
      </rPr>
      <t xml:space="preserve"> 03-02-2020</t>
    </r>
  </si>
  <si>
    <t>ASAMBLEA DEL SISTEMA DE EDUCACIÓN SUPERIOR</t>
  </si>
  <si>
    <t>R1.: Encuestas elaboradas y validadas que se aplicarán en el presente trabajo.
R2.: Información de campo levantada
R3.: Resultados tabulados, procesados y analizados.
R4.: Informe final socializado sobre la cantidad de mascotas, sus condiciones de tenencia, manejo, alimentación, salud y bienestar.</t>
  </si>
  <si>
    <t>R1.: Marco filosófico estructurado mediante la presentación de Misión, Visión, Objetivos y Políticas
R2.: Análisis FODA de UROCAL identificado: fortalezas, debilidades, oportunidades y amenazas.
R3.: Estrategias y objetivos definidos para el desarrollo de UROCAL u Organización.
R4.: 2. Plan Operativo Anual (POA) elaborado estableciendo proyectos prioritarios para ejecutar en el primer año
R5.: Plan Estratégico de Desarrollo Institucional elaborado.
R6.: Relaciones internas y externas de UROCAL fortalecidas para alcanzar el desarrollo productivo.</t>
  </si>
  <si>
    <t>R1.: Linea base sobre situación actual de las debilidades existentes en la Asociación de productores de cacao Unión de Casacay
R2.: Segmento de mercado identificado donde se comercializará el producto, estableciendo niveles de aceptación, gustos y preferencias, competencia existente con productos similares o sustitutos
R3.: Unidades de producción y ubicación geográfica de la planta de procesamiento del producto identificados
R4.: Proyección de ingresos para los primeros cinco años declarados
R5.: Marco legal para la constitución de la empresa; Estudio social y ambiental elaborados
R6.: Modelo de estructura organizacional del negocio elaborado
R7.: Desarrollo de competencias en la elaboración de un plan de negocios
R8.: Plan de negocio a la asociación de pequeños productores Casacay elaborado</t>
  </si>
  <si>
    <t xml:space="preserve">R1.: Grado de aceptación de VINCAO, CHIQUICHOC, CHOCOLAYON Y ORANGE WINE determinado
R2.: Flujograma del proceso de producción de proyectos elaborado y determinación del tamaño de la planta y localización
R3.: Ordenamiento y sistematización de la información de carácter monetario. 
R4.: Estructura Administrativa óptima obtenida
R5.: Conocimiento de la utilidad del mucílago para la elaboración de nuevos productos
R6.: Experiencia adquirida a través de la práctica desarrollada en el campo organizacional. </t>
  </si>
  <si>
    <t xml:space="preserve">R1.: Inventario de flora y fauna
R2.: Programa de Educación Ambiental
R3.: Conocen las normativas sobre legislación  
R4.: Monitoreo de indicadores ambientales para el turismo.
R5.: Caracterización de los recursos naturales como potencial turístico.
Capacidad de carga turística del sector la playita
R6.: Protocolo para el cultivo de concha </t>
  </si>
  <si>
    <t>R1.: Gestión contable – tributaria y financiera fortalecida de las organizaciones que conforman la Unión  Regional de Organizaciones Campesinas del Litoral  UROCAL
R2.: Elaborado y presentado el sistema de control interno de la UROCAL
R3.: Conocimientos fortalecidos a través de la práctica comunitaria de estudiantes de la UTMACH con la participación de 11 asociaciones de la UROCAL</t>
  </si>
  <si>
    <t>R1.: Datos estadísticos obtenidos que sustenten futuras investigaciones
R2.: Participantes actualizados en conocimientos básicos de tecnología educativa
R3.: Datos estadísticos obtenidos que determinen el nivel de aceptación del curso y las competencias adquiridas por los participantes</t>
  </si>
  <si>
    <t>OEI 1</t>
  </si>
  <si>
    <t>Garantizar una vida digna con iguales oportunidad</t>
  </si>
  <si>
    <t>OEI 2</t>
  </si>
  <si>
    <t xml:space="preserve">Afirmar la interculturalidad y plurinacionalidad, </t>
  </si>
  <si>
    <t>OEI 3</t>
  </si>
  <si>
    <t>Garantizar los derechos de la naturaleza</t>
  </si>
  <si>
    <t>OEI 4</t>
  </si>
  <si>
    <t>Consolidar la sostenibilidad del sistema económico</t>
  </si>
  <si>
    <t>OEI 5</t>
  </si>
  <si>
    <t>Impulsar la productividad y competitividad</t>
  </si>
  <si>
    <t>OEI 6</t>
  </si>
  <si>
    <t>Desarrollar las capacidades productivas</t>
  </si>
  <si>
    <t>OEI 7</t>
  </si>
  <si>
    <t>Incentivar una sociedad participativa</t>
  </si>
  <si>
    <t>OEI 8</t>
  </si>
  <si>
    <t>Investigación novel en estudios literarios hispanoamericanos</t>
  </si>
  <si>
    <t>Competencias docentes en el uso de aplicaciones educativas innovadoras basadas en Tics para Educación General Básica</t>
  </si>
  <si>
    <t>Sinergias entre agricultura y bioenergía: la producción de biodiesel y bioetanol en el cantón Machala</t>
  </si>
  <si>
    <t>Gestión de información colaborativa a través de un app de gamificación para android en la prevención, respuesta y recuperación de desastres naturales, tecnológico (derrame de petróleo) y humanos</t>
  </si>
  <si>
    <t>Estimación de la huella hídrica de la cuenca hidrográfica del río Casacay</t>
  </si>
  <si>
    <t>La incidencia de morfología urbana en el transcurso natural de la escorrentía mediante MDT y MDE</t>
  </si>
  <si>
    <t>Implementación de un sistema de rastreo de bienes a través de redes inalámbricas multiprotocolo</t>
  </si>
  <si>
    <t>La Responsabilidad Social como herramienta de gestión pública en la Policía Nacional</t>
  </si>
  <si>
    <t>Diseño de una metodología de reconocimiento y medición del activo biológico camarón en la provincia de El Oro</t>
  </si>
  <si>
    <t>Aprovechamiento del Turismo Rural como Estrategia de Desarrollo Socioeconómico en la Provincia de El Oro</t>
  </si>
  <si>
    <t>Determinación de la capacidad antioxidante de varias líneas de capsium frente al colesterol por hplc high performance liquid chromatography</t>
  </si>
  <si>
    <t>% Proyecto</t>
  </si>
  <si>
    <t>% Presupuesto</t>
  </si>
  <si>
    <t>Línea investigación</t>
  </si>
  <si>
    <t>DETALLE DE LA OBLIGACIÓN TRIBUTARIA</t>
  </si>
  <si>
    <t>Declaración Mensual del Impuesto al Valor Agregado Iva (mensual)</t>
  </si>
  <si>
    <t>Declaración de Retenciones en la Fuente (mensual)</t>
  </si>
  <si>
    <t>Anexo Transaccional Simplificado (Mensual)</t>
  </si>
  <si>
    <t>Anexo Relación de Dependencia (Anual)</t>
  </si>
  <si>
    <t>Labor que se viene ejecutando con responsabilidad para evitar ser observados, sancionados, multados y clausurados por parte del ente regulador SRI.</t>
  </si>
  <si>
    <t>Cumplimiento Tributario</t>
  </si>
  <si>
    <t>Portal Servicio de Rentas Internas y Archivo de la Unidad de Contabilidad</t>
  </si>
  <si>
    <t>• App UTMACH-Read para la socialización de los recursos editoriales.</t>
  </si>
  <si>
    <t>• Generación del Conference Proceedings UTMACH del III Congreso Internacional de Tecnologías para el DesaIlorro TECDES, edición 2019.</t>
  </si>
  <si>
    <t>Específicos de Prácticas Pre profesionales</t>
  </si>
  <si>
    <t>Tipos de Convenios</t>
  </si>
  <si>
    <t>970 estudiantes insertados</t>
  </si>
  <si>
    <t>112 estudiantes insertados</t>
  </si>
  <si>
    <t>Cartas de compromiso y aceptación para prácticas</t>
  </si>
  <si>
    <t>Pasantías</t>
  </si>
  <si>
    <t xml:space="preserve">Con Ing. José Luis Saldarriaga </t>
  </si>
  <si>
    <t>con la Empresa LANEC S.A.</t>
  </si>
  <si>
    <t>Específico de Inserción Laboral</t>
  </si>
  <si>
    <t>Específico de Investigación</t>
  </si>
  <si>
    <t>Específicos de Vinculación con la Sociedad</t>
  </si>
  <si>
    <t>40 estudiantes insertados a empresas privadas</t>
  </si>
  <si>
    <t>Uso gratuito de un sistema contable a los estudiantes de Contabilidad y Auditoría</t>
  </si>
  <si>
    <t>1.122 estudiantes insertados</t>
  </si>
  <si>
    <t>PRÁCTICAS PRE PROF
Tipos de Convenios</t>
  </si>
  <si>
    <t>Número de 
Convenios</t>
  </si>
  <si>
    <t>Detalle del 
Convenio</t>
  </si>
  <si>
    <t>Número de Convenios</t>
  </si>
  <si>
    <t>Detalle del Convenio</t>
  </si>
  <si>
    <t>Marco de Cooperación</t>
  </si>
  <si>
    <t>En el ámbito nacional con sectores de salud, educación superior, productivos, organizaciones sociales y contextos vulnerables</t>
  </si>
  <si>
    <t>Específico de Capacitación</t>
  </si>
  <si>
    <t>Dirigido a Colegios Fiscales y Federación Deportiva de El Oro</t>
  </si>
  <si>
    <t xml:space="preserve">Internacionales </t>
  </si>
  <si>
    <t>Para actividades de Investigación, Vinculación, Formación de Docentes y Movilidad Académica Estudiantil y de Profesores</t>
  </si>
  <si>
    <t>Movilidad Académica y Fomento de Internacionalización</t>
  </si>
  <si>
    <t>AIESEC (Association Internationale des Etudiants en Sciences Economiques et Commerciales) actividades enmarcadas en los objetivos de desarrollo sostenible de la ONU</t>
  </si>
  <si>
    <t xml:space="preserve">Carta de Adhesión </t>
  </si>
  <si>
    <t>a la Red de Cooperación Internacional de la Universidad de Palermo de Argentina para las áreas de diseño gráfico y comunicación</t>
  </si>
  <si>
    <t>Recepción de Sugerencias al Proceso de Rendición de Cuentas de la UTMACH - 2018</t>
  </si>
  <si>
    <t>N°</t>
  </si>
  <si>
    <t>Atención aulas</t>
  </si>
  <si>
    <t>Becas</t>
  </si>
  <si>
    <t>Calidad</t>
  </si>
  <si>
    <t>Capacitación Docente</t>
  </si>
  <si>
    <t>Cupos y nuevas carreras</t>
  </si>
  <si>
    <t>Infraestructura</t>
  </si>
  <si>
    <t>Personal Administrativo</t>
  </si>
  <si>
    <t>Postgrados</t>
  </si>
  <si>
    <t>Proyectos</t>
  </si>
  <si>
    <t>Servicios</t>
  </si>
  <si>
    <t>Varios</t>
  </si>
  <si>
    <t>Ninguna</t>
  </si>
  <si>
    <r>
      <rPr>
        <b/>
        <i/>
        <sz val="11"/>
        <color theme="1"/>
        <rFont val="Times New Roman"/>
        <family val="1"/>
      </rPr>
      <t>Fuente:</t>
    </r>
    <r>
      <rPr>
        <sz val="11"/>
        <color theme="1"/>
        <rFont val="Times New Roman"/>
        <family val="1"/>
      </rPr>
      <t xml:space="preserve"> Formulario Recepción de Aportes Ciudadanos (respuestas)</t>
    </r>
  </si>
  <si>
    <r>
      <rPr>
        <b/>
        <i/>
        <sz val="11"/>
        <color theme="1"/>
        <rFont val="Times New Roman"/>
        <family val="1"/>
      </rPr>
      <t>Elaboración:</t>
    </r>
    <r>
      <rPr>
        <sz val="11"/>
        <color theme="1"/>
        <rFont val="Times New Roman"/>
        <family val="1"/>
      </rPr>
      <t xml:space="preserve"> Ec. Gisell Ríos R. - DPLAN - UTMACH</t>
    </r>
  </si>
  <si>
    <r>
      <rPr>
        <b/>
        <i/>
        <sz val="11"/>
        <color theme="1"/>
        <rFont val="Times New Roman"/>
        <family val="1"/>
      </rPr>
      <t>Fecha:</t>
    </r>
    <r>
      <rPr>
        <sz val="11"/>
        <color theme="1"/>
        <rFont val="Times New Roman"/>
        <family val="1"/>
      </rPr>
      <t xml:space="preserve"> 17 febrero 2019</t>
    </r>
  </si>
  <si>
    <t>Atención de las Sugerencias</t>
  </si>
  <si>
    <r>
      <rPr>
        <b/>
        <i/>
        <sz val="11"/>
        <color theme="1"/>
        <rFont val="Times New Roman"/>
        <family val="1"/>
      </rPr>
      <t>Fuente:</t>
    </r>
    <r>
      <rPr>
        <sz val="11"/>
        <color theme="1"/>
        <rFont val="Times New Roman"/>
        <family val="1"/>
      </rPr>
      <t xml:space="preserve"> Formulario Recepción de Aportes Ciudadanos (respuestas); e, Informe de Rendición de Cuentas Anual Bajo la Gestión del Rectorado 2019</t>
    </r>
  </si>
  <si>
    <r>
      <rPr>
        <b/>
        <i/>
        <sz val="11"/>
        <color theme="1"/>
        <rFont val="Times New Roman"/>
        <family val="1"/>
      </rPr>
      <t>Fecha:</t>
    </r>
    <r>
      <rPr>
        <sz val="11"/>
        <color theme="1"/>
        <rFont val="Times New Roman"/>
        <family val="1"/>
      </rPr>
      <t xml:space="preserve"> 14 febrero 2020</t>
    </r>
  </si>
  <si>
    <t>* 140 Docentes del colectivo de pasantías y prácticas preprofesionales, encargados del acompañamiento, supervisión y evaluación en el periodo académico 2019-1 y un total de 132 docentes en el periodo académico 2019-2</t>
  </si>
  <si>
    <t>* Se realizan alrededor de 2 campañas (1 por cada semestre) de posicionamiento de marca, especialmente con la comunidad estudiantil.</t>
  </si>
  <si>
    <t>* Se contrata publicidad en los medios locales y en revistas especializadas en educación superior, para promocionar los programas de posgrados y las convocatorias a becas y ayudas económicas.</t>
  </si>
  <si>
    <t>* La marca institucional es fortalecida a través de la participación de ferias sobre la oferta académica, ya sea a nivel nacional o provincial. En el año existe un promedio de 4 actividades de este tipo en las que la UTMACH hace presencia.</t>
  </si>
  <si>
    <t>* Elaboración de spots (audio y video) con el apoyo del personal de la radio pública UTMACH, promoviendo la imagen institucional, los testimonios de los beneficiarios de actividades ejecutados por la universidad y los servicios que presta a la comunidad universitaria.</t>
  </si>
  <si>
    <t>* La relación de vinculación con otras instituciones públicas y privadas, a través de la firma de convenios de cooperación para actividades de capacitación, vinculación con la sociedad e investigación.</t>
  </si>
  <si>
    <t>* Con motivo del proceso de evaluación externa con fines de acreditación, se mejoraron los procesos internos, cumpliendo la normativa.</t>
  </si>
  <si>
    <t>* Se ha mejorado la organización de los eventos institucionales, especialmente de las ceremonias de graduación, que presentan un mayor orden y puntualidad.</t>
  </si>
  <si>
    <t>* Las normas de protócolo y ceremonial establecidas en el manual, así como las políticas de identidad visual corporativa, ya son más conocidas por la comunidad universitaria.</t>
  </si>
  <si>
    <t>Tipo de Aporte Recibido:</t>
  </si>
  <si>
    <t>Principales Aportes Ciudadanos Receptadas</t>
  </si>
  <si>
    <t>Detalle de Acciones para el Cumplimiento de Compromisos Asumidos conforme a los Aportes Ciudadanos</t>
  </si>
  <si>
    <r>
      <rPr>
        <b/>
        <sz val="9"/>
        <color theme="1"/>
        <rFont val="Century Schoolbook"/>
        <family val="1"/>
      </rPr>
      <t>1.-</t>
    </r>
    <r>
      <rPr>
        <sz val="9"/>
        <color theme="1"/>
        <rFont val="Arial"/>
        <family val="2"/>
      </rPr>
      <t xml:space="preserve"> Se realizó el mantenimiento preventivo y correctivo de los acondicionadores de aire instalados en las diversas oficinas y aulas de la Institución, en sus diferentes Campus. 
</t>
    </r>
    <r>
      <rPr>
        <b/>
        <sz val="9"/>
        <color theme="1"/>
        <rFont val="Century Schoolbook"/>
        <family val="1"/>
      </rPr>
      <t>2.-</t>
    </r>
    <r>
      <rPr>
        <sz val="9"/>
        <color theme="1"/>
        <rFont val="Arial"/>
        <family val="2"/>
      </rPr>
      <t xml:space="preserve"> Se contrató la Culminación del edificio bloque 4 ubicado en el Campus Machala, el mismo que consta de planta baja y 5 pisos altos, que cuenta con 34 aulas para la enseñanza aprendizaje; 2 salas para conferencias u otros eventos, está equipado con una ascensor con capacidad para 8 personas, baterías sanitarias de varones, mujeres y personas con capacidades especiales y rampa de acceso al edificio, su costo fue de 456.754,94 sin incluir IVA.
</t>
    </r>
    <r>
      <rPr>
        <b/>
        <sz val="9"/>
        <color theme="1"/>
        <rFont val="Century Schoolbook"/>
        <family val="1"/>
      </rPr>
      <t>3.-</t>
    </r>
    <r>
      <rPr>
        <sz val="9"/>
        <color theme="1"/>
        <rFont val="Arial"/>
        <family val="2"/>
      </rPr>
      <t xml:space="preserve"> Además se realizó el mantenimiento de: los partesoles y pintura exterior de los bloques de laboratorios de las Facultades de Ingeniería Civil y de Ciencias Químicas y de la Salud; Mantenimiento preventivo y correctivo de las baterías sanitarias, de las instalaciones eléctricas e instalaciones sanitarias dentro de los predios universitarios; Adecentamiento de la pintura interior en el edificio de Administración Central.
</t>
    </r>
    <r>
      <rPr>
        <b/>
        <sz val="9"/>
        <color theme="1"/>
        <rFont val="Century Schoolbook"/>
        <family val="1"/>
      </rPr>
      <t>4.-</t>
    </r>
    <r>
      <rPr>
        <sz val="9"/>
        <color theme="1"/>
        <rFont val="Arial"/>
        <family val="2"/>
      </rPr>
      <t xml:space="preserve"> Se construyó el Sistema Integral del Alcantarillado Sanitario y Pluvial en los Campus de la Universidad Técnica de Machala, la misma que cuenta con laguna de oxidación y demás mecanismos que permitan el buen manejo de desechos de la institución.</t>
    </r>
  </si>
  <si>
    <r>
      <rPr>
        <b/>
        <sz val="9"/>
        <color theme="1"/>
        <rFont val="Century Schoolbook"/>
        <family val="1"/>
      </rPr>
      <t>1.-</t>
    </r>
    <r>
      <rPr>
        <sz val="9"/>
        <color theme="1"/>
        <rFont val="Arial"/>
        <family val="2"/>
      </rPr>
      <t xml:space="preserve"> Más becas. 
</t>
    </r>
    <r>
      <rPr>
        <b/>
        <sz val="9"/>
        <color theme="1"/>
        <rFont val="Century Schoolbook"/>
        <family val="1"/>
      </rPr>
      <t>2.-</t>
    </r>
    <r>
      <rPr>
        <sz val="9"/>
        <color theme="1"/>
        <rFont val="Arial"/>
        <family val="2"/>
      </rPr>
      <t xml:space="preserve"> Sería también acelerando el proceso de becas tanto como la ayuda económica ya que muchos de nosotros nos esperanzamos para recibir y culminar proyectos de la institución misma, esto debido a que los estudiantes hacemos el pedido a esta ayuda económica por lo mismo para que sea una ayuda pero que pasa si esta no llega a tiempo necesario, toca molestar a papá mamá en mi caso no tanto porque trabajo y estudio pero lo digo en general. 
</t>
    </r>
    <r>
      <rPr>
        <b/>
        <sz val="9"/>
        <color theme="1"/>
        <rFont val="Century Schoolbook"/>
        <family val="1"/>
      </rPr>
      <t>3.-</t>
    </r>
    <r>
      <rPr>
        <sz val="9"/>
        <color theme="1"/>
        <rFont val="Arial"/>
        <family val="2"/>
      </rPr>
      <t xml:space="preserve"> Que las ayudas económicas se amplíen si valorar las calificaciones, en sentido que apoyen a los necesitados sin que suban o bajen de rendimiento.</t>
    </r>
  </si>
  <si>
    <r>
      <rPr>
        <b/>
        <sz val="9"/>
        <color theme="1"/>
        <rFont val="Century Schoolbook"/>
        <family val="1"/>
      </rPr>
      <t>1.-</t>
    </r>
    <r>
      <rPr>
        <sz val="9"/>
        <color theme="1"/>
        <rFont val="Arial"/>
        <family val="2"/>
      </rPr>
      <t xml:space="preserve"> Deben contratar a Docentes que realmente sepan tratar a un estudiante, realizar pruebas psicológicos antes del ingreso, ayudar al estudiante con los materiales que necesite para una exposición por ejemplo proyectores. 
</t>
    </r>
    <r>
      <rPr>
        <b/>
        <sz val="9"/>
        <color theme="1"/>
        <rFont val="Century Schoolbook"/>
        <family val="1"/>
      </rPr>
      <t>2.-</t>
    </r>
    <r>
      <rPr>
        <sz val="9"/>
        <color theme="1"/>
        <rFont val="Arial"/>
        <family val="2"/>
      </rPr>
      <t xml:space="preserve"> Garantizar la formación continua de los docentes a través de convenios y ayudantías económicas.
</t>
    </r>
    <r>
      <rPr>
        <b/>
        <sz val="9"/>
        <color theme="1"/>
        <rFont val="Century Schoolbook"/>
        <family val="1"/>
      </rPr>
      <t>3.-</t>
    </r>
    <r>
      <rPr>
        <sz val="9"/>
        <color theme="1"/>
        <rFont val="Arial"/>
        <family val="2"/>
      </rPr>
      <t xml:space="preserve"> Las unidades académicas cuentan con docentes contratados que desempeñan de mejor manera sus labores al momento de impartir sus asignaturas, sin embargo existen docentes fijos que no le dan la debida importancia a la asignatura que tienen a su cargo. Mi propuesta es que se realice una evaluación al desempeño profesional y vocacional a los docentes para que las distintas carreras cuenten con aquellos docentes que verdaderamente demuestran interés de enseñar y aprender dentro de las aulas universitarias, y de esta manera si se formen verdaderos profesionales en conocimientos, capacidades, aptitudes y actitudes dentro del alma mater. 
</t>
    </r>
    <r>
      <rPr>
        <b/>
        <sz val="9"/>
        <color theme="1"/>
        <rFont val="Century Schoolbook"/>
        <family val="1"/>
      </rPr>
      <t>4.-</t>
    </r>
    <r>
      <rPr>
        <sz val="9"/>
        <color theme="1"/>
        <rFont val="Arial"/>
        <family val="2"/>
      </rPr>
      <t xml:space="preserve"> Evaluaciones estrictas a los docentes para que de esta manera ellos den realmente sus clases. Un mejor horario y respeto de la distribución de los laboratorios de computación, este semestre estudiantes nos encontramos muy afectados al no contar con laboratorio para una materia esencial.</t>
    </r>
  </si>
  <si>
    <r>
      <rPr>
        <b/>
        <sz val="9"/>
        <color theme="1"/>
        <rFont val="Century Schoolbook"/>
        <family val="1"/>
      </rPr>
      <t>1.-</t>
    </r>
    <r>
      <rPr>
        <sz val="9"/>
        <color theme="1"/>
        <rFont val="Arial"/>
        <family val="2"/>
      </rPr>
      <t xml:space="preserve"> Me gustaría que haya más carreras y cupos ya que son muy necesarios. 
</t>
    </r>
    <r>
      <rPr>
        <b/>
        <sz val="9"/>
        <color theme="1"/>
        <rFont val="Century Schoolbook"/>
        <family val="1"/>
      </rPr>
      <t xml:space="preserve">2.- </t>
    </r>
    <r>
      <rPr>
        <sz val="9"/>
        <color theme="1"/>
        <rFont val="Arial"/>
        <family val="2"/>
      </rPr>
      <t xml:space="preserve">Cursos basados en la profesión impartidos por otras universidades. 
</t>
    </r>
    <r>
      <rPr>
        <b/>
        <sz val="9"/>
        <color theme="1"/>
        <rFont val="Century Schoolbook"/>
        <family val="1"/>
      </rPr>
      <t>3.-</t>
    </r>
    <r>
      <rPr>
        <sz val="9"/>
        <color theme="1"/>
        <rFont val="Arial"/>
        <family val="2"/>
      </rPr>
      <t xml:space="preserve"> Que las clases sean demostrativas y permitan al estudiante a involucrase con el ambiente laboral. Lo cual, permite una vinculación con lo aprendido en campo profesional.
</t>
    </r>
    <r>
      <rPr>
        <b/>
        <sz val="9"/>
        <color theme="1"/>
        <rFont val="Century Schoolbook"/>
        <family val="1"/>
      </rPr>
      <t>4.-</t>
    </r>
    <r>
      <rPr>
        <sz val="9"/>
        <color theme="1"/>
        <rFont val="Arial"/>
        <family val="2"/>
      </rPr>
      <t xml:space="preserve"> Que nos faciliten congresos para tratar más a fondo sobre nuestra carrera. 
</t>
    </r>
    <r>
      <rPr>
        <b/>
        <sz val="9"/>
        <color theme="1"/>
        <rFont val="Century Schoolbook"/>
        <family val="1"/>
      </rPr>
      <t>5.-</t>
    </r>
    <r>
      <rPr>
        <sz val="9"/>
        <color theme="1"/>
        <rFont val="Arial"/>
        <family val="2"/>
      </rPr>
      <t xml:space="preserve"> Cursos cortos y charlas con certificación académica en la Carrera de Agronomía, preferible gratis para algunos de pocos recursos o no puedan pagarlos debido a otros gastos por la Universidad, en caso de pagarlos que no sean tan altos los precios!.</t>
    </r>
  </si>
  <si>
    <r>
      <rPr>
        <b/>
        <sz val="9"/>
        <color theme="1"/>
        <rFont val="Century Schoolbook"/>
        <family val="1"/>
      </rPr>
      <t>1.-</t>
    </r>
    <r>
      <rPr>
        <sz val="9"/>
        <color theme="1"/>
        <rFont val="Arial"/>
        <family val="2"/>
      </rPr>
      <t xml:space="preserve"> Mejorar y dar mantenimiento a la infraestructura y equipos como es el caso de los acondicionadores de aires.
</t>
    </r>
    <r>
      <rPr>
        <b/>
        <sz val="9"/>
        <color theme="1"/>
        <rFont val="Century Schoolbook"/>
        <family val="1"/>
      </rPr>
      <t>2.-</t>
    </r>
    <r>
      <rPr>
        <sz val="9"/>
        <color theme="1"/>
        <rFont val="Arial"/>
        <family val="2"/>
      </rPr>
      <t xml:space="preserve"> La infraestructura, que los estudiantes retomen sus estudios en la UTMACH, que se hable de la palabra de Dios, que se haga minutos cívicos los lunes ya que la UTMACH tiene un himno escrito y debe ser entonado por los y las estudiantes, que se hagan más casas abiertas, que la institución organice un tour para toda la comunidad universitaria un par de veces al año, que se hagan más eventos deportivos y que sean conscientes en la situación económica de los y las estudiantes.
</t>
    </r>
    <r>
      <rPr>
        <b/>
        <sz val="9"/>
        <color theme="1"/>
        <rFont val="Century Schoolbook"/>
        <family val="1"/>
      </rPr>
      <t>3.-</t>
    </r>
    <r>
      <rPr>
        <sz val="9"/>
        <color theme="1"/>
        <rFont val="Arial"/>
        <family val="2"/>
      </rPr>
      <t xml:space="preserve"> Que ningún semestre de ninguna carrera se quede sin aula o las ubiquen en apartamentos que no tienen la infraestructura para funcionar como tal, espero que todos podamos contar con un aula donde se pueda impartir correctamente el conocimiento.
</t>
    </r>
    <r>
      <rPr>
        <b/>
        <sz val="9"/>
        <color theme="1"/>
        <rFont val="Century Schoolbook"/>
        <family val="1"/>
      </rPr>
      <t>4.-</t>
    </r>
    <r>
      <rPr>
        <sz val="9"/>
        <color theme="1"/>
        <rFont val="Arial"/>
        <family val="2"/>
      </rPr>
      <t xml:space="preserve"> Arreglar los servicios higiénicos de hombres y mujeres son pésimos. 
</t>
    </r>
    <r>
      <rPr>
        <b/>
        <sz val="9"/>
        <color theme="1"/>
        <rFont val="Century Schoolbook"/>
        <family val="1"/>
      </rPr>
      <t xml:space="preserve">5.- </t>
    </r>
    <r>
      <rPr>
        <sz val="9"/>
        <color theme="1"/>
        <rFont val="Arial"/>
        <family val="2"/>
      </rPr>
      <t xml:space="preserve">Una de las opciones que se tendría en mesa sería la repotenciación de infraestructura universitaria, no es un tema de otro mundo, es un tema que a la categoría con la que cuenta la universidad ya debería haber estado culminado, de esta manera toda la comunidad universitaria se sentiría en un ambiente acogedor. </t>
    </r>
  </si>
  <si>
    <r>
      <rPr>
        <b/>
        <sz val="9"/>
        <color theme="1"/>
        <rFont val="Century Schoolbook"/>
        <family val="1"/>
      </rPr>
      <t>1.-</t>
    </r>
    <r>
      <rPr>
        <sz val="9"/>
        <color theme="1"/>
        <rFont val="Arial"/>
        <family val="2"/>
      </rPr>
      <t xml:space="preserve"> Se realizó el mantenimiento preventivo y correctivo de los acondicionadores de aire instalados en las diversas oficinas y aulas de la Institución, en sus diferentes Campus.
</t>
    </r>
    <r>
      <rPr>
        <b/>
        <sz val="9"/>
        <color theme="1"/>
        <rFont val="Century Schoolbook"/>
        <family val="1"/>
      </rPr>
      <t>2.-</t>
    </r>
    <r>
      <rPr>
        <sz val="9"/>
        <color theme="1"/>
        <rFont val="Arial"/>
        <family val="2"/>
      </rPr>
      <t xml:space="preserve"> Se amplió y mejoró el espacio de bienestar para estudiantes de la UTMACH, el mejoramiento se lo realizó en la FCA construyendo una cancha de césped de fulbito y arreglo del área verde adyacente a las canchas múltiples cubriéndola de césped y sembrando árboles ornamentales con una dimensión de 2.700 m2, de las áreas verdes de nuestra institución.
</t>
    </r>
    <r>
      <rPr>
        <b/>
        <sz val="9"/>
        <color theme="1"/>
        <rFont val="Century Schoolbook"/>
        <family val="1"/>
      </rPr>
      <t>3.-</t>
    </r>
    <r>
      <rPr>
        <sz val="9"/>
        <color theme="1"/>
        <rFont val="Arial"/>
        <family val="2"/>
      </rPr>
      <t xml:space="preserve"> Mediante contrato de Cotización 001-2018, se contrató la Culminación del edificio bloque 4 ubicado en el Campus Machala, el mismo que consta de planta baja y 5 pisos altos, con 34 aulas para la enseñanza aprendizaje.
</t>
    </r>
    <r>
      <rPr>
        <b/>
        <sz val="9"/>
        <color theme="1"/>
        <rFont val="Century Schoolbook"/>
        <family val="1"/>
      </rPr>
      <t>4.-</t>
    </r>
    <r>
      <rPr>
        <sz val="9"/>
        <color theme="1"/>
        <rFont val="Arial"/>
        <family val="2"/>
      </rPr>
      <t xml:space="preserve"> Mantenimiento preventivo y correctivo de las baterías sanitarias que se encuentran ubicadas en las 5 facultades de la Universidad Técnica de Machala, Campus Machala y 10 de agosto. 
</t>
    </r>
    <r>
      <rPr>
        <b/>
        <sz val="9"/>
        <color theme="1"/>
        <rFont val="Century Schoolbook"/>
        <family val="1"/>
      </rPr>
      <t xml:space="preserve">5.- </t>
    </r>
    <r>
      <rPr>
        <sz val="9"/>
        <color theme="1"/>
        <rFont val="Arial"/>
        <family val="2"/>
      </rPr>
      <t xml:space="preserve">Se inició la Adecuación de 2 laboratorios en el área de investigación que permitirán mejorar las actividades académicas y de investigación dentro de la planta docente y estudiantes de las diversas carreras de la Institución por un valor de $ 126.501,80 sin incluir el IVA. </t>
    </r>
  </si>
  <si>
    <r>
      <rPr>
        <b/>
        <sz val="9"/>
        <color theme="1"/>
        <rFont val="Century Schoolbook"/>
        <family val="1"/>
      </rPr>
      <t>1.-</t>
    </r>
    <r>
      <rPr>
        <sz val="9"/>
        <color theme="1"/>
        <rFont val="Arial"/>
        <family val="2"/>
      </rPr>
      <t xml:space="preserve"> Capacitación constante y actualización de conocimientos en áreas específicas, al personal administrativo. 
</t>
    </r>
    <r>
      <rPr>
        <b/>
        <sz val="9"/>
        <color theme="1"/>
        <rFont val="Century Schoolbook"/>
        <family val="1"/>
      </rPr>
      <t>2.-</t>
    </r>
    <r>
      <rPr>
        <sz val="9"/>
        <color theme="1"/>
        <rFont val="Arial"/>
        <family val="2"/>
      </rPr>
      <t xml:space="preserve"> Mejor atención por parte del personal administrativo (secretarias). 
</t>
    </r>
    <r>
      <rPr>
        <b/>
        <sz val="9"/>
        <color theme="1"/>
        <rFont val="Century Schoolbook"/>
        <family val="1"/>
      </rPr>
      <t>3.-</t>
    </r>
    <r>
      <rPr>
        <sz val="9"/>
        <color theme="1"/>
        <rFont val="Arial"/>
        <family val="2"/>
      </rPr>
      <t xml:space="preserve"> Sugiero brinden más capacitación a los servidores administrativos y se informaticen todos los procesos. 
</t>
    </r>
    <r>
      <rPr>
        <b/>
        <sz val="9"/>
        <color theme="1"/>
        <rFont val="Century Schoolbook"/>
        <family val="1"/>
      </rPr>
      <t>4.-</t>
    </r>
    <r>
      <rPr>
        <sz val="9"/>
        <color theme="1"/>
        <rFont val="Arial"/>
        <family val="2"/>
      </rPr>
      <t xml:space="preserve"> Mejorar la atención.</t>
    </r>
  </si>
  <si>
    <r>
      <rPr>
        <b/>
        <sz val="9"/>
        <color theme="1"/>
        <rFont val="Century Schoolbook"/>
        <family val="1"/>
      </rPr>
      <t>1.-</t>
    </r>
    <r>
      <rPr>
        <sz val="9"/>
        <color theme="1"/>
        <rFont val="Arial"/>
        <family val="2"/>
      </rPr>
      <t xml:space="preserve"> Programas de maestría y doctorado. 
</t>
    </r>
    <r>
      <rPr>
        <b/>
        <sz val="9"/>
        <color theme="1"/>
        <rFont val="Century Schoolbook"/>
        <family val="1"/>
      </rPr>
      <t>2.-</t>
    </r>
    <r>
      <rPr>
        <sz val="9"/>
        <color theme="1"/>
        <rFont val="Arial"/>
        <family val="2"/>
      </rPr>
      <t xml:space="preserve"> Ofertar posgrados en salud.
</t>
    </r>
    <r>
      <rPr>
        <b/>
        <sz val="9"/>
        <color theme="1"/>
        <rFont val="Century Schoolbook"/>
        <family val="1"/>
      </rPr>
      <t>3.-</t>
    </r>
    <r>
      <rPr>
        <sz val="9"/>
        <color theme="1"/>
        <rFont val="Arial"/>
        <family val="2"/>
      </rPr>
      <t xml:space="preserve"> Maestrías y especialidades. 
</t>
    </r>
    <r>
      <rPr>
        <b/>
        <sz val="9"/>
        <color theme="1"/>
        <rFont val="Century Schoolbook"/>
        <family val="1"/>
      </rPr>
      <t>4.-</t>
    </r>
    <r>
      <rPr>
        <sz val="9"/>
        <color theme="1"/>
        <rFont val="Arial"/>
        <family val="2"/>
      </rPr>
      <t xml:space="preserve"> Sería buenísimo que oferten maestrías de las diferentes carreras.</t>
    </r>
  </si>
  <si>
    <r>
      <rPr>
        <b/>
        <sz val="9"/>
        <color theme="1"/>
        <rFont val="Century Schoolbook"/>
        <family val="1"/>
      </rPr>
      <t>1.-</t>
    </r>
    <r>
      <rPr>
        <sz val="9"/>
        <color theme="1"/>
        <rFont val="Arial"/>
        <family val="2"/>
      </rPr>
      <t xml:space="preserve"> Se pueden hacer proyectos para las micro empresas, emprendidos por estudiantes y liderados por ellos. 
</t>
    </r>
    <r>
      <rPr>
        <b/>
        <sz val="9"/>
        <color theme="1"/>
        <rFont val="Century Schoolbook"/>
        <family val="1"/>
      </rPr>
      <t>2.-</t>
    </r>
    <r>
      <rPr>
        <sz val="9"/>
        <color theme="1"/>
        <rFont val="Arial"/>
        <family val="2"/>
      </rPr>
      <t xml:space="preserve"> Como Corporación Ecuatoriana para el Desarrollo de la Investigación y la academia, hemos brindado varias capacitaciones, les recordamos también que existen varios servicios que les brindamos como: financiamiento de proyectos de investigación, licencias gratuitas y otros que pueden contribuir al mejoramiento de sus aporte ciudadanos. 
</t>
    </r>
    <r>
      <rPr>
        <b/>
        <sz val="9"/>
        <color theme="1"/>
        <rFont val="Century Schoolbook"/>
        <family val="1"/>
      </rPr>
      <t>3.-</t>
    </r>
    <r>
      <rPr>
        <sz val="9"/>
        <color theme="1"/>
        <rFont val="Arial"/>
        <family val="2"/>
      </rPr>
      <t xml:space="preserve"> Búsqueda de opciones para autofinanciamiento de proyectos y mejoras de infraestructura.
</t>
    </r>
    <r>
      <rPr>
        <b/>
        <sz val="9"/>
        <color theme="1"/>
        <rFont val="Century Schoolbook"/>
        <family val="1"/>
      </rPr>
      <t>4.-</t>
    </r>
    <r>
      <rPr>
        <sz val="9"/>
        <color theme="1"/>
        <rFont val="Arial"/>
        <family val="2"/>
      </rPr>
      <t xml:space="preserve"> Que se firmen convenios con instituciones privadas donde los estudiantes puedan directamente conocer y familiarizarse con el entorno de trabajo, se incentive por otro lado concurso de proyectos sustentables con nuevas propuestas de trabajos.</t>
    </r>
  </si>
  <si>
    <r>
      <rPr>
        <b/>
        <sz val="9"/>
        <color theme="1"/>
        <rFont val="Century Schoolbook"/>
        <family val="1"/>
      </rPr>
      <t>1.-</t>
    </r>
    <r>
      <rPr>
        <sz val="9"/>
        <color theme="1"/>
        <rFont val="Arial"/>
        <family val="2"/>
      </rPr>
      <t xml:space="preserve"> Para mejorar en el aspecto institucional de los tres estamentos se necesita implementar seminarios de actualización de reglamentos internos y externos para mejorar los servicios que brinda nuestra Universidad.
</t>
    </r>
    <r>
      <rPr>
        <b/>
        <sz val="9"/>
        <color theme="1"/>
        <rFont val="Century Schoolbook"/>
        <family val="1"/>
      </rPr>
      <t>2.-</t>
    </r>
    <r>
      <rPr>
        <sz val="9"/>
        <color theme="1"/>
        <rFont val="Arial"/>
        <family val="2"/>
      </rPr>
      <t xml:space="preserve"> Realizar más campañas de concientización sobre valores básicos, para mejorar el nivel cultural de todos los miembros de la comunidad universitaria.
</t>
    </r>
    <r>
      <rPr>
        <b/>
        <sz val="9"/>
        <color theme="1"/>
        <rFont val="Century Schoolbook"/>
        <family val="1"/>
      </rPr>
      <t>3.-</t>
    </r>
    <r>
      <rPr>
        <sz val="9"/>
        <color theme="1"/>
        <rFont val="Arial"/>
        <family val="2"/>
      </rPr>
      <t xml:space="preserve"> Cada vez la UTMACH avanza y evoluciona de manera eficaz, aunque faltan muchas cosas, como en la carrera de Idiomas, incentivar el speaking con nativos y desarrollar cada vez más esta nueva lengua. 
</t>
    </r>
    <r>
      <rPr>
        <b/>
        <sz val="9"/>
        <color theme="1"/>
        <rFont val="Century Schoolbook"/>
        <family val="1"/>
      </rPr>
      <t>4.-</t>
    </r>
    <r>
      <rPr>
        <sz val="9"/>
        <color theme="1"/>
        <rFont val="Arial"/>
        <family val="2"/>
      </rPr>
      <t xml:space="preserve"> Una sugerencia sería que el proceso de matriculación sea en su totalidad virtual, y no sea necesario acercarse a la Universidad a entregar documentación, que por ende está subida al sistema. A mi parecer es algo innecesario. 
</t>
    </r>
    <r>
      <rPr>
        <b/>
        <sz val="9"/>
        <color theme="1"/>
        <rFont val="Century Schoolbook"/>
        <family val="1"/>
      </rPr>
      <t>5.-</t>
    </r>
    <r>
      <rPr>
        <sz val="9"/>
        <color theme="1"/>
        <rFont val="Arial"/>
        <family val="2"/>
      </rPr>
      <t xml:space="preserve"> Visualización de las acciones que toman las autoridades.</t>
    </r>
  </si>
  <si>
    <r>
      <rPr>
        <b/>
        <sz val="9"/>
        <color theme="1"/>
        <rFont val="Century Schoolbook"/>
        <family val="1"/>
      </rPr>
      <t>1.-</t>
    </r>
    <r>
      <rPr>
        <sz val="9"/>
        <color theme="1"/>
        <rFont val="Arial"/>
        <family val="2"/>
      </rPr>
      <t xml:space="preserve"> Fuentes de trabajo segura para profesionales egresados.
</t>
    </r>
    <r>
      <rPr>
        <b/>
        <sz val="9"/>
        <color theme="1"/>
        <rFont val="Century Schoolbook"/>
        <family val="1"/>
      </rPr>
      <t xml:space="preserve">2.- </t>
    </r>
    <r>
      <rPr>
        <sz val="9"/>
        <color theme="1"/>
        <rFont val="Arial"/>
        <family val="2"/>
      </rPr>
      <t xml:space="preserve">Tener un trabajo después de estar graduados.
</t>
    </r>
    <r>
      <rPr>
        <b/>
        <sz val="9"/>
        <color theme="1"/>
        <rFont val="Century Schoolbook"/>
        <family val="1"/>
      </rPr>
      <t>3</t>
    </r>
    <r>
      <rPr>
        <b/>
        <sz val="9"/>
        <color theme="1"/>
        <rFont val="Arial"/>
        <family val="2"/>
      </rPr>
      <t>.-</t>
    </r>
    <r>
      <rPr>
        <sz val="9"/>
        <color theme="1"/>
        <rFont val="Arial"/>
        <family val="2"/>
      </rPr>
      <t xml:space="preserve"> El cambio de estudiantes de una carrera a otra y también a otra Universidad. 
</t>
    </r>
    <r>
      <rPr>
        <b/>
        <sz val="9"/>
        <color theme="1"/>
        <rFont val="Century Schoolbook"/>
        <family val="1"/>
      </rPr>
      <t>4.-</t>
    </r>
    <r>
      <rPr>
        <sz val="9"/>
        <color theme="1"/>
        <rFont val="Arial"/>
        <family val="2"/>
      </rPr>
      <t xml:space="preserve"> Atención a los problemas de cada facultad, mejorar el problema de los cupos en los estudiantes irregulares y que están pasando a la nueva malla. 
</t>
    </r>
    <r>
      <rPr>
        <b/>
        <sz val="9"/>
        <color theme="1"/>
        <rFont val="Century Schoolbook"/>
        <family val="1"/>
      </rPr>
      <t>5.-</t>
    </r>
    <r>
      <rPr>
        <sz val="9"/>
        <color theme="1"/>
        <rFont val="Arial"/>
        <family val="2"/>
      </rPr>
      <t xml:space="preserve"> Propongo que los juegos deportivos sean más seguido.</t>
    </r>
  </si>
  <si>
    <r>
      <rPr>
        <b/>
        <sz val="9"/>
        <color theme="1"/>
        <rFont val="Century Schoolbook"/>
        <family val="1"/>
      </rPr>
      <t>1.-</t>
    </r>
    <r>
      <rPr>
        <sz val="9"/>
        <color theme="1"/>
        <rFont val="Arial"/>
        <family val="2"/>
      </rPr>
      <t xml:space="preserve"> No tengo ninguna por ahora. 
</t>
    </r>
    <r>
      <rPr>
        <b/>
        <sz val="9"/>
        <color theme="1"/>
        <rFont val="Century Schoolbook"/>
        <family val="1"/>
      </rPr>
      <t>2.-</t>
    </r>
    <r>
      <rPr>
        <sz val="9"/>
        <color theme="1"/>
        <rFont val="Arial"/>
        <family val="2"/>
      </rPr>
      <t xml:space="preserve"> Todo está bien.</t>
    </r>
  </si>
  <si>
    <r>
      <rPr>
        <b/>
        <sz val="9"/>
        <color theme="1"/>
        <rFont val="Century Schoolbook"/>
        <family val="1"/>
      </rPr>
      <t>1.-</t>
    </r>
    <r>
      <rPr>
        <sz val="9"/>
        <color theme="1"/>
        <rFont val="Arial"/>
        <family val="2"/>
      </rPr>
      <t xml:space="preserve"> 1.649 estudiantes recibieron becas y ayudas económicas. 
</t>
    </r>
    <r>
      <rPr>
        <b/>
        <sz val="9"/>
        <color theme="1"/>
        <rFont val="Century Schoolbook"/>
        <family val="1"/>
      </rPr>
      <t>2.-</t>
    </r>
    <r>
      <rPr>
        <sz val="9"/>
        <color theme="1"/>
        <rFont val="Arial"/>
        <family val="2"/>
      </rPr>
      <t xml:space="preserve"> 11.454 estudiantes recibieron y hacen uso del seguro de vida y accidentes personales. 
</t>
    </r>
    <r>
      <rPr>
        <b/>
        <sz val="9"/>
        <color theme="1"/>
        <rFont val="Century Schoolbook"/>
        <family val="1"/>
      </rPr>
      <t>3.-</t>
    </r>
    <r>
      <rPr>
        <sz val="9"/>
        <color theme="1"/>
        <rFont val="Arial"/>
        <family val="2"/>
      </rPr>
      <t xml:space="preserve"> No se implementaron acciones relacionadas con el aporte referido.</t>
    </r>
  </si>
  <si>
    <r>
      <rPr>
        <b/>
        <sz val="9"/>
        <color theme="1"/>
        <rFont val="Century Schoolbook"/>
        <family val="1"/>
      </rPr>
      <t xml:space="preserve">1.- </t>
    </r>
    <r>
      <rPr>
        <sz val="9"/>
        <color theme="1"/>
        <rFont val="Arial"/>
        <family val="2"/>
      </rPr>
      <t xml:space="preserve">No se implementaron acciones relacionadas con el aporte referido.
</t>
    </r>
    <r>
      <rPr>
        <b/>
        <sz val="9"/>
        <color theme="1"/>
        <rFont val="Century Schoolbook"/>
        <family val="1"/>
      </rPr>
      <t xml:space="preserve">2.- </t>
    </r>
    <r>
      <rPr>
        <sz val="9"/>
        <color theme="1"/>
        <rFont val="Arial"/>
        <family val="2"/>
      </rPr>
      <t xml:space="preserve">Se firmaron cuatros convenios internacionales para actividades de investigación, vinculación, formación de docentes, y movilidad académica estudiantil y de profesores. Y un convenio de movilidad académica y fomento de la internacionalización con AIESEC (Association Internationale des Etudiants en Sciences Economiques et Commerciales), actividades enmarcadas en los objetivos de desarrollo sostenible de la ONU.
</t>
    </r>
    <r>
      <rPr>
        <b/>
        <sz val="9"/>
        <color theme="1"/>
        <rFont val="Century Schoolbook"/>
        <family val="1"/>
      </rPr>
      <t>3.-</t>
    </r>
    <r>
      <rPr>
        <sz val="9"/>
        <color theme="1"/>
        <rFont val="Arial"/>
        <family val="2"/>
      </rPr>
      <t xml:space="preserve"> Se firmaron 149 convenios y cartas de compromisos para realizar Prácticas Pre Profesionales, con 1.122 estudiantes insertados en prácticas. 
</t>
    </r>
    <r>
      <rPr>
        <b/>
        <sz val="9"/>
        <color theme="1"/>
        <rFont val="Century Schoolbook"/>
        <family val="1"/>
      </rPr>
      <t>4.-</t>
    </r>
    <r>
      <rPr>
        <sz val="9"/>
        <color theme="1"/>
        <rFont val="Arial"/>
        <family val="2"/>
      </rPr>
      <t xml:space="preserve">No se implementaron acciones relacionadas con el aporte referido.
</t>
    </r>
    <r>
      <rPr>
        <b/>
        <sz val="9"/>
        <color theme="1"/>
        <rFont val="Century Schoolbook"/>
        <family val="1"/>
      </rPr>
      <t>5.-</t>
    </r>
    <r>
      <rPr>
        <sz val="9"/>
        <color theme="1"/>
        <rFont val="Arial"/>
        <family val="2"/>
      </rPr>
      <t xml:space="preserve"> Por medio de la difusión y seguimiento de convocatorias de becas para cursos cortos se logró la captación de estas becas, de las cuales 1 estudiante de la carrera de Economía Agropecuaria realizó un intercambio en la Universidad de Miami, Estados Unidos en temas de emprendimiento social, así como 3 profesores que participaron en escuelas de verano y seminarios internacionales en Brasil, Paraguay y China.</t>
    </r>
  </si>
  <si>
    <r>
      <rPr>
        <b/>
        <sz val="9"/>
        <color theme="1"/>
        <rFont val="Century Schoolbook"/>
        <family val="1"/>
      </rPr>
      <t>1.-</t>
    </r>
    <r>
      <rPr>
        <sz val="9"/>
        <color theme="1"/>
        <rFont val="Arial"/>
        <family val="2"/>
      </rPr>
      <t xml:space="preserve"> Se suman a 13 los programas aprobados por el Consejo de Educación Superior, los cuales conforman la oferta académica de Cuarto Nivel de la UTMACH. La SENESCYT incluyó por primera vez a la UTMACH en el Programa de Becas Nacionales de Posgrado 2019, Cuatro estudiantes de la Maestría en Ingeniería Civil, Mención Vialidad; fueron beneficiados con el Programa de Becas 
</t>
    </r>
    <r>
      <rPr>
        <b/>
        <sz val="9"/>
        <color theme="1"/>
        <rFont val="Century Schoolbook"/>
        <family val="1"/>
      </rPr>
      <t xml:space="preserve">2.- </t>
    </r>
    <r>
      <rPr>
        <sz val="9"/>
        <color theme="1"/>
        <rFont val="Arial"/>
        <family val="2"/>
      </rPr>
      <t xml:space="preserve">No se implementaron acciones relacionadas con el aporte referido.
</t>
    </r>
    <r>
      <rPr>
        <b/>
        <sz val="9"/>
        <color theme="1"/>
        <rFont val="Century Schoolbook"/>
        <family val="1"/>
      </rPr>
      <t>3.-</t>
    </r>
    <r>
      <rPr>
        <sz val="9"/>
        <color theme="1"/>
        <rFont val="Arial"/>
        <family val="2"/>
      </rPr>
      <t xml:space="preserve"> Se tuvieron 265 estudiantes matriculados en cuarto nivel, los cuales muestran una alta satisfacción en relación al proceso de aprendizaje que reciben, así como la calidad del claustro académico. 
</t>
    </r>
    <r>
      <rPr>
        <b/>
        <sz val="9"/>
        <color theme="1"/>
        <rFont val="Century Schoolbook"/>
        <family val="1"/>
      </rPr>
      <t>4.-</t>
    </r>
    <r>
      <rPr>
        <sz val="9"/>
        <color theme="1"/>
        <rFont val="Arial"/>
        <family val="2"/>
      </rPr>
      <t xml:space="preserve"> Las diferentes maestrías: Psicopedagogía; Ingeniería Civil, mención Vialidad; Producción Animal; Recursos Naturales Renovables, mención Desertificación, Degradación de Tierras y Sequías; Agronomía, mención Producción Vegetal.</t>
    </r>
  </si>
  <si>
    <r>
      <rPr>
        <b/>
        <sz val="9"/>
        <color theme="1"/>
        <rFont val="Century Schoolbook"/>
        <family val="1"/>
      </rPr>
      <t>1.-</t>
    </r>
    <r>
      <rPr>
        <sz val="9"/>
        <color theme="1"/>
        <rFont val="Arial"/>
        <family val="2"/>
      </rPr>
      <t xml:space="preserve"> Se firmaron 11 Convenios Marco de Cooperación en el ámbito nacional con los sectores de salud, educación superior, productivos, organizaciones sociales y contextos vulnerables. 
</t>
    </r>
    <r>
      <rPr>
        <b/>
        <sz val="9"/>
        <color theme="1"/>
        <rFont val="Century Schoolbook"/>
        <family val="1"/>
      </rPr>
      <t xml:space="preserve">2.- </t>
    </r>
    <r>
      <rPr>
        <sz val="9"/>
        <color theme="1"/>
        <rFont val="Arial"/>
        <family val="2"/>
      </rPr>
      <t xml:space="preserve">No se implementaron acciones relacionadas con el aporte referido.
</t>
    </r>
    <r>
      <rPr>
        <b/>
        <sz val="9"/>
        <color theme="1"/>
        <rFont val="Century Schoolbook"/>
        <family val="1"/>
      </rPr>
      <t>3.-</t>
    </r>
    <r>
      <rPr>
        <sz val="9"/>
        <color theme="1"/>
        <rFont val="Arial"/>
        <family val="2"/>
      </rPr>
      <t xml:space="preserve"> Para la creación de grupos de investigación y programas de profundización de conocimientos para alumnos, se han suscrito convenios de investigación y creación de redes académicas, con las siguientes organizaciones: Superintendencia.
</t>
    </r>
    <r>
      <rPr>
        <b/>
        <sz val="9"/>
        <color theme="1"/>
        <rFont val="Century Schoolbook"/>
        <family val="1"/>
      </rPr>
      <t>4.-</t>
    </r>
    <r>
      <rPr>
        <sz val="9"/>
        <color theme="1"/>
        <rFont val="Arial"/>
        <family val="2"/>
      </rPr>
      <t xml:space="preserve"> Se firmó un Convenio Específico de Inserción Laboral con la empresa LANEC S.A.</t>
    </r>
  </si>
  <si>
    <r>
      <rPr>
        <b/>
        <sz val="9"/>
        <color theme="1"/>
        <rFont val="Century Schoolbook"/>
        <family val="1"/>
      </rPr>
      <t>1.-</t>
    </r>
    <r>
      <rPr>
        <sz val="9"/>
        <color theme="1"/>
        <rFont val="Arial"/>
        <family val="2"/>
      </rPr>
      <t xml:space="preserve"> Se han elaborado 15 propuestas o proyectos de reformas a normativas institucionales.
</t>
    </r>
    <r>
      <rPr>
        <b/>
        <sz val="9"/>
        <color theme="1"/>
        <rFont val="Century Schoolbook"/>
        <family val="1"/>
      </rPr>
      <t>2.-</t>
    </r>
    <r>
      <rPr>
        <sz val="9"/>
        <color theme="1"/>
        <rFont val="Arial"/>
        <family val="2"/>
      </rPr>
      <t xml:space="preserve"> Se realizaron 4 Campañas sobre: Atención a Personas con Problemas de Consumo de Drogas; No te fumes la Vida; Programa de Prevención de la Violencia de Género, Acoso y Discriminación; Prevención Integral al Uso y Consumo de Sustancias Psicotrópicas y Estupefacientes en el Ámbito Académico.
</t>
    </r>
    <r>
      <rPr>
        <b/>
        <sz val="9"/>
        <color theme="1"/>
        <rFont val="Century Schoolbook"/>
        <family val="1"/>
      </rPr>
      <t>3.</t>
    </r>
    <r>
      <rPr>
        <sz val="9"/>
        <color theme="1"/>
        <rFont val="Arial"/>
        <family val="2"/>
      </rPr>
      <t xml:space="preserve">-No se implementaron acciones relacionadas con el aporte referido.
</t>
    </r>
    <r>
      <rPr>
        <b/>
        <sz val="9"/>
        <color theme="1"/>
        <rFont val="Century Schoolbook"/>
        <family val="1"/>
      </rPr>
      <t>4.</t>
    </r>
    <r>
      <rPr>
        <sz val="9"/>
        <color theme="1"/>
        <rFont val="Arial"/>
        <family val="2"/>
      </rPr>
      <t xml:space="preserve">-No se implementaron acciones relacionadas con el aporte referido.
</t>
    </r>
    <r>
      <rPr>
        <b/>
        <sz val="9"/>
        <color theme="1"/>
        <rFont val="Century Schoolbook"/>
        <family val="1"/>
      </rPr>
      <t>5.-</t>
    </r>
    <r>
      <rPr>
        <sz val="9"/>
        <color theme="1"/>
        <rFont val="Arial"/>
        <family val="2"/>
      </rPr>
      <t xml:space="preserve"> El listado que constan aquí con la atención brindado a las sugerencias receptadas.</t>
    </r>
  </si>
  <si>
    <t>Aportes Receptados</t>
  </si>
  <si>
    <r>
      <rPr>
        <b/>
        <sz val="9"/>
        <color theme="1"/>
        <rFont val="Century Schoolbook"/>
        <family val="1"/>
      </rPr>
      <t>1.-</t>
    </r>
    <r>
      <rPr>
        <sz val="9"/>
        <color theme="1"/>
        <rFont val="Arial"/>
        <family val="2"/>
      </rPr>
      <t xml:space="preserve"> 1 Convenio Específico de Inserción Laboral con la empresa LANEC S.A. 
</t>
    </r>
    <r>
      <rPr>
        <b/>
        <sz val="9"/>
        <color theme="1"/>
        <rFont val="Century Schoolbook"/>
        <family val="1"/>
      </rPr>
      <t xml:space="preserve">2.- </t>
    </r>
    <r>
      <rPr>
        <sz val="9"/>
        <color theme="1"/>
        <rFont val="Arial"/>
        <family val="2"/>
      </rPr>
      <t xml:space="preserve">112 estudiantes favorecidos y distribuidos entre las empresas adscritas al proyecto MI PRIMER EMPLEO del Ministerio de Trabajo, en prácticas pre profesionales.
</t>
    </r>
    <r>
      <rPr>
        <b/>
        <sz val="9"/>
        <color theme="1"/>
        <rFont val="Arial"/>
        <family val="2"/>
      </rPr>
      <t>3.-</t>
    </r>
    <r>
      <rPr>
        <sz val="9"/>
        <color theme="1"/>
        <rFont val="Arial"/>
        <family val="2"/>
      </rPr>
      <t xml:space="preserve"> Las Unidades de Matriculación, Movilidad y Graduación han atendido el 100% de las solicitudes de homologación y movilidad estudiantil. 
</t>
    </r>
    <r>
      <rPr>
        <b/>
        <sz val="9"/>
        <color theme="1"/>
        <rFont val="Century Schoolbook"/>
        <family val="1"/>
      </rPr>
      <t xml:space="preserve">4.- </t>
    </r>
    <r>
      <rPr>
        <sz val="9"/>
        <color theme="1"/>
        <rFont val="Arial"/>
        <family val="2"/>
      </rPr>
      <t xml:space="preserve">No se implementaron acciones relacionadas con el aporte referido.
</t>
    </r>
    <r>
      <rPr>
        <b/>
        <sz val="9"/>
        <color theme="1"/>
        <rFont val="Century Schoolbook"/>
        <family val="1"/>
      </rPr>
      <t>5.-</t>
    </r>
    <r>
      <rPr>
        <sz val="9"/>
        <color theme="1"/>
        <rFont val="Arial"/>
        <family val="2"/>
      </rPr>
      <t xml:space="preserve"> 4523 estudiantes de la UTMACH, participaron en actividades recreativas y deportivas en el año 2019.</t>
    </r>
  </si>
  <si>
    <t xml:space="preserve">RESUMEN EJECUCIÓN DEL POA AÑO 2019 </t>
  </si>
  <si>
    <t>N° PROGRAMA</t>
  </si>
  <si>
    <t>PROGRAMA PRESUPUESTARIO</t>
  </si>
  <si>
    <t>INDICADORES</t>
  </si>
  <si>
    <t>EFICACIA</t>
  </si>
  <si>
    <t>EFICIENCIA</t>
  </si>
  <si>
    <t>EFECTIVIDAD</t>
  </si>
  <si>
    <t>01</t>
  </si>
  <si>
    <t>Administración Central</t>
  </si>
  <si>
    <t>Formación y Gestión Académica</t>
  </si>
  <si>
    <t>Gestión de la Investigación</t>
  </si>
  <si>
    <t>Gestión de la Vinculación</t>
  </si>
  <si>
    <t>EJECUCIÓN POA - UTMACH</t>
  </si>
  <si>
    <t>Fuente:</t>
  </si>
  <si>
    <t>Evaluaciones del POA del primer semestre 2019 entregadas por las dependencias ejecutoras.</t>
  </si>
  <si>
    <t>Elaboración:</t>
  </si>
  <si>
    <t>Ec. Gisell Ríos R. - DPLAN.</t>
  </si>
  <si>
    <t>Fecha:</t>
  </si>
  <si>
    <r>
      <t xml:space="preserve">De acuerdo con los valores de las evaluaciones recibidas se obtuvo una ejecución del plan operativo con corte al primer semestre 2019 (enejo a junio) del </t>
    </r>
    <r>
      <rPr>
        <b/>
        <sz val="11"/>
        <color rgb="FF065493"/>
        <rFont val="Times New Roman"/>
        <family val="1"/>
      </rPr>
      <t>23%</t>
    </r>
    <r>
      <rPr>
        <sz val="11"/>
        <color theme="1"/>
        <rFont val="Times New Roman"/>
        <family val="1"/>
      </rPr>
      <t xml:space="preserve"> en eficacia que es el grado de cumplimiento de los objetivos propuestos con un nivel de desempeño BAJO, luego se tiene el promedio por eficiencia que es el cumplimiento de los objetivos en función del uso de los recursos tiempo y financiero con un </t>
    </r>
    <r>
      <rPr>
        <b/>
        <sz val="11"/>
        <color rgb="FF065493"/>
        <rFont val="Times New Roman"/>
        <family val="1"/>
      </rPr>
      <t>18%</t>
    </r>
    <r>
      <rPr>
        <sz val="11"/>
        <color theme="1"/>
        <rFont val="Times New Roman"/>
        <family val="1"/>
      </rPr>
      <t xml:space="preserve"> lo cual indica que el cumplimiento de las metas se las realizó en la mayoría de los casos en mayor tiempo y sin utilizar el costo programado lo cual evidencia que la planificación no fue la más acertada; y por efectividad que es el promedio entre el cumplimiento de las metas y el uso de los recursos se obtuvo el </t>
    </r>
    <r>
      <rPr>
        <b/>
        <sz val="11"/>
        <color rgb="FF065493"/>
        <rFont val="Times New Roman"/>
        <family val="1"/>
      </rPr>
      <t>21%</t>
    </r>
    <r>
      <rPr>
        <sz val="11"/>
        <color theme="1"/>
        <rFont val="Times New Roman"/>
        <family val="1"/>
      </rPr>
      <t xml:space="preserve"> a nivel de la UTMACH, dicho porcentaje refleja un nivel de desempeño BAJO indicando que la ejecución del POA no ha tenido un resultado satisfactorio, puesto que el valor ideal es por encima del 85%.</t>
    </r>
  </si>
  <si>
    <t>Rango Cualitativo</t>
  </si>
  <si>
    <t xml:space="preserve">Rango 
Valor </t>
  </si>
  <si>
    <t>Rango Desempeño</t>
  </si>
  <si>
    <t xml:space="preserve">Simbología </t>
  </si>
  <si>
    <t>Excelente</t>
  </si>
  <si>
    <t>&gt; = 95%</t>
  </si>
  <si>
    <t>Alto</t>
  </si>
  <si>
    <t>Muy Bueno</t>
  </si>
  <si>
    <t>90% - 94,99%</t>
  </si>
  <si>
    <t>Esperado</t>
  </si>
  <si>
    <t>Bueno</t>
  </si>
  <si>
    <t>80% - 89,99%</t>
  </si>
  <si>
    <t>Aceptable</t>
  </si>
  <si>
    <t>Regular</t>
  </si>
  <si>
    <t>70% - 79,99%</t>
  </si>
  <si>
    <t>Bajo</t>
  </si>
  <si>
    <t>Insuficiente</t>
  </si>
  <si>
    <t>&lt; = 69,99%</t>
  </si>
  <si>
    <t>Muy Bajo</t>
  </si>
  <si>
    <t>EJECUCIÓN DEL POA AÑO 2019 POR NIVEL DE DESEMPEÑO</t>
  </si>
  <si>
    <t>NIVEL DE DESEMPEÑO</t>
  </si>
  <si>
    <t xml:space="preserve">NÚMERO Y NOMBRE </t>
  </si>
  <si>
    <t>NÚMERO DE DEPENDENCIAS POR PROGRAMA</t>
  </si>
  <si>
    <t>ALTO 
(100,00 - 95,00)</t>
  </si>
  <si>
    <t>ESPERADO 
(94,99 - 90,00)</t>
  </si>
  <si>
    <t>ACEPTABLE 
(89,99 - 80,00)</t>
  </si>
  <si>
    <t>BAJO 
(79,99 - 70,00)</t>
  </si>
  <si>
    <t>MUY BAJO 
(69,99 - 0)</t>
  </si>
  <si>
    <t>N° Dependencias</t>
  </si>
  <si>
    <t>% Dependencias</t>
  </si>
  <si>
    <t>Promedio Ejecución</t>
  </si>
  <si>
    <r>
      <t xml:space="preserve">01 - </t>
    </r>
    <r>
      <rPr>
        <sz val="10"/>
        <color theme="1"/>
        <rFont val="Times New Roman"/>
        <family val="1"/>
      </rPr>
      <t>ADMINISTRACIÓN CENTRAL</t>
    </r>
  </si>
  <si>
    <r>
      <t xml:space="preserve">82 - </t>
    </r>
    <r>
      <rPr>
        <sz val="10"/>
        <color theme="1"/>
        <rFont val="Times New Roman"/>
        <family val="1"/>
      </rPr>
      <t>FORMACIÓN GESTIÓN ACADÉMICA</t>
    </r>
  </si>
  <si>
    <t>cs</t>
  </si>
  <si>
    <t>ic</t>
  </si>
  <si>
    <t>cpst</t>
  </si>
  <si>
    <r>
      <t xml:space="preserve">83 - </t>
    </r>
    <r>
      <rPr>
        <sz val="10"/>
        <color theme="1"/>
        <rFont val="Times New Roman"/>
        <family val="1"/>
      </rPr>
      <t xml:space="preserve">GESTIÓN DE LA INVESTIGACIÓN </t>
    </r>
  </si>
  <si>
    <r>
      <t xml:space="preserve">84 - </t>
    </r>
    <r>
      <rPr>
        <sz val="10"/>
        <color theme="1"/>
        <rFont val="Times New Roman"/>
        <family val="1"/>
      </rPr>
      <t>GESTIÓN DE LA VINCULACIÓN</t>
    </r>
  </si>
  <si>
    <t xml:space="preserve">  TOTAL</t>
  </si>
  <si>
    <t xml:space="preserve"> GRÁFICO N° 1</t>
  </si>
  <si>
    <t>Porcentaje dependencias</t>
  </si>
  <si>
    <t>Muy bajo</t>
  </si>
  <si>
    <t>Evaluaciones del POA del primer y segundo semestre 2019 entregadas por las dependencias ejecutoras.</t>
  </si>
  <si>
    <r>
      <t xml:space="preserve">Analizando el gráfico número 1, podemos interpretar que del 100% (153) de las dependencias a nivel de la universidad, </t>
    </r>
    <r>
      <rPr>
        <b/>
        <sz val="11"/>
        <color theme="1"/>
        <rFont val="Calibri Light"/>
        <family val="2"/>
      </rPr>
      <t>80</t>
    </r>
    <r>
      <rPr>
        <sz val="11"/>
        <color theme="1"/>
        <rFont val="Calibri Light"/>
        <family val="2"/>
      </rPr>
      <t xml:space="preserve"> dependencias de las unidades académicas y administrativas lograron un</t>
    </r>
    <r>
      <rPr>
        <b/>
        <sz val="11"/>
        <color theme="1"/>
        <rFont val="Calibri Light"/>
        <family val="2"/>
      </rPr>
      <t xml:space="preserve"> alto nivel de desempeño</t>
    </r>
    <r>
      <rPr>
        <sz val="11"/>
        <color theme="1"/>
        <rFont val="Calibri Light"/>
        <family val="2"/>
      </rPr>
      <t xml:space="preserve"> pues en promedio han cumplido con el </t>
    </r>
    <r>
      <rPr>
        <b/>
        <sz val="11"/>
        <color rgb="FF065493"/>
        <rFont val="Calibri Light"/>
        <family val="2"/>
      </rPr>
      <t>99,64%</t>
    </r>
    <r>
      <rPr>
        <sz val="11"/>
        <color theme="1"/>
        <rFont val="Calibri Light"/>
        <family val="2"/>
      </rPr>
      <t xml:space="preserve"> de su programación; </t>
    </r>
    <r>
      <rPr>
        <b/>
        <sz val="11"/>
        <color theme="1"/>
        <rFont val="Calibri Light"/>
        <family val="2"/>
      </rPr>
      <t>15</t>
    </r>
    <r>
      <rPr>
        <sz val="11"/>
        <color theme="1"/>
        <rFont val="Calibri Light"/>
        <family val="2"/>
      </rPr>
      <t xml:space="preserve"> de las mismas tiene en promedio un nivel de </t>
    </r>
    <r>
      <rPr>
        <b/>
        <sz val="11"/>
        <color theme="1"/>
        <rFont val="Calibri Light"/>
        <family val="2"/>
      </rPr>
      <t>desempeño esperado</t>
    </r>
    <r>
      <rPr>
        <sz val="11"/>
        <color theme="1"/>
        <rFont val="Calibri Light"/>
        <family val="2"/>
      </rPr>
      <t xml:space="preserve"> pues han logrado un </t>
    </r>
    <r>
      <rPr>
        <b/>
        <sz val="11"/>
        <color rgb="FF065493"/>
        <rFont val="Calibri Light"/>
        <family val="2"/>
      </rPr>
      <t>91,95%</t>
    </r>
    <r>
      <rPr>
        <sz val="11"/>
        <color theme="1"/>
        <rFont val="Calibri Light"/>
        <family val="2"/>
      </rPr>
      <t xml:space="preserve"> de ejecución de su POA; y, por último </t>
    </r>
    <r>
      <rPr>
        <b/>
        <sz val="11"/>
        <color theme="1"/>
        <rFont val="Calibri Light"/>
        <family val="2"/>
      </rPr>
      <t>29</t>
    </r>
    <r>
      <rPr>
        <sz val="11"/>
        <color theme="1"/>
        <rFont val="Calibri Light"/>
        <family val="2"/>
      </rPr>
      <t xml:space="preserve"> dependencias tuvieron un </t>
    </r>
    <r>
      <rPr>
        <b/>
        <sz val="11"/>
        <color theme="1"/>
        <rFont val="Calibri Light"/>
        <family val="2"/>
      </rPr>
      <t>muy bajo nivel de desempeño</t>
    </r>
    <r>
      <rPr>
        <sz val="11"/>
        <color theme="1"/>
        <rFont val="Calibri Light"/>
        <family val="2"/>
      </rPr>
      <t xml:space="preserve"> ubicándose con un promedio del </t>
    </r>
    <r>
      <rPr>
        <b/>
        <sz val="11"/>
        <color rgb="FF065493"/>
        <rFont val="Calibri Light"/>
        <family val="2"/>
      </rPr>
      <t>47,68%</t>
    </r>
    <r>
      <rPr>
        <sz val="11"/>
        <color theme="1"/>
        <rFont val="Calibri Light"/>
        <family val="2"/>
      </rPr>
      <t xml:space="preserve"> de ejecución de sus metas, correspondiente al primer semestre 2019.</t>
    </r>
  </si>
  <si>
    <r>
      <t xml:space="preserve">Fecha: </t>
    </r>
    <r>
      <rPr>
        <i/>
        <sz val="11"/>
        <color theme="1"/>
        <rFont val="Century Schoolbook"/>
        <family val="1"/>
      </rPr>
      <t>20/02/2020</t>
    </r>
  </si>
  <si>
    <r>
      <t xml:space="preserve">Fuente: </t>
    </r>
    <r>
      <rPr>
        <i/>
        <sz val="11"/>
        <color theme="1"/>
        <rFont val="Cambria"/>
        <family val="1"/>
      </rPr>
      <t xml:space="preserve">Sistema Integrado de Planificación e Inversión Pública de la Secretaría Técnica de Planificación </t>
    </r>
  </si>
  <si>
    <r>
      <t xml:space="preserve">Elaboración: </t>
    </r>
    <r>
      <rPr>
        <i/>
        <sz val="11"/>
        <color theme="1"/>
        <rFont val="Cambria"/>
        <family val="1"/>
      </rPr>
      <t>Ec. Eunice Basilio Banchón</t>
    </r>
  </si>
  <si>
    <t>Durante el Primer Semestre de 2019, de un total de 19 proyectos de vinculación con la sociedad vigentes durante el período de enero a junio de 2019, 8 de ellos, tributan a la solución de problemas de grupos vulnerables y/o atención prioritaria; mientras que en el Segundo Semestre de 2019, de un total de 14 proyectos de vinculación con la sociedad vigentes durante el período de julio a diciembre de 2019, 4 tributan a la solución de problemas de grupos vulnerables y/o atención prioritaria.
Documentos soporte:
Oficio N° UTMACH-DVINCOPP-2019-291-OF del 12/072019 y Oficio N° UTMACH-DVINCOPP-2020-029-OF del 20/01/2020 de la Dirección de Vinculación, Cooperación, Prácticas y Pasantías.</t>
  </si>
  <si>
    <t>Número de proyectos de vinculación con la sociedad en ejecución que tributen a la solución de problemas de grupos vulnerables.</t>
  </si>
  <si>
    <t>Contribuir al desarrollo de su área de influencia a través de la relación docencia/vínculos con la sociedad, brindando servicios a la comunidad, que respondan a las necesidades socio-económico y de desarrollo de la provincia, de la zona 7 y que se articulen al Plan Nacional de Desarrollo.</t>
  </si>
  <si>
    <r>
      <rPr>
        <b/>
        <sz val="12"/>
        <color theme="1"/>
        <rFont val="Century Schoolbook"/>
        <family val="1"/>
      </rPr>
      <t>4.-</t>
    </r>
    <r>
      <rPr>
        <sz val="12"/>
        <color theme="1"/>
        <rFont val="Arial Narrow"/>
        <family val="2"/>
      </rPr>
      <t xml:space="preserve"> INCREMENTAR LA RELACIÓN DOCENCIA Y VÍNCULOS CON LA COLECTIVIDAD ENTRE
ESTUDIANTES, DOCENTES Y LA COMUNIDAD EN GENERAL.</t>
    </r>
  </si>
  <si>
    <t>Durante el Primer Semestre de 2019, de un total de 59 proyectos de investigación vigentes de enero-junio de 2019, 57 proyectos de investigación estuvieron en ejecución y 2 proyectos, parcialmente ejecutados; mientras que en el Segundo Semestre de 2019, de un total de 52 proyectos de investigación vigentes de julio a diciembre de 2019, 11 proyectos contaron con Publicaciones Científicas o Regionales Publicadas y/o Aceptadas para Publicación.
Documentos soporte:
Oficio N° UTMACH-CI-2019-0192-OF del 12/07/2019 y Oficio N° UTMACH-CI-2020-024-OF del 17/01/2020 de la Dirección de Investigación.</t>
  </si>
  <si>
    <t>Número de proyectos de investigación en ejecución con resultados de publicaciones científicas de impacto y regionales publicados o en proceso de publicación.</t>
  </si>
  <si>
    <t>Desarrollar la investigación científica y generar conocimiento y tecnología, impulsando la investigación en la UTMACH, articulada al plan nacional de desarrollo y a los planes estratégicos de la zona 7 y de la provincia de El Oro.</t>
  </si>
  <si>
    <r>
      <rPr>
        <b/>
        <sz val="12"/>
        <color theme="1"/>
        <rFont val="Century Schoolbook"/>
        <family val="1"/>
      </rPr>
      <t>3.-</t>
    </r>
    <r>
      <rPr>
        <sz val="12"/>
        <color theme="1"/>
        <rFont val="Arial Narrow"/>
        <family val="2"/>
      </rPr>
      <t xml:space="preserve"> INCREMENTAR LA INVESTIGACIÓN CIENTÍFICA, GENERAR CONOCIMIENTO Y TECNOLOGÍA EN LOS DOCENTES-INVESTIGADORES Y ESTUDIANTES DE EDUCACIÓN SUPERIOR.</t>
    </r>
  </si>
  <si>
    <t>Durante el Primer Semestre de 2019 existieron 1.197 estudiantes matriculados en el curso de nivelación, en las 29 carreras ofertadas por la Universidad Técnica de Machala; mientras que en el Segundo Semestre de 2019, por falta de presupuesto solo se ofertó cupos para primer nivel.
Documentos soporte:
Oficio N° UTMACH-DNA-2019-00336-OF del 10/07/2019 y Oficio N° UTMACH-DNA-2020-017-OF del 16/01/2020 de la Dirección de Nivelación y Admisión.</t>
  </si>
  <si>
    <t>Número de estudiantes matriculados a nivelación en carreras rediseñadas.</t>
  </si>
  <si>
    <t>Formular y desarrollar propuestas para el mejoramiento y ejecución de las actividades de docencia, promueve competencias y destrezas de sus docentes y estudiantes, orientadas a solucionar problemas sociales, realizar docencia de grado conforme a los altos estándares de calidad, a fin de cumplir con las necesidades de la UTMACH y poseer entornos de aprendizaje y de bienestar estudiantil que permitan un desarrollo eficiente de los procesos de formación.</t>
  </si>
  <si>
    <r>
      <rPr>
        <b/>
        <sz val="12"/>
        <color theme="1"/>
        <rFont val="Century Schoolbook"/>
        <family val="1"/>
      </rPr>
      <t>2.-</t>
    </r>
    <r>
      <rPr>
        <sz val="12"/>
        <color theme="1"/>
        <rFont val="Arial Narrow"/>
        <family val="2"/>
      </rPr>
      <t xml:space="preserve"> INCREMENTAR UN ENTORNO DE APRENDIZAJE FAVORABLE QUE INCLUYA LA MOVILIDAD ESTUDIANTIL.</t>
    </r>
  </si>
  <si>
    <t>Se cumplió satisfactoriamente con el pago de las remuneraciones del personal amparado bajo la LOSEP y el Código de Trabajo más los beneficios de ley. Así como también el pago de las remuneraciones a la planta docente de la institución más los beneficios de ley. Además se atendió con regularidad las adquisiciones de bienes y servicios.
Documentos soporte:
Oficio N° UTMACH-UPSTO-2019-378-OF del 22/07/2019 y Oficio N° UTMACH-DF-2020-033-OF del 15/01/2020 de la Dirección Financiera.</t>
  </si>
  <si>
    <t>Porcentaje de Presupuesto Ejecutado</t>
  </si>
  <si>
    <t>Fortalecer la infraestructura física, tecnológica y de talento humano de la entidad para brindar un servicio de calidad a los usuarios.</t>
  </si>
  <si>
    <r>
      <rPr>
        <b/>
        <sz val="12"/>
        <color theme="1"/>
        <rFont val="Century Schoolbook"/>
        <family val="1"/>
      </rPr>
      <t>1.-</t>
    </r>
    <r>
      <rPr>
        <sz val="12"/>
        <color theme="1"/>
        <rFont val="Arial Narrow"/>
        <family val="2"/>
      </rPr>
      <t xml:space="preserve"> INCREMENTAR LA CALIDAD DE LA GESTIÓN INSTITUCIONAL, DEL PERSONAL DOCENTE, ADMINISTRATIVO, Y TRABAJADORES.</t>
    </r>
  </si>
  <si>
    <t>DESCRIPCIÓN DE LA GESTIÓN POR META</t>
  </si>
  <si>
    <t>TOTAL DE RESULTADOS CUMPLIDOS</t>
  </si>
  <si>
    <t>TOTAL DE RESULTADOS PLANIFICADOS</t>
  </si>
  <si>
    <t>DESCRIPCIÓN DE LA META</t>
  </si>
  <si>
    <t>OBJETIVOS ESTRATÉGICOS/COMPETENCIAS/FUNCIONES</t>
  </si>
  <si>
    <t>CUMPLIMIENTO DE LA EJECUCION PROGRAMÁTICA</t>
  </si>
  <si>
    <t>ESTADO ACTUAL DE CUMPLIMIENTO DE LOS COMPROMISOS ASUMIDOS CON LA COMUNIDAD EN EL PROCESO DE RENDICIÓN DE CUENTAS 2019</t>
  </si>
  <si>
    <t>DEPENDENCIA RESPONSABLE</t>
  </si>
  <si>
    <t>ESTADO DE CUMPLIMIENTO DE LOS COMPROMISOS ASUMIDOS</t>
  </si>
  <si>
    <t>Dirección de Bienestar</t>
  </si>
  <si>
    <t>4. Que se aporte a más estudiantes con el bono estudiantil (…)</t>
  </si>
  <si>
    <t>* Becas de Excelencia Tipo A consignadas 
* Becas de Excelencia Tipo B consignadas 
* Becas de Excelencia Tipo C consignadas 
* Becas de Excelencia Tipo D consignadas 
* Ayudas Económicas Tipo A consignadas 
* Ayudas Económicas Tipo B consignadas 
* Ayudas Económicas Tipo C consignadas</t>
  </si>
  <si>
    <t>569 
81
37
6 
825 
118 
1</t>
  </si>
  <si>
    <t>IMPLEMENTACIÓN DE POLÍTICAS INSTITUCIONALES ARTICULADAS A LAS POLÍTICAS PÚBLICAS PARA LA IGUALDAD</t>
  </si>
  <si>
    <t>POLÍTICAS PÚBLICAS</t>
  </si>
  <si>
    <t>POLÍTICA INSTITUCIONAL</t>
  </si>
  <si>
    <t>DETALLE DE PRINCIPALES ACCIONES REALIZADAS</t>
  </si>
  <si>
    <t># DE BENEFICIARIOS</t>
  </si>
  <si>
    <t>EXPLIQUE COMO APORTA EL RESULTADO AL CUMPLIMIENTO DE LAS AGENDAS DE LA IGUALDAD</t>
  </si>
  <si>
    <t>Políticas Públicas para promover la interculturalidad</t>
  </si>
  <si>
    <t>Ayudas Económicas</t>
  </si>
  <si>
    <t>Convocatoria, postulación, revisión de documentos, selección y asignación de recursos.</t>
  </si>
  <si>
    <t>Asignación de recursos económicos a estudiantes pertenecientes a grupos históricamente vulnerados</t>
  </si>
  <si>
    <t>15 Afrodescendientes 
14 Indígenas 
22 Montubios 
39 en estado de gestación 
3 enfermedades catastróficas</t>
  </si>
  <si>
    <t>Actas de compromiso 
Cronograma valorado de pagos</t>
  </si>
  <si>
    <t>Porque se está atendiendo a grupos en los cuales persistía la desigualdad  o discriminación de los pueblos ancentrales, entre los beneficiarios se encuentran: 15 Afrodescendientes; 14 Indígenas; y, 22 Montubios</t>
  </si>
  <si>
    <t>Políticas Públicas generacionales</t>
  </si>
  <si>
    <t>Políticas públicas de discapacidades</t>
  </si>
  <si>
    <t>Adaptaciones Curriculares para la atención de Necesidades Educativas Especiales asociadas o no asociadas a una discapacidad</t>
  </si>
  <si>
    <t>1. Elaboración y revisión de instrumentos técnicos para la detección y atención de estudiantes con necesidades educativas asociadas o no a una discapacidad
2. Detectar NEE asociados o no a una discapacidad en los estudiantes de la UTMACH 
3. Aplicación de instrumentos técnicas (ficha de identificación de NEE)
4. Valoración de las NEE asociadas o no a una discapacidad que presentan en los y las estudiantes
5. Definir procedimientos: adaptaciones curriculares y/o estrategias metodológicas
6. Recomendación de tratamientos para la atención de NEE
7. Seguimiento y evaluación de los procedimientos para la detención y atención de las NEE de los estudiantes de la UTMACH</t>
  </si>
  <si>
    <t>Aplicación de recomendaciones de adaptaciones curriculares a estudiantes con discapacidad en aula</t>
  </si>
  <si>
    <t>67 estudiantes</t>
  </si>
  <si>
    <t>* Documento Individual de Adaptación Curricular 
* Ficha técnica de verificación de cumplimiento de adaptación curricular</t>
  </si>
  <si>
    <t>Porque se han aplicado las 67 adaptaciones curriculares y se han otorgado 25 ayudas económicas a estudiantes con algún tipo de discapacidad, anteriormente se veía a la discapacidad como un "problema", finalmente desde la década de los años 90 se comprende a la discapacidad desde un enfoque de derechos humanos y autonomía personal.</t>
  </si>
  <si>
    <t>Asignación de recursos económicos a estudiantes con discapacidad</t>
  </si>
  <si>
    <t>25 estudiantes</t>
  </si>
  <si>
    <t>Políticas públicas de género</t>
  </si>
  <si>
    <t>Prevención de la Violencia de Género</t>
  </si>
  <si>
    <t>* Difusión del Programa 
* Identificación de casos de víctimas de Violencia 
* Atención y derivación de casos 
* Seguimiento</t>
  </si>
  <si>
    <t>* Comunidad Universitaria concientizada sobre el problema de la Violencia de género 
* Elaboración del Protocólo y Ruta de actuación en casos de violencia sexo genérica</t>
  </si>
  <si>
    <t>3 capacitaciones realizadas</t>
  </si>
  <si>
    <t>Registros de asistencia</t>
  </si>
  <si>
    <t>Porque se han realizado 3 capacitaciones, para prevenir y tratar la discriminación y violencia por diferentes razones.</t>
  </si>
  <si>
    <t>Políticas públicas de movilidad humana</t>
  </si>
  <si>
    <t>SERVICIOS PRESTADOS A LA COMUNIDAD UNIVERSITARIA</t>
  </si>
  <si>
    <t>DETALLE DEL SERVICIO</t>
  </si>
  <si>
    <t>PRINCIPALES RESULTADOS: NÚMERO Y/O PORCENTAJE DE BENEFICIARIOS (EDAD, GÉNERO, ETNIA, SITUACIÓN SOCIO-ECONÓMICA, OTROS)</t>
  </si>
  <si>
    <t>IMPACTO EN LA TASA DE RETENCIÓN INSTITUCIONAL Y/O POR CARRERA</t>
  </si>
  <si>
    <t>Emisión de certificados para la justificación de inasistencia de actividades académicas</t>
  </si>
  <si>
    <t>Certificados emitidos</t>
  </si>
  <si>
    <t>2.196 estudiantes de la UTMACH, que utilizaron el servicio de justificación</t>
  </si>
  <si>
    <t>Reporte de Certificados emitidos</t>
  </si>
  <si>
    <t>Emisión de certificados para la tercera matrícula</t>
  </si>
  <si>
    <t xml:space="preserve">970 estudiantes de la UTMACH que utilizaron el servicio de tercera matrícula </t>
  </si>
  <si>
    <t>Servicios médicos y de enfermería</t>
  </si>
  <si>
    <t>Atención médica ambulatoria</t>
  </si>
  <si>
    <t>3.921 estudiantes de la UTMACH, que utilizaron el servicio de atención médica ambulatoria en el año 2019</t>
  </si>
  <si>
    <t>Registro de atención al usuario</t>
  </si>
  <si>
    <t>Campañas de promoción y prevención</t>
  </si>
  <si>
    <t>Capacitaciones</t>
  </si>
  <si>
    <t>11 charlas a estudiantes de la UTMACH, que recibieron capacitaciones de promoción y prevención en el 2019</t>
  </si>
  <si>
    <t>Registro a de al usuario</t>
  </si>
  <si>
    <t>Servicios odontológicos</t>
  </si>
  <si>
    <t>Atendión odontológica</t>
  </si>
  <si>
    <t>1.261 estudiantes de la UTMACH, que utilizaron el servicio de atención odontológica en el año 2019</t>
  </si>
  <si>
    <t>Registro de atención al usuario y fichas odontológicas</t>
  </si>
  <si>
    <t>Atención Psicológica</t>
  </si>
  <si>
    <t>Orientación psicológica</t>
  </si>
  <si>
    <t>650 estudiantes de la UTMACH, que utilizaron el servicio de orientación psicológica, profesional y de protección de derechos en el 2019</t>
  </si>
  <si>
    <t>Registro de atención al usuario y fichas psicológica</t>
  </si>
  <si>
    <t>Servicios de Trabajo Social</t>
  </si>
  <si>
    <t>Estudiantes cuentan con servicios de Trabajo Social</t>
  </si>
  <si>
    <t>3.713 estudiantes de la UTMACH, que utilizaron el servicio de Trabajo Social y de protección de derechos en el 2019</t>
  </si>
  <si>
    <t>Registro de atención al usuario de Trabajo Social</t>
  </si>
  <si>
    <t>Becas y ayudas económicas</t>
  </si>
  <si>
    <t>Estudiantes cuentan con el servicio de becas y ayudas económicas</t>
  </si>
  <si>
    <t>1.649 estudiantes con los mejores rendimientos académicos de escasos recursos económicas, minoría étnica, con mérito cultural, y deportivo cuentan con becas y estímulos económicos en el año 2019</t>
  </si>
  <si>
    <t>Carpeta personal, actas de compromisos</t>
  </si>
  <si>
    <t>Reporte sobre espacios y servicios de la Dirección de Bienestar</t>
  </si>
  <si>
    <t>Espacios adecuados</t>
  </si>
  <si>
    <t>24 Bares, comedores y puestos destinados para expendio de fotocopias, alimentos bebidas y otros</t>
  </si>
  <si>
    <t>Reporte sobre espacios y servicios de Bienestar Estudiantil</t>
  </si>
  <si>
    <t>Servicios de Seguro de Vida y Accidentes personales</t>
  </si>
  <si>
    <t>Póliza de estudiantes beneficiarios</t>
  </si>
  <si>
    <t>11.454 estudiantes de la UTMACH, beneficiarios de seguro de vida y accidentes en el año 2019</t>
  </si>
  <si>
    <t>Póliza de seguro de vida y accidentes personales</t>
  </si>
  <si>
    <t>Servicios de organización deportiva, recreativa y social</t>
  </si>
  <si>
    <t>Estudiantes cuentan con actividades recreativas deportivas</t>
  </si>
  <si>
    <t>4.523 estudiantes de la UTMACH, que participan las diferentes actividades recreativas deportivas en el año 2019</t>
  </si>
  <si>
    <t>Registro y fichas de inscripción de estudiantes</t>
  </si>
  <si>
    <t>Servicios de Control de negocios dedicados al expendio de bebidas y otros</t>
  </si>
  <si>
    <t>N° de Bares, comedores y puestos ambulantes cuentan con control higiénico y nutricional en el año 2019</t>
  </si>
  <si>
    <t>24 Bares, comedores y puestos ambulantes cuentan con control higiénico y nutricional en el año 2019</t>
  </si>
  <si>
    <t>Reporte de negocios dedicados al expendio de bebidas y otros</t>
  </si>
  <si>
    <t>Informe de Verificación del Estado Actual de resolución de quejas y denuncias ciudadanas</t>
  </si>
  <si>
    <t>Informe del Estado de Cumplimiento de las Recomendaciones o Pronunciamientos emanados por las entidades de la Función de Transparencia y Control Social, la Procuraduría General del Estado y el Consejo de Aseguramiento de la Calidad de la Educación Superior</t>
  </si>
  <si>
    <t xml:space="preserve">Resultados de Concursos de Méritos y Oposición </t>
  </si>
  <si>
    <t xml:space="preserve">Resultados del cumplimiento obligaciones tributarias </t>
  </si>
  <si>
    <t xml:space="preserve">Obligaciones laborares </t>
  </si>
  <si>
    <r>
      <t>R</t>
    </r>
    <r>
      <rPr>
        <b/>
        <sz val="10"/>
        <color rgb="FF000000"/>
        <rFont val="Arial"/>
        <family val="2"/>
      </rPr>
      <t xml:space="preserve">esultados de procesos de autoevaluación </t>
    </r>
  </si>
  <si>
    <t>QUEJAS RECIBIDAS Y TRAMITADAS AÑO 2019</t>
  </si>
  <si>
    <t>No.</t>
  </si>
  <si>
    <t>QUEJAS</t>
  </si>
  <si>
    <t>RESPONSABLE</t>
  </si>
  <si>
    <t>ESTADO DE RESOLUCIÓN</t>
  </si>
  <si>
    <t>ACCIONES REALIZADAS QUE CONTRIBUYERON AL RESULTADO</t>
  </si>
  <si>
    <t>DETALLE DE LA QUEJA</t>
  </si>
  <si>
    <t>358 , del 6/2/2019</t>
  </si>
  <si>
    <t>DECANATO FCQS</t>
  </si>
  <si>
    <t>ARCHIVADA</t>
  </si>
  <si>
    <t>Se direccionó la Queja al señor Decano de la UACQS, mediante oficio nro. UTMACH-DTH-2019-0215-OF de fecha 6/feb/2019. El 21/feb/2019 mediante correo electronico se solicitó respuesta sobre esta queja.
Sin respuesta.</t>
  </si>
  <si>
    <t xml:space="preserve">BUENAS TARDES, NO HE PUESTO LA DENUNCIA RESPECTIVA A TIEMPO DE MI CEDULA. Y EL DIA LUNES 28 DE ENERO, DEL PRESENTE AÑO, PIDO UN PROYECTO A MI CEDULA a las 7 am hasta las 11. A las 11 el proyector fue aparentemente devuelto, pero han USADO MI CEDULA EXTRAVIADA ( ACTUALMENTE DESDE HACE  SMENAS Y MEDIA) Y SALE QUE YO HE ROBADO EL PROYECTOR. </t>
  </si>
  <si>
    <t>359 , del 22/2/2019</t>
  </si>
  <si>
    <t>DECANATO FIC</t>
  </si>
  <si>
    <t>Mediante oficio nro. UTMACH-DTH-2019-0404-OF de fecha 27/feb/2019, se direccionó la queja al Señor Decano de la UAIC, a fin de que le den solución a la misma. 
Sin respuesta.</t>
  </si>
  <si>
    <t>La secretaria de coordinación de carrera, Kelma Pilar Solano no cumple con sus funciones en forma adecuada, es despota en el tramo, atrasa e impide la ejecución de trámites, ingresa a laborar a 8 am pero empieza atender a las 930 am, porque cria gatos en CEPYCA (coordinación de ingeniería civil), se va almorzar a las 12 pm, vuelve a las 2pm pero a las 3pm empieza a trabajar porque se encierra a comer adentro; a las 430pm se va a casa; apagando la pc dejando a los estudiantes para el siguiente día; no labora ni 5 horas; además todo trámite esta mal nada le vale, sugiero coloquen a una persona que desee trabajar y no viva esperando fin de mes.</t>
  </si>
  <si>
    <t>360 , del 8/3/2019</t>
  </si>
  <si>
    <t>VICERRECTORADO ACADÉMICO</t>
  </si>
  <si>
    <t>Resuelta</t>
  </si>
  <si>
    <t>Mediante oficio nro. UTMACH-DTH-2019-0454-OF de fecha 11/mar/2019, se direccionó la queja a la Señora Vicerrectora Académica, a fin de que se de respuesta a la misma. 
Mediante oficio nro. UTMACH-VACAD-2019-185-OF, 14/mar/2019, la Vicerrectora Académica informa entre otros puntos:   "...es necesario señalar que la UTMACH no ha convocado a ningún proceso de CONCURSO, lo que se ha hecho es invitar a los profesionales interesados en ser parte de nuestra institución a postular para integrar UN BANCO DE POSTULANTES.  El Dr. Joselo Jimmy Albán Obando, consta en la base de datos como ELEGIBLE; lo que implica que puede ser convocado a través del correo institucional reportado para cubrir plazas vacantes que se pudieren presentar de acuerdo con las necesidades institucionales de su respectivo campo de formación académica."</t>
  </si>
  <si>
    <t>Saludos atentos y cordiales..... A la autoridad  competente de la UMACH, a quien corresponda, soy Dr. Joselo Jimmy Albán Obando número de  cédula 1201808571, por favor revisar la pagina de vuestra universidad, yo me postule en el tiempo indicado para participar  como docente ocasional, pero sin embargo no he sido comunicado sobre el concurso ni llamado a ninguna entrevista... por lo que  solicito se  revise la pagina en donde  subi todos mis documentos escaneados y me puedan explicar por qué motivos no he sido considerado para participar  en el concurso.  Agradezco de  ante mano por su atención y comunicación. atentamente,  Dr. José Albán Obando Phd.  celular 0987228614</t>
  </si>
  <si>
    <t>361 , del 13/3/2019</t>
  </si>
  <si>
    <t>Mediante oficio nro. UTMACH-DTH-2019-0467-OF, de fecha 13/mar/2019, se direccionó la queja al sr. Decano de la UACQS, a fin de que se dé solución a la misma. 
Sin respuesta.</t>
  </si>
  <si>
    <t>No habilitan cupos para poder matricularnos los estudiantes regulares</t>
  </si>
  <si>
    <t>362 , del 14/MAR*/2019</t>
  </si>
  <si>
    <t>Mediante oficio nro. UTMACH-DTH-2019-0471-OF, de fecha 14/mar/2019, se direccionó la queja al sr. Decano de la UACQS, con copia a Vicerrectorado Académico,  fin de que sea atendido el requerimiento del estudiante. 
Mediante of. UTMACH-UACQS-D-2019-464-OF, 19/marzo/2019, informan que no procede la queja y justifican que han matriculado el 80%de estudiantes de las carreras de medicina y enfermería.</t>
  </si>
  <si>
    <t xml:space="preserve">Buenos días, soy estudiante de la Carrera de Ciencias Medicas, no daré mi nombre por cuestiones personales y de seguridad....El motivo de mi queja es referente a la habilitación de cupos para Medicina....ocurre que tengo que matricularme en quinto semestre y deseo hacerlo en un solo paralelo pues SIEMPRE los profesores no respetan los horarios asignados y cuando ya empiezan clases los cambian a su conveniencia sin importarles la situación de los alumnos, le comente mi problema al Bioq. Pilaloa QUE ES EL ENCARGADO DE ABRIR CUPOS y TAMBIÉN LE COMENTE a las personas que atienden en UMMOG y no  atendieron mi petición y me dijeron de una manera tan grosera  que DEBÍA MATRICULARME EN DOS PARALELOS DIFERENTES, QUEDANDO DE LA SIGUIENTE MANERA:en un paralelo debo ver 6 asignaturas Y LA 1 asignatura que falta DEBO VER EN OTRO PARALELO, pero SUCEDE QUE OCURRE UN PROBLEMA, Y ES QUE ESTA ASIGNATURA QUE VERÉ EN OTRO PARALELO ES MEDICINA INTERNA PRACTICA la cual va ligada con MEDICINA INTERNA TEÓRICA, lo mas lógico es que debería ver esas dos materias con un solo docente y en UN solo paralelo no??? POR QUE AMBAS SE COMPLEMENTAN Y SI VEO CON DOCENTES DIFERENTES COMO VOY A ENTEDER??? SI EL UNO TIENE UNA METODOLOGÍA DE ENSEÑANZA Y EL OTRO OTRA METODOLOGÍA?? COMO VOY A ESTAR TRANQUILO DÍGANME?? .....YO PASE DOERECTO Y NO ENTIENDO POR QUE DEBO ESTAR ''MENDIGANDO CUPOS'' CUANDO MI DERECHO COMO ESTUDIANTE REGULAR ES ELEGIR EL PARALELO DONDE  YO CREA CONVENIENTE, ADEMAS DE QUE PASE DIRECTO CLARO ESTA, esta de mas decir que ya me ha ocurrido en veces anteriores que por escoger en diferentes paralelos las asignaturas (DE MANERA OBLIGADA Y CONTRA MI VOLUNTAD) luego mis profesores han cambiado sus horarios y luego he </t>
  </si>
  <si>
    <t>362 , del 14/MAR/2019</t>
  </si>
  <si>
    <t>Mediante oficio nro. UTMACH-DTH-2019-0471-OF, de fecha 14/mar/2019, se direccionó la queja al sr. Decano de la UACQS, con copia a Vicerrectorado Académico, a fin de que sea atendido el requerimiento del estudiante. 
Mediante of. UTMACH-UACQS-D-2019-464-OF, 19/marzo/2019, informan que no procede la queja y justifican que han matriculado el 80%de estudiantes de las carreras de medicina y enfermería.</t>
  </si>
  <si>
    <t>sido yo el perjudicado, SIN MENCIONAR QUE LUEGO CUANDO son exámenes debido a que no veo en un mismo paralelo es difícil poder dar de  forma tranquila dichos exámenes pues algunas veces he tenido que rendir 5 exámenes en UN SOLO día debido a que veo en dos paralelos....PERO CLARO EL ALUMNO DEBE ACOMODARSE A LAS EXIGENCIAS DE DICHOS DOCENTES Y TAMBIÉN A LA MALA ORGANIZACIÓN DE MATRICULAS Y ASIGNACIÓN DE CUPOS.....SI ESTA SITUACIÓN NO SE ARREGLA ME DARÉ A CONOCER NO SOLO POR ESTE MEDIO SI NO QUE COMUNICARE ESTO A TODAS LAS CARRERAS Y AUTORIDADES SUPERIORES....POR QUE NO ES POSIBLE QUE UN ALUMNO QUE PASO DIRECTO TENGA QUE AGUANTAR TANTA INEPTITUD Y PASAR DÍAS MENDIGANDO CUPOS QUE POR DERECHO DEBERÍAN DARME.....tengo entendido que las personas encargadas de asignación de cupos están ahí por alguna razón y es para que haya orden y estabilidad para el alumno...POR QUE LUEGO DE QUE YO ESCOJA MI PARALELO NADIE VA A RESPONDER POR MI VERDAD???  Y TAMPOCO LES VA A IMPORTAR QUE VIVA LEJOS O QUE NO ALMUERCE, QUE NO TENGA TIEMPO PARA ESTUDIAR Y TODO GRACIAS AL TERRIBLE HORARIO QUE POR OBLIGACIÓN DEBO ACEPTAR...EL ALUMNO TAMBIÉN ES HIJO,ES HERMANO Y EN ALGUNOS CASOS PADRE O MADRE, ALGUNOS TRABAJAN Y ESTUDIAN Y MIREN CON LO QUE SALEN....LES PARECE JUSTO???                                                                                                                                                                    ESPERO QUE MI SITUACIÓN SEA ATENDIDA POR QUE CADA SEMESTRE ES LO MISMO CON LA CARRERA DE MEDICINA...ABUSAN DEL ALUMNO Y NO RESPETAN SUS DERECHOS COMO ESTUDIANTE....GRACIAS</t>
  </si>
  <si>
    <t>363 , del 18/3/2019</t>
  </si>
  <si>
    <t xml:space="preserve">Mediante oficio nro. UTMACH-DTH-2019-0489-OF de fecha 18/mar/2019, se direccionó la queja a la Sra. Vicerrectorado Académico, con copia a decano de la UACS, a fin de que se dé respuesta a la queja. 
Mediante oficio nro. UTMACH-VACAD-2019-198-OF de fecha 1 de abril de 2019, trasladando el oficio UTMACH-UACS-D-292-OF, en el que contiene el reporte de las gestiones realizadas por el Decanato de la UACS, en el cual informa que la queja realizada corresponde a la lic. jessica katherine Romero Matamoros y que no cumple con el requisito básico para optar por una plaza de docente no titular, que es de título de cuarto nivel. </t>
  </si>
  <si>
    <t>estoy tratando de comunicarme mediante llamada telefonica  al decanato pero no tengo respuesta. 
escribi un correo el 01 de marzo del 2019 y no tengo respuesta el correo que escribi fue este:
Buenas tardes
quisiera saber donde publicaran los resultados de la entrevista.
Aprovecho la oportunidad para indicarle que me gradué en el año 2015 ejerzo mi profesión como licenciada en gestión ambiental, tengo una maestría en ingeniera ambiental y seguridad industrial, tengo 6 años de experiencia en trabajo con la comunidad y en campo, sin embargo eso no impedí que yo no puedo ser docente y compartir  mis conocimientos, ya que NO EXISTE UNA CARRERA PARA SER DOCENTE EN GESTIÓN AMBIENTAL, y no he tenido la oportunidad de ser docente en ningún establecimiento educativo.
Nadie nace sabiendo, ni nadie nace con experiencia, pero estaría encantada en servir y enseñar para formar profesionales de calidad</t>
  </si>
  <si>
    <t>364 , del 19/3/2019</t>
  </si>
  <si>
    <t>DECANATO FCS</t>
  </si>
  <si>
    <t>Mediante oficio nro. UTMACH-DTH-2019-0509-OF de fecha 22/mar/2019, se direccionó la queja a la Sra. Decana de la UACS, con copia al Vicerrector Administrativo, a fin de que se dé respuesta a la queja. 
Mediante oficio nro. UTMACH-UACS-D-2019-290-OF, del 22/mar/2019, informa que el personal administrativo se encuentra en período vacacional, sin embargo se encuentra un personal administrativo atendiendo en horario de 8h00-12h30 y 13h00-16h30.</t>
  </si>
  <si>
    <t xml:space="preserve">Buenos días, en Sociales no hay quien atienda a los usuarios. Nadie nos orienta el día de ayer no sabian que decir, no saben cómo guiarnos en los tramites que tenemos que realizar. </t>
  </si>
  <si>
    <t>365 , del 21/3/2019</t>
  </si>
  <si>
    <t>TESORERIA Y SECRETARIA GENERAL</t>
  </si>
  <si>
    <t>Mediante of. nro. UTMACH-DTH-2019-0510-OF, del 22 de marzo de 2019 se direccionó la queja a los Srs. Secretaria General y Jefe de Tesorería General, con copia al Vicerrector Administrativo, a fin de que se dé respuesta a la queja. 
Mediante oficio nro. UTMACH-UT-2019-138-OF de fecha 8/abril/2019, la Jefe de Tesorería General Subrogante, informa que el personal de la UT. Ha cumplido con el cronograma de vacaciones autorizado por el sr. Rector del 1-31/mar/2019; sin embargo manifiesta que han laborado 8 dias para lo cual adjunta la evidencia  y comunica que el sr. Ronald Ochoa quien hace la queja, ha sido atendido el 1/abr/2019. 
El Vicerrector Administrativo, en oficio nro. UTMACH-VADM-2019-266-OF, 24/abril/2019, solicita a la Dirección de T.h, se sirva coordinar las acciones necesarias para superar las novedades realizadas a traves de la queja y solicita se incluya curso de capacitación sobre temas de RR.HH y Atención al Cliente.
La Dirección de Talento Humano por su parte, ha solicitado a la Jefe de Desarrollo del Talento Humano, se considere lo sugerido por el sr. Vicerrector.</t>
  </si>
  <si>
    <t>Muy buenos días, le saluda Ronald Ochoa, graduado de esta prestigiosa alma mater; el motivo de mi queja va a las dependencias de la administración central, ya que al ser una de las dependencias que administra la mayor parte de papeleos que tiene que realizar un estudiante y ex estudiante de la misma academia. Es imposible que dependencias como Tesorería, Secretaria central y demás oficinas no dejen un auxiliar que permita a los educandos realizar papeleos respectivos en esta época del año, que se por conocimiento general son vacaciones que deben ser respetadas, pero al mismo tiempo deberían ponerse en el zapato de cada uno de los estudiantes que ante una emergencia  necesitamos realizar un papeleo en estas dependencias, y al no estar nadie, toca retrasar actividades, perjudicando así a cada uno de aquellos que solicitamos realizar un papeleo.
Sé que no es fácil ante una administración estatal poco eficaz e inepta, quien no provee el suficiente monto para acceder a este tipo de servicio, como es el contrato de personal extra, pero es algo que deben considerar, como institución educativa superior, y tomar como ejemplo cada una de las dependencias ministeriales quienes atienden en sus respectivas entidades sin dejar brechas que impidan realizar papeleos.
Antes de culminar con esta pequeña queja se debería reevaluar y reeducar al personal administrativo central y de las diferentes unidades académicas para que brinden un servicio más preciso al momento de dirigir a quienes nos acercamos a realizar papeleo, para que al momento de preguntar si hay algo más que realizar en alguna otra instancia dentro de la institución, sepan derivar a las dependencias correspondientes, ya que fue por ellos hoy me encuentro ante el aprieto de no haber podido realizar el proceso completo de mi papeleo, poniendo en riesgo los planes que tengo para realizar en el exterior.</t>
  </si>
  <si>
    <t>366 , del 26/3/2019</t>
  </si>
  <si>
    <t xml:space="preserve">No se deribó la queja por cuanto ya se había hecho conocer en la queja 363 direccionada a la Vicerrectora Académica, la misma que hizo llegar la respuesta.En cuando a la queja. 
La Sra. Vicerrectora Académica le ha hecho llegar el oficio nro. UTMACH-UACS-D-292-OF de fecha 26/marzo/2019, suscrito por la Ing. Rosemary Samaniego, Decana de la UACS, indicando que no cumple con el requisito para ser Docente Universitario. </t>
  </si>
  <si>
    <t>No hay respuetsa por parte del decanato a una entrevista que fui para docente de gestion ambiental
no se donde ver la respuesta y la justificacion de su respuesta y no me responden de decanato
cuales son los numeros de telefono</t>
  </si>
  <si>
    <t>367 , del 20/4/2019</t>
  </si>
  <si>
    <t>Mediante of. nro. UTMACH-DTH-2019-0631-OF, 23 de abril/2019 se direccionó la queja a la Decana Subrogante de UAIC, con copia a la Vicerrectora Académica, Dirección Académica, Coordinador de carrera Y Subdecano de UAIC, a fin de que se dé respuesta a la queja. 
Mediante oficio UTMACH-UAIC-D-2019-0161-OF, 29/abr/2019, adjuntan el informe del jefe de UMMOG y del coordinador de carrera de Ingeniería de Sistemas, acerca de la queja, así como tambien la notificación realizada a traves de correo electronica al dueño del email.</t>
  </si>
  <si>
    <t>me quede en ultimo semestre reprobe 2 materias y me falto 1 materia por matricular no me dajn matricular me mandan de nuevo a primer año que por la nueva malla es algo injusto que ya por terminar mis estudios me quieran mandar de nuevo a primero</t>
  </si>
  <si>
    <t>368 , del 2/3/2019</t>
  </si>
  <si>
    <t>Mediante of. nro. UTMACH-DTH-2019-0680-OF, del 2 de mayo de 2019 se direccionó la queja a la Decana de la UACS, con copia a la Vicerrectora Académica, Vicerrector Administrativo, Secretario Abogado de UACS, a fin de que se dé respuesta a la queja. 
Mediante oficio nro. UTMACH-FCS-S-2019-089-OF del 9/may/2019, el sr. Secretario Abogado de la FCS, solicita mediante ocrreo se acerque y contacte con el abg. Servio Ordoñez para coordinar acciones tendentes a solucionar el invoveniente que hace mención en la queja 368 del 2/may/2019</t>
  </si>
  <si>
    <t>Hace 2 años que intento retomar mis estudios los cuales no los termine por motivo de viaje al extranjero. me quede en 3er curso de docencia en Ingles en el periodo 2005-2006. he hecho impresos formularios, solicitudes...esperando me ayuden o me den una solución y hasta el dia de ahora no obtengo ninguna respiuesta.                                                                                                                                                                                                                                                                                                                      Por favor necito terminar mi carrera me falto el ultimo año.                                                                                                                                                                                                               Ayudenme.</t>
  </si>
  <si>
    <t>369 , del 3/5/2019</t>
  </si>
  <si>
    <t>OTRAS</t>
  </si>
  <si>
    <t>Mediante of. nro. UTMACH-DTH-2019-0687-OF, del 6 de mayo de 2019 se direccionó la queja al Director de Tecnologías de la Información y Comunicación. a fin de que se dé respuesta a la queja. 
Mediante email, del 6/may/2019, el Director de Técnologías de la Información explica la forma como recuperar formula de Contraseña olvidada y solicita que en caso de persistir el inconveniente se acerque a la UMMOG para que le den solución o tambien a la Dirección de TIC.</t>
  </si>
  <si>
    <t xml:space="preserve">Muy buenas, tardes compañeros de la universidad tecnica de machala . llevo cinco dias tratando de entrar a siutmac para poder bjar mis calificaciones la cuel por motivo de mi contraseña no lo puedo hacer , seguido el debido procedimiento para recuperar la contraseña la cual no me permite el sistema seguir me podran ayudar con una solucion muchas gracias </t>
  </si>
  <si>
    <t>370 , del 4/7/2019</t>
  </si>
  <si>
    <t>JEFE DE UOIFF</t>
  </si>
  <si>
    <t>Mediante of. Nro. UTMACH-DTH-2019-1088-OF, del 4/jul/2019, se direccionó la queja a la Jefe de Infraestructura Física y Fiscalización con copia a Dirección Administrativa y Supervisor de Servicios Generales, a fin de que se de respuesta . 
Mediante oficio nro. UTMACH-UOIFM-2019-155-OF, 10/JUL/2019, la Ing. Graciela Sarango León, jefe de Infraestructura Física y Fiscalización encargada, comunica que por alguna imprudencia de algun usuario externo, debieron cerrar los baños, el mismo manifiesta que ha solicitado a los auxiliares que antes de retirarse de sus labores verifiquen que las puertas esten abiertas. ESTA RESPUESTA FUE RECIBIDA EN LA UGO el 11/jul/2019</t>
  </si>
  <si>
    <t xml:space="preserve">Los días 1, 2 y 3 de julio de 2019,los baños ubicados en el primer piso edificio central han permanecido cerrados de forma arbitraria desde las 15 horas, situación que es contraproducente para los demás funcionarios que trabajamos  pasadas las 16 horas y requerimos utilizar los servicios higiénicos. </t>
  </si>
  <si>
    <t>371 , del 3/8/2019</t>
  </si>
  <si>
    <t>DIRECTOR DE BIENESTAR UNIVERSITARIO</t>
  </si>
  <si>
    <t>Mediante of. nro. UTMACH-DTH-2019-1249-OF, del 5 de agosto de 2019 se direccionó la queja al Director de Bienestar Estudiantil, con copia al Sr. Rector y Sra. Vicerrectora Académica, a fin de que se dé respuesta a la queja.</t>
  </si>
  <si>
    <t>En la Unidad de bienestra estudiantil se ven muchas irregularidades, cierto personal administrativo facilita documentos para jutificación de faltas fuera del tiempo el cual establece la ley, es decir ayudan a personas que les combiene, se supone que se debe dar el mismo derecho a todos los estudiantes, y no tener preferencias,  sin olvidar le mal trato con sus palabras.</t>
  </si>
  <si>
    <t>372 , del 11/9/2019</t>
  </si>
  <si>
    <t>No se deribó la queja, por no existir ninguna descripción</t>
  </si>
  <si>
    <t>Jdjkd</t>
  </si>
  <si>
    <t>373 , del 2/10/2019</t>
  </si>
  <si>
    <t>Mediante of. Nro. UTMACH-DTH-2019-1628-OF del 3/oct/2019, se direccionó la queja a los señores Decano de la FCS, Director Administrativo y Jefe de Obras de Infraestructura Física y Fiscalización, con copia a Sr. Rector y Vicerrector Administrativo. 
Mediante oficio nro. UTMACH-FCS-D-2019-1389, 15/oct/19, la Sra. Decana de la Facultad de Ciencias Sociales, comunican los acuerdos a los que ha llegado por la queja 373 presentada.</t>
  </si>
  <si>
    <t>Señor.
Cesar Quezada Abad.
RECTOR DE LA UTMACH
De mis consideraciones.- 
Reciba un cordial y atento saludo de parte de quien suscribe la presente queja, el motivo de la presente es para poder darle a conocer mi inconformidad con los Auxiliares de servicio de nuestra prestigiosa alma mater.
Primero: Que por reiteradas ocasiones el personal de servicio no se encuentra realizando sus labores diarios, y todo lo contrario en muchas ocasiones se encuentra "socializando " con compañeros , y es mas se encuentran muchas  veces "descansando" en horas laborables en los debajo de las escaleras del bloque de la Facultad de Ciencias Sociales, donde antes funcionaban los cyber y copiadoras.
En la Facultad de Ciencias Químicas y de la Salud la situación es la misma ya que varios de los Auxiliares de servicio no cumplen con las funciones para las que son contratados y es evidente esta información ya que es solo cuestión de verificar y visitar estas instalaciones para que constaten que el objeto de la presente queja cuenta con total veracidad.
Cabe recalcar que no son todos pero si su gran mayoría.
Esperando la presente queja sea tramitada de manera eficaz, oportuna e inmediata, para así de esta manera poder construir la Universidad que todos queremos me suscribo no sin antes desearle éxito en las funciones que muy bien desempeña diariamente.</t>
  </si>
  <si>
    <t>DENUNCIAS RECIBIDAS Y TRAMITADAS AÑO 2019</t>
  </si>
  <si>
    <t>49 , del 5/2/2019</t>
  </si>
  <si>
    <t>Se direccionó la denuncia al señor Decano de la UACQS, mediante oficio nro. UTMACH-DTH-2019-0215-OF de fecha 6/feb/2019, a fin de que se de la solución que corresponda. El 21/feb/2019 mediante correo electronico se solicitó respuesta sobre esta denuncia. 
Sin respuesta</t>
  </si>
  <si>
    <t>LA CEDULA EXTRAVIADA, ESTA EN COORDINACION, DONDE SALE QUE YO HE ROBADO EL PROYECTOR CON DICHA CEDULA, SIN EMBARGO ESTOY HACIENDO USO DE MI VERDADERA CEDULA. HE REVISADO EN LAS GRABACIONES DE CASI TODO MEDIO DIA, Y CONSTA QUE NO SOY EL CULPABLE Y NADIE DEL CURSO.  EL COORDINADOR CHUU LEE AMENAZA CON NO PASARME LAS NOTAS AL SIUTMACH DEL SEGUNDO HEMISEMESTRE HASTA QUE APAREZCA EL SUPUESTO PROYECTOR ROBADO. NO CUENTO CON LOS RECURSOS ECONOMICOS PARA AUNQUE SEA PAGAR ESE PROYECTOR, Y NO ME PUEDE AMENAZAR DE TAL MANERA.</t>
  </si>
  <si>
    <t>50 , del 20/4/2019</t>
  </si>
  <si>
    <t>Mediante of. nro. UTMACH-DTH-2019-0631-OF, del 23 de abril de 2019 se direccionó la denuncia a la Decana Subrogante de la UAIC, con copia a lA VicerrectorA Académica, Dirección Académica, Coordinador de carrera Y Subdecano de UAIC, a fin de que se dé respuesta a la queja. 
Sin respuesta.</t>
  </si>
  <si>
    <t>ME QUEDE EN ULTIMO SEMESTRE REPROBE 2 MATERIAS Y ME FALTO 1 MATERIA POR MATRICULAR NO ME DAJN MATRICULAR ME MANDAN DE NUEVO A PRIMER AñO QUE POR LA NUEVA MALLA ES ALGO INJUSTO QUE YA POR TERMINAR MIS ESTUDIOS ME QUIERAN MANDAR DE NUEVO A PRIMERO</t>
  </si>
  <si>
    <t>51 , del 9/5/2019</t>
  </si>
  <si>
    <t>DECANATO FCE</t>
  </si>
  <si>
    <r>
      <t xml:space="preserve">Mediante of. nro. UTMACH-DTH-2019-0736-OF, del 14 de mayo de 2019 se direccionó la denuncia a la Decana de la UACE, con copia al Sr. Rector, Vicerrector Administraativo, Unidad de desarrollo a fin de que se dé respuesta a su denuncia. 
</t>
    </r>
    <r>
      <rPr>
        <b/>
        <sz val="8"/>
        <color theme="8" tint="-0.499984740745262"/>
        <rFont val="Calibri"/>
        <family val="2"/>
        <scheme val="minor"/>
      </rPr>
      <t xml:space="preserve">Mediante oficio nro. UTMACH-FCE-D-2019-0556, 7/JUN/2019, adjuntan el informe legal de la Secretaria abogada en el que indica que los srs. Al que nombra el denunciante, tienen aprobada la asignatura de Administración de Seguros y que dichas actas presentadas por la ing. Inés Palomeque, reposan en el archivo de Estadística certificas y firmas  por la Secretaria Abogada. </t>
    </r>
    <r>
      <rPr>
        <sz val="8"/>
        <rFont val="Calibri"/>
        <family val="2"/>
        <scheme val="minor"/>
      </rPr>
      <t xml:space="preserve">
Mediante correo electronica, se notifica el contenido del oficio nro. UTMACH-FCE-D-2019-0555, 7/JUN/2019 y le comunica que el físico lo puede retirar en ventanilla de 08h00-13h30.
Mediante correo electronico del11/jun/2019, desde la Dirección de Talento Humano se le comunica que no se  acercado a retirar oficio  UTMACH-FCE-D-2019-0555, 7/JUN/2019 emitido por la secretaria abogada de la FCE, asi como tampoco ha confirmado si ha recibido la notificación.</t>
    </r>
  </si>
  <si>
    <t>MI ESPOSA ES ESTUDIANTE DE LA FACULTAD DE CIENCIAS EMPRESARIALES ESTA CURSANDO EL OCTAVO SEMESTRE Y LA VERDAD ME SIENTO INDIGNADO RAZóN QUE ELLA EN 4TO SEMESTRE VIO LA MATERIA DE ADMINISTRACIóN DE OPERACIONES LA CUAL NO APROBó Y TUVO QUE ASISTIR A VERLA POR 2DA VEZ CURSANDO YA EN 5TO SEMESTRE DE OCTUBRE 2017 A FEBRERO 2018 CON OTROS COMPAñEROS LA CUAL PARA SORPRESA EN ESTE NUEVO AñO LECTIVO ASISTí A MATRICULARME PARA EL NUEVO PERIODO MAYO 2018 A SEPTIEMBRE 2018 Y EN VENTANILLA MATRICULACIóN LE INDICAN QUE NO PUEDE MATRICULARME EN LA MATERIA DE ADMINISTRACIóN DE PROCESOS MIENTRAS NO VEA LA ASIGNATURA DE ADMINISTRACIóN DE SEGUROS POR LA RAZóN QUE VA CONCATENADA LO CUAL TENGO BIEN CLARO Y NO TENGO DUDAS, ANTE TODO LO MENCIONADO MI INDIGNACIóN ES PORQUE DOS COMPAñEROS QUE CURSAN EL ARRASTRE DE LA MATERIA DE ADMINISTRACIóN DE OPERACIONES LOS CUALES DETALLO CON NOMBRES Y APELLIDOS INGEBORTH LUZARDO Y ANDRéS BUSTAMANTE SE MATRICULARON SIN NINGúN PROBLEMA PORQUE LES AYUDARON EN ESTADíSTICA ACTUALMENTE SE ENCUENTRAN MATRICULADOS EN LA ASIGNATURA DE ADMINISTRACIóN DE PROCESOS Y NO ESTáN ASISTIENDO A VER LA MATERIA DE ADMINISTRACIóN DE SEGUROS DE 5TO SEMESTRE LO CUAL YO ASISTí LAS TARDES LOS DíAS MARTES, JUEVES Y VIERNES EN EL CUAL HAY UN SOLO CURSO, ME PARECE ILóGICO QUE ESTéN MATRICULADOS EN DICHA MATERIA SIN HABER APROBADO ADMINISTRACIóN DE SEGUROS MI PREGUNTA ES CóMO PASARON EN ESTA MATERIA SIN HABER ASISTIDO AL ARRASTRE, TENGO ENTENDIDO QUE UNA PERSONA DE SEXO MASCULINO AYUDO  A ESTOS ESTUDIANTES CON NOMBRE Y APELLIDO TRABAJA EN ESTADíSTICA ES QUIEN AYUDO A LOS SRES.</t>
  </si>
  <si>
    <t>Mediante of. nro. UTMACH-DTH-2019-0736-OF, del 14 de mayo de 2019 se direccionó la denuncia a la Decana de la UACE, con copia al Sr. Rector, Vicerrector Administraativo, Unidad de desarrollo a fin de que se dé respuesta a su denuncia. 
Mediante oficio nro. UTMACH-FCE-D-2019-0556, 7/JUN/2019, adjuntan el informe legal de la Secretaria abogada en el que indica que los srs. Al que nombra el denunciante, tienen aprobada la asignatura de Administración de Seguros y que dichas actas presentadas por la ing. Inés Palomeque, reposan en el archivo de Estadística certificas y firmas  por la Secretaria Abogada</t>
  </si>
  <si>
    <t xml:space="preserve"> ANTE ESTO SOLICITO DE LA MANERA MáS COMEDIDA SE REALICE LAS INVESTIGACIONES CORRESPONDIENTES EN ESTE CASO YA QUE SI HAY UNA AYUDA PARA ELLOS PORQUE NO LO HAN HECHO CON TODOS LOS COMPAñEROS QUE ARRASTRAMOS. CUMPLO EN COMUNICAR, RAZóN QUE TODOS TENEMOS DERECHOS, OBLIGACIONES Y RESPONSABILIDADES QUE CUMPLIR Y NINGUNA PERSONA ES MáS NI MENOS QUE NADIE DENTRO DE LA EDUCACIóN LA LEY ES PARA TODOS.
NOTA: ADICIONAL A ELLO COMUNICO QUE DE ESTA SITUACIóN CONVERSE PERSONALMENTE CON LA ING. LIANA SáNCHEZ COORDINADORA LA CUAL ME SOLICITO QUE IBA A REALIZAR LAS INVESTIGACIONES DEL CASO EN ESTADíSTICA, SOLICITáNDOME MI NúMERO DE CELULAR PARA DARME UNA RESPUESTA SOBRE LO SUCEDIDO Y HASTA EL MOMENTO NO HE RECIBIDO RESPUESTA ALGUNA, POR ELLO ME TOMO LA MOLESTIA DE PRESENTAR POR ESCRITO PARA LOS TRAMITES CORRESPONDIENTES.
NOTA: EL RESPALDO ES QUE MI ESPOSA HA VENIDO ARRASTANDO DESDE 5TO SEMESTRE LA MATERIA DE ADMINISTRACIóN DE OPERACIONES Y LOS SEñORES TAMBIéN ESTABAN ARRASTRANDO PERO EN 6TO SEMESTRE YA NO ASISTIERON COMO PASARON REVISEN EN SU HISTORIAL DE MATRICULA Y SE DARáN CUENTA Y NO HABíA OTRO PARALELO MAS EN LA TARDE PARA QUE HALLAN PASADO.
ESPERANDO TENER RESPUESTA A LO SOLICITADO 
ATENTAMENTE
ING. FABIAN OYOLA ALONSO</t>
  </si>
  <si>
    <t>52 , del 10/5/2019</t>
  </si>
  <si>
    <r>
      <t xml:space="preserve">Mediante of. nro. UTMACH-DTH-2019-0736-OF, del 14 de mayo de 2019 se direccionó la denuncia a la Decana de la UACE, con copia al  Sr. Rector, Vicerrector Administraativo, Unidad de desarrollo a fin de que se dé respuesta a su denuncia. 
</t>
    </r>
    <r>
      <rPr>
        <b/>
        <sz val="8"/>
        <color theme="8" tint="-0.499984740745262"/>
        <rFont val="Calibri"/>
        <family val="2"/>
        <scheme val="minor"/>
      </rPr>
      <t xml:space="preserve">Mediante oficio nro. UTMACH-FCE-D-2019-00501, 23/may/2019, adjuntan el informe de la Secretaria abogada en el que indica que los motivos que llevaron a la no atención en ventanilla entre el 7 y 10/may/2019. </t>
    </r>
    <r>
      <rPr>
        <sz val="8"/>
        <color theme="1"/>
        <rFont val="Calibri"/>
        <family val="2"/>
        <scheme val="minor"/>
      </rPr>
      <t xml:space="preserve">
Mediante correo electronica, se notifica el oficio suscrito por la secretaria abg. De la FCE, en el que detalla las respectivas justificaciones por las cuales no se atendió la ventanilla, así como tambien pide las respectivas disculpas por el malestar causado.</t>
    </r>
  </si>
  <si>
    <t>MI SRA. ESPOSA CON ESTA SITUACIóN DE UN CAMBIO DE MALLA NO HA PODIDO MATRICULARSE CON NORMALIDAD RECIéN EL DíA LUNES SE PUEDO MATRICULAR EN SéPTIMO Y EL MARTES LE HABILITAN EL SISTEMA PARA QUE SE MATRICULEN EN 8VO, MANIFESTANDOLE QUE TIENEN QUE IR A ENTREGAR UN OFICIO PARA ANULAR LAS MATERIAS QUE NO PUEDEN VER EN OCTAVO PORQUE LES CRUZAN CON LAS OTRAS MATERIAS, ANTE ESTO DEBO INDICAR QUE DESDE EL DíA MARTES 7 DE MAYO LA SRA. MARIA MERINO QUIEN LABORA EN ARCHIVO NO LES PUEDE RECIBIR A QUE ESTA OCUPADA REALIZANDO UN INFORME QUE DESPUéS DE LAS 2, EL DíA MIéRCOLES VA NUEVAMENTE QUE ESTABA HACIENDO UN INFORME QUE EN MEDIA HORA LES RECIBE, POR AYER JUEVES LA MISMA SITUACIóN Y HOY VIERNES SE ACERCA NUEVAMENTE Y LE INDICA A LAS 2 DE LA TARDE LES PUEDE RECIBIR QUE ES LO QUE ESTA PASANDO CON ESTA FUNCIONARIA EL ESTUDIANTE POR MAS PACIENCIA QUE TENGA YA SE AGOTA TANTA DEMORA PARA MAS DE RECIBIR UN DOCUMENTO PIDO POR FAVOR LLEGUE ESTO HASTA RECTORADO PARA QUE HAGA UN LLAMADO DE ATENCIóN.</t>
  </si>
  <si>
    <t>53 , del 31/5/2019</t>
  </si>
  <si>
    <t>DECANATO UACE</t>
  </si>
  <si>
    <r>
      <t xml:space="preserve">Mediante of. nro. UTMACH-DTH-2019-0859-OF, del 31 de mayo de 2019 se direccionó la denuncia a la Decana de la UACE, con copia al  Sr. Rector, Vicerrector Académico, a fin de que se dé respuesta a su denuncia. 
</t>
    </r>
    <r>
      <rPr>
        <b/>
        <sz val="8"/>
        <color theme="8" tint="-0.499984740745262"/>
        <rFont val="Calibri"/>
        <family val="2"/>
        <scheme val="minor"/>
      </rPr>
      <t xml:space="preserve">Mediante oficio nro. UTMACH-FCE-D-2019-0556, 7/JUN/2019, adjuntan el informe legal de la Secretaria abogada en el que indica que los srs. Al que nombra el denunciante, tienen aprobada la asignatura de Administración de Seguros y que dichas actas presentadas por la ing. Inés Palomeque, reposan en el archivo de Estadística certificas y firmas  por la Secretaria Abogada. </t>
    </r>
    <r>
      <rPr>
        <sz val="8"/>
        <color theme="1"/>
        <rFont val="Calibri"/>
        <family val="2"/>
        <scheme val="minor"/>
      </rPr>
      <t xml:space="preserve">
Mediante correo electronica, se notifica el contenido del oficio nro. UTMACH-FCE-D-2019-0555, 7/JUN/2019 y le comunica que el físico lo puede retirar en ventanilla de 08h00-13h30.
Mediante correo electronico desde la Dirección de Talento Humano se le comunica que no se  acercado a retirar oficio  UTMACH-FCE-D-2019-0555, 7/JUN/2019 emitido por la secretaria abogada de la FCE, asi como tampoco ha confirmado si ha recibido la notificación. 
El 11/jun/2019 via email, informó que la recepción del archivo lo retirará en el transcurso de la semana; sin embargo indica que no le queda claro lo del informe y enviará la denuncia al CES.</t>
    </r>
  </si>
  <si>
    <t>NECESITO POR FAVOR ME AYUDE CONTESTáNDOME A MI MAIL YA QUE AUN NO HE RECIBIDO RESPUESTA SOBRE LA PRIMERA DENUNCIA DEL CASO DE LOS DOS JóVENES QUE POR OBRA DE MAGIA NO ESTáN ARRASTRANDO, MIENTRAS QUE EL RESTO SI LO HACE POR FAVOR NECESITO ME TENGAN AL TANTO CASO CONTRARIO LLEGARE CON MI DENUNCIA HASTA EL CES (CONSEJO DE EDUCACIóN SUPERIOR).
A ESPERA DE SU RESPUESTA</t>
  </si>
  <si>
    <t>Machala, 29 de enero de 2020</t>
  </si>
  <si>
    <t xml:space="preserve">RESUELTA:   </t>
  </si>
  <si>
    <t>Cuando se tramitó la queja y/o denuncia a las distintas dependencias de la UTMACH, y se obtuvo respuesta de solución.</t>
  </si>
  <si>
    <t xml:space="preserve">ARCHIVADA.  </t>
  </si>
  <si>
    <t>Cuando la queja y/o denuncia, fue tramitada a las distintias despendencias de la UTMACH, y no se obtuvo respuesta de solución por parte del responsable.</t>
  </si>
  <si>
    <t>MARIA NELLY ZAPATA ERAS</t>
  </si>
  <si>
    <t>Jefe de Gestión Organizacional</t>
  </si>
  <si>
    <t>Nota: se presentó información pero sin aplicar el formato de informe aprobado, a la fecha se espera actualización.</t>
  </si>
  <si>
    <t>No. Servidores</t>
  </si>
  <si>
    <t>Régimen laboral</t>
  </si>
  <si>
    <t>Motivo del Cese</t>
  </si>
  <si>
    <t>LOES</t>
  </si>
  <si>
    <t>Jubilación</t>
  </si>
  <si>
    <t>LOSEP</t>
  </si>
  <si>
    <t>CÓDIGO DEL TRABAJO</t>
  </si>
  <si>
    <r>
      <rPr>
        <b/>
        <sz val="12"/>
        <color rgb="FF000000"/>
        <rFont val="Arial Narrow"/>
        <family val="2"/>
      </rPr>
      <t>Ejecución del</t>
    </r>
    <r>
      <rPr>
        <sz val="12"/>
        <color rgb="FF000000"/>
        <rFont val="Arial Narrow"/>
        <family val="2"/>
      </rPr>
      <t xml:space="preserve"> </t>
    </r>
    <r>
      <rPr>
        <b/>
        <sz val="12"/>
        <color rgb="FF000000"/>
        <rFont val="Arial Narrow"/>
        <family val="2"/>
      </rPr>
      <t>Plan Institucional de Retiro Voluntario y Obligatorio con fines de jubilación</t>
    </r>
    <r>
      <rPr>
        <sz val="12"/>
        <color rgb="FF000000"/>
        <rFont val="Arial Narrow"/>
        <family val="2"/>
      </rPr>
      <t xml:space="preserve"> </t>
    </r>
    <r>
      <rPr>
        <b/>
        <sz val="12"/>
        <color rgb="FF000000"/>
        <rFont val="Arial Narrow"/>
        <family val="2"/>
      </rPr>
      <t>del Año 2019</t>
    </r>
    <r>
      <rPr>
        <sz val="12"/>
        <color rgb="FF000000"/>
        <rFont val="Arial Narrow"/>
        <family val="2"/>
      </rPr>
      <t> </t>
    </r>
  </si>
  <si>
    <t>DETALLE DE LA OBLIGACIÓN LABORAL</t>
  </si>
  <si>
    <t>Ejecutar el Plan Institucional de Retiro Voluntario y Obligatorio con fines de jubilación del año 2019</t>
  </si>
  <si>
    <t>Atender las peticiones para cesar en funciones y efectuar el pago de la indemnización correspondiente oportunamente.</t>
  </si>
  <si>
    <r>
      <t xml:space="preserve">Ejecutar el Plan de Capacitación de los Servidores </t>
    </r>
    <r>
      <rPr>
        <sz val="11"/>
        <color rgb="FF000000"/>
        <rFont val="Book Antiqua"/>
        <family val="1"/>
      </rPr>
      <t>por la Ley Orgánica del Servicio Público y Código del Trabajo, Año 2019.</t>
    </r>
  </si>
  <si>
    <t>Contar con servidores competitivos con la finalidad de que contribuyan a  los diferentes procesos en los que intervienen según las actividades designadas.</t>
  </si>
  <si>
    <t>Ejecución del Plan de Evaluación del Desempeño de los servidores amparados por la Ley Orgánica del Servicio Público, Año 2019</t>
  </si>
  <si>
    <r>
      <t>Ejecutar el Cronograma de Evaluación de los Servidores bajo el régimen de</t>
    </r>
    <r>
      <rPr>
        <sz val="11"/>
        <color rgb="FF000000"/>
        <rFont val="Book Antiqua"/>
        <family val="1"/>
      </rPr>
      <t xml:space="preserve"> la Ley Orgánica del Servicio Público, Año 2019.</t>
    </r>
  </si>
  <si>
    <t>Medir el nivel de eficiencia del desempeño individual de los servidores, así como los niveles de satisfacción de los usuarios externos e internos e indicadores de gestión de cada unidad.</t>
  </si>
  <si>
    <t>1. Reportes de Servidores evaluados.</t>
  </si>
  <si>
    <t xml:space="preserve">DETALLE DEL INFORME </t>
  </si>
  <si>
    <t>Administración Fiduciaria</t>
  </si>
  <si>
    <t>Oficio Nro. CFN-GDOF-2018-0261-O de fecha 14 de junio de 2018</t>
  </si>
  <si>
    <t>Estado del Patrimonio Autónomo</t>
  </si>
  <si>
    <t>Cuentas por Cobrar</t>
  </si>
  <si>
    <t>Utilizaciones – Gastos</t>
  </si>
  <si>
    <t>Ingresos</t>
  </si>
  <si>
    <t>Cuentas Bancarias</t>
  </si>
  <si>
    <t>Pasivos – Cuentas por Pagar</t>
  </si>
  <si>
    <t>Nota: sólo se recibió sumilla del Rectorado, en el Oficio Nro. CFN-B.P-SOAF-2019-0689-O del 13 de mayo de 2019</t>
  </si>
  <si>
    <t>Oficio Nro. CFN-B.P-SOAF-2019-0689-O del 13 de mayo de 2019</t>
  </si>
  <si>
    <t xml:space="preserve">2.- Conformar la comisión especializada integrada para investigar los casos de violencia de género, psicológica o sexual, acoso o discriminación cuyos integrantes fueron: Dra. Rosa Salamea Nieto; Abg. Ernesto González Ramón; y, Srta. Sandy Malla Armijos. </t>
  </si>
  <si>
    <t>3.- Disponer a la Facultad de Ciencias Agropecuarias como medida provisional hasta que concluya el procedimiento disciplinario; de forma inmediata designe un docente para que tome la evaluación final de la asignatura "producción de bovinos para carne" y realice todo el proceso que conlleve a garantizar el derecho a la educación de la Srta. Isis Gabriela Díaz Sánchez.</t>
  </si>
  <si>
    <t xml:space="preserve">2.- Disponer al Consejo Directivo de la Facultad de Ciencias Agropecuarias, que en el término de 8 días resuelva la situación académica de la denunciante Srta. Isis Gabriela Díaz Sánchez, por haberse detectado por parte de la Comisión Especializada una presunta vulneración a los derechos a la educación superior.  </t>
  </si>
  <si>
    <t xml:space="preserve">Mediante Resolución nro. 470/2019, de fecha 21 de agosto de 2019, el Consejo Universitario de la Universidad Técnica de Machala resolvió:
1.- Acoger el Oficio nro. UTMACH-PG-2019-426-OF, cuyo contenido determinaba que existía un presunto caso de acoso en contra de la Srta. Isis Gabriela Díaz Sánchez por parte del docente Henry Peláez Rodríguez. </t>
  </si>
  <si>
    <t xml:space="preserve">El Consejo Universitario a través de la Resolución nro. 680/2019, de fecha 21 de agosto de 2019, adoptó lo siguiente:
1.- Acoger el informe emitido por la comisión especializada ratificó el estado de inocencia del Dr. Henry Peláez Rodríguez por no encontrar indicios de responsabilidad, </t>
  </si>
  <si>
    <t>2. Dispondrá a los técnicos responsables de llevar a cabo futuros procesos en los que se requiera la contratación de consultores en calidad de personas naturales, preparen los pliegos, observando los modelos elaborados y negociación de las ofertas económicas presentadas no se reconozcan costos indirectos.</t>
  </si>
  <si>
    <t>3. Dispondrá a los integrantes de la comisión conformada por el Administrador del Contrato y un técnico que no haya intervenido en el proceso de ejecución que, en la elaboración de las actas de recepción parciales, provisionales y/o definitivas, incluyan información sobre las condiciones generales de ejecución, condiciones operativas y de calidad de las obras realizadas por la entidad</t>
  </si>
  <si>
    <t>4. Dispondrá a los administradores de los contratos, se responsabilicen de registrar todos los documentos relevantes, generados en la fase de ejecución de los contratos y su posterior publicación; para lo cual instruirá al técnico de sistemas, prestar la asistencia técnica necesaria en el uso y el manejo del sistema informático del portal compras públicas a fin de supervisar su cumplimiento.</t>
  </si>
  <si>
    <t>5. Implementará acciones de coordinación con los departamentos correspondientes y los Administradores de contrato, a fin de recopilar y registrar oportunamente todos los documentos considerados relevantes, de la fase precontractual, contractual y ejecución, comunes a los procesos de contratación pública, y su posterior publicación previa a la finalización de los mismos</t>
  </si>
  <si>
    <t>6. Registrarán en los libros de obra la reseña cronológica y descriptiva de la marcha progresiva de los trabajos, métodos de construcción y todos los acontecimientos reales diarios; el documento original permanecerá bajo su custodia; el cual una vez culminado los trabajos se remitirá al archivo de la entidad.</t>
  </si>
  <si>
    <t>7. Supervisarán las labores de los fiscalizadores contratados, a fin de que sean responsables de llevar el libro de obra, el cual contendrá una reseña cronológica y descriptiva de la marcha progresiva de los trabajos, métodos de construcción y todos los acontecimientos reales diarios; una vez culminado los trabajos solicitará el documento original a los Fiscalizadores debidamente compilado y empastado el cual se remitirá al archivo de la entidad.</t>
  </si>
  <si>
    <t>9. Exigirán al tesorero la presentación de la garantía de fiel cumplimiento previo la suscripción del acta de recepción definitiva, a fin de garantizar la seguridad del cumplimiento de las obras contratadas</t>
  </si>
  <si>
    <t>10. Establecerá procedimientos de elaboración y revisión en futuros contratos que suscriba la entidad, a fin de que sus cláusulas sean coherentes con las definidas en el proyecto de contrato, constante en los pliegos aprobados por la máxima autoridad.</t>
  </si>
  <si>
    <t>11. Velarán por el cumplimiento de los compromisos contractuales e informarán a la máxima autoridad sobre la gestión relacionada con los aspectos operativos, técnicos, económicos y de cualquier naturaleza que pudiera afectar al cumplimiento del objeto del contrato.</t>
  </si>
  <si>
    <t>MATRIZ DE ESTADO ACTUAL DE LOS PROCESOS DE CONTRATACIÓN PÚBLICA 2019</t>
  </si>
  <si>
    <t>RESULTADOS DE PROYECTOS DE VINCULACIÓN</t>
  </si>
  <si>
    <t>RESULTADOS DE COMPROMISOS ASUMIDOS CON LA SOCIEDAD RELACIONADOS CON LA VINCULACIÓN CON LA SOCIEDAD, PRÁCTICAS PRE PROFESIONALES Y COOPERACIÓN INSTITUCIONAL DE LA UTMACH 2019</t>
  </si>
  <si>
    <r>
      <rPr>
        <b/>
        <sz val="9"/>
        <color theme="1"/>
        <rFont val="Century Schoolbook"/>
        <family val="1"/>
      </rPr>
      <t>1.-</t>
    </r>
    <r>
      <rPr>
        <sz val="9"/>
        <color theme="1"/>
        <rFont val="Arial"/>
        <family val="2"/>
      </rPr>
      <t xml:space="preserve"> Mejorar aún más la calidad de la educación universitaria e innovación, como la mejora continua supone de cambios, sería bueno incrementar la motivación y satisfacción del personal como entes integradores de la institución.
</t>
    </r>
    <r>
      <rPr>
        <b/>
        <sz val="9"/>
        <color theme="1"/>
        <rFont val="Century Schoolbook"/>
        <family val="1"/>
      </rPr>
      <t>2.-</t>
    </r>
    <r>
      <rPr>
        <sz val="9"/>
        <color theme="1"/>
        <rFont val="Arial"/>
        <family val="2"/>
      </rPr>
      <t xml:space="preserve"> Debemos concientizar a todos quienes estamos en la institución, que debemos aportar con nuestros servicios de calidad, comportamiento recto y cumplimiento de deberes y obligaciones a engrandecer cada día nuestra universidad, mejor comportamiento personal, respetando el lugar de trabajo. 
</t>
    </r>
    <r>
      <rPr>
        <b/>
        <sz val="9"/>
        <color theme="1"/>
        <rFont val="Century Schoolbook"/>
        <family val="1"/>
      </rPr>
      <t>3.-</t>
    </r>
    <r>
      <rPr>
        <sz val="9"/>
        <color theme="1"/>
        <rFont val="Arial"/>
        <family val="2"/>
      </rPr>
      <t xml:space="preserve"> Capacitación constante en proceso profesionalizantes y de gestión académico administrativa en general. 
</t>
    </r>
    <r>
      <rPr>
        <b/>
        <sz val="9"/>
        <color theme="1"/>
        <rFont val="Century Schoolbook"/>
        <family val="1"/>
      </rPr>
      <t>4.-</t>
    </r>
    <r>
      <rPr>
        <sz val="9"/>
        <color theme="1"/>
        <rFont val="Arial"/>
        <family val="2"/>
      </rPr>
      <t xml:space="preserve"> Trazar metas a largo plazo en cuanto tiene que ver con la alta calidad de los procesos académicos y administrativos, ejerciendo un control total de la calidad que debe ser aplicada a todos los niveles jerárquicos de la UTMACH. 
</t>
    </r>
    <r>
      <rPr>
        <b/>
        <sz val="9"/>
        <color theme="1"/>
        <rFont val="Century Schoolbook"/>
        <family val="1"/>
      </rPr>
      <t>5.-</t>
    </r>
    <r>
      <rPr>
        <sz val="9"/>
        <color theme="1"/>
        <rFont val="Arial"/>
        <family val="2"/>
      </rPr>
      <t xml:space="preserve"> Intentar en promover más convenios internacionales e intercambio de estudiantes.</t>
    </r>
  </si>
  <si>
    <r>
      <rPr>
        <b/>
        <sz val="9"/>
        <color theme="1"/>
        <rFont val="Century Schoolbook"/>
        <family val="1"/>
      </rPr>
      <t>1.-</t>
    </r>
    <r>
      <rPr>
        <sz val="9"/>
        <color theme="1"/>
        <rFont val="Arial"/>
        <family val="2"/>
      </rPr>
      <t xml:space="preserve"> 17 Eventos de capacitación en el que participaron 216 servidores titulares y contratados, para contar con servidores competitivos con la finalidad de que contribuyan a los diferentes procesos en los que intervienen según las actividades designadas.
</t>
    </r>
    <r>
      <rPr>
        <b/>
        <sz val="9"/>
        <color theme="1"/>
        <rFont val="Century Schoolbook"/>
        <family val="1"/>
      </rPr>
      <t>2.-</t>
    </r>
    <r>
      <rPr>
        <sz val="9"/>
        <color theme="1"/>
        <rFont val="Arial"/>
        <family val="2"/>
      </rPr>
      <t xml:space="preserve"> Los servidores de nuestra institución participaron en eventos ofertados por la Contraloría General del Estado, tanto en la modalidad virtual como presencial. 
</t>
    </r>
    <r>
      <rPr>
        <b/>
        <sz val="9"/>
        <color theme="1"/>
        <rFont val="Century Schoolbook"/>
        <family val="1"/>
      </rPr>
      <t>3.-</t>
    </r>
    <r>
      <rPr>
        <sz val="9"/>
        <color theme="1"/>
        <rFont val="Arial"/>
        <family val="2"/>
      </rPr>
      <t xml:space="preserve"> El 55,16% de servidores recibieron al menos una vez una capacitación. 
</t>
    </r>
    <r>
      <rPr>
        <b/>
        <sz val="9"/>
        <color theme="1"/>
        <rFont val="Century Schoolbook"/>
        <family val="1"/>
      </rPr>
      <t>4.-</t>
    </r>
    <r>
      <rPr>
        <sz val="9"/>
        <color theme="1"/>
        <rFont val="Arial"/>
        <family val="2"/>
      </rPr>
      <t xml:space="preserve"> Se ejecutó el Cronograma de Evaluación de los Servidores bajo el régimen de la Ley Orgánica del Servicio Público, Año 2019, obteniendo como principales resultados el de medir el nivel de eficiencia del desempeño individual de los servidores, así como los niveles de satisfacción de los usuarios externos e internos e indicadores de gestión de cada unidad. 
</t>
    </r>
    <r>
      <rPr>
        <b/>
        <sz val="9"/>
        <color theme="1"/>
        <rFont val="Century Schoolbook"/>
        <family val="1"/>
      </rPr>
      <t>5.-</t>
    </r>
    <r>
      <rPr>
        <sz val="9"/>
        <color theme="1"/>
        <rFont val="Arial"/>
        <family val="2"/>
      </rPr>
      <t xml:space="preserve"> Se firmó un Convenio con la Universidad de Almería se desarrolló el primer curso Taller de Internacionalización en Herramientas de Geoinformación aplicados a la gestión ambiental, dirigido a profesores y estudiantes de las carreras de Gestión Ambiental, Ingeniería Civil, Economía Agropecuaria, Ingeniería Agronómica, con una duración de 70 horas clases (presencial y semi-presencial) y 140 horas para profesores que participaron con proyectos de investigación como parte del desarrollo del curso.</t>
    </r>
  </si>
  <si>
    <r>
      <rPr>
        <b/>
        <sz val="9"/>
        <color theme="1"/>
        <rFont val="Century Schoolbook"/>
        <family val="1"/>
      </rPr>
      <t>1.-</t>
    </r>
    <r>
      <rPr>
        <sz val="9"/>
        <color theme="1"/>
        <rFont val="Arial"/>
        <family val="2"/>
      </rPr>
      <t xml:space="preserve"> Con Resolución Nro. 123/2019 se aprueba la Nómina y se Autoriza la Contratación del Personal Académico No Titular para el periodo académico 2019-1
de las Facultades de Ciencias Sociales, Ciencias Empresariales,
Ciencias Agropecuarias, Ciencias Químicas y de la Salud, e
Ingeniería Civil, para el periodo académico mayo a septiembre
2019 (2019 -1) conforme al Oficio No UTMACH-R-2019-341-OF, suscrito por el Ing. César Quezada Abad, PhD. Rector de la Universidad Técnica de Machala. 
</t>
    </r>
    <r>
      <rPr>
        <b/>
        <sz val="9"/>
        <color theme="1"/>
        <rFont val="Century Schoolbook"/>
        <family val="1"/>
      </rPr>
      <t>2.-</t>
    </r>
    <r>
      <rPr>
        <sz val="9"/>
        <color theme="1"/>
        <rFont val="Arial"/>
        <family val="2"/>
      </rPr>
      <t xml:space="preserve"> Se realizaron capacitaciones que permitieron contribuir para el mejoramiento del perfil de egreso y la docencia: Formación de Formadores; Actualización Curricular en Educación Superior; Actualización Curricular Media; Estrategias Metodológicas para el Abordaje Pedagógico del estudiante con discapacidad; Detección y Prevención de Necesidades Educativas Especiales en el aula; etc. 
</t>
    </r>
    <r>
      <rPr>
        <b/>
        <sz val="9"/>
        <color theme="1"/>
        <rFont val="Century Schoolbook"/>
        <family val="1"/>
      </rPr>
      <t>3.-</t>
    </r>
    <r>
      <rPr>
        <sz val="9"/>
        <color theme="1"/>
        <rFont val="Arial"/>
        <family val="2"/>
      </rPr>
      <t xml:space="preserve"> Con Resolución No. 309-VR-ACD/2019 se presenta el Informe del Análisis de los Resultados de la Evaluación Integral del Desempeño Docente de Profesores y Directivos; el 95,18% de los docentes obtuvo un valor cualitativo en el rango de Muy Satisfactorio. 
</t>
    </r>
    <r>
      <rPr>
        <b/>
        <sz val="9"/>
        <color theme="1"/>
        <rFont val="Century Schoolbook"/>
        <family val="1"/>
      </rPr>
      <t>4.-</t>
    </r>
    <r>
      <rPr>
        <sz val="9"/>
        <color theme="1"/>
        <rFont val="Arial"/>
        <family val="2"/>
      </rPr>
      <t xml:space="preserve"> Se han modernizado los siguientes laboratorios de: 
Biotecnología e Investigaciones aplicadas; Microbiología; Química; Maricultura y Plancton; Micropropagación vegetal; Citogenética; Microscopia; Sanidad Vegetal; Suelos y Clínica Docente de Especialidades Veterinarias.</t>
    </r>
  </si>
  <si>
    <r>
      <rPr>
        <b/>
        <sz val="9"/>
        <color theme="1"/>
        <rFont val="Century Schoolbook"/>
        <family val="1"/>
      </rPr>
      <t>1.-</t>
    </r>
    <r>
      <rPr>
        <sz val="9"/>
        <color theme="1"/>
        <rFont val="Arial"/>
        <family val="2"/>
      </rPr>
      <t xml:space="preserve"> 216 servidores capacitados en 17 eventos de capacitación, con el propósito de actualizar y/o fortalecer los conocimientos del personal que labora en las distintas unidades, lo cual sin duda contribuye al mejoramiento de los servicios y procesos en los que intervienen. 
</t>
    </r>
    <r>
      <rPr>
        <b/>
        <sz val="9"/>
        <color theme="1"/>
        <rFont val="Century Schoolbook"/>
        <family val="1"/>
      </rPr>
      <t xml:space="preserve">2.- </t>
    </r>
    <r>
      <rPr>
        <sz val="9"/>
        <color theme="1"/>
        <rFont val="Arial"/>
        <family val="2"/>
      </rPr>
      <t xml:space="preserve">No se implementaron acciones relacionadas con el aporte referido.
</t>
    </r>
    <r>
      <rPr>
        <b/>
        <sz val="9"/>
        <color theme="1"/>
        <rFont val="Century Schoolbook"/>
        <family val="1"/>
      </rPr>
      <t>3.-</t>
    </r>
    <r>
      <rPr>
        <sz val="9"/>
        <color theme="1"/>
        <rFont val="Arial"/>
        <family val="2"/>
      </rPr>
      <t xml:space="preserve"> Con la finalidad de optimizar recursos, los servidores de nuestra institución participaron en eventos ofertados por la Contraloría General del Estado, tanto en la modalidad virtual como presencial. 
</t>
    </r>
    <r>
      <rPr>
        <b/>
        <sz val="9"/>
        <color theme="1"/>
        <rFont val="Century Schoolbook"/>
        <family val="1"/>
      </rPr>
      <t xml:space="preserve">4.- </t>
    </r>
    <r>
      <rPr>
        <sz val="9"/>
        <color theme="1"/>
        <rFont val="Arial"/>
        <family val="2"/>
      </rPr>
      <t>No se implementaron acciones relacionadas con el aporte referido.</t>
    </r>
  </si>
  <si>
    <r>
      <t>*</t>
    </r>
    <r>
      <rPr>
        <sz val="7"/>
        <color rgb="FF3B3838"/>
        <rFont val="Times New Roman"/>
        <family val="1"/>
      </rPr>
      <t> </t>
    </r>
    <r>
      <rPr>
        <sz val="11"/>
        <color rgb="FF3B3838"/>
        <rFont val="Book Antiqua"/>
        <family val="1"/>
      </rPr>
      <t>Elaborar el Plan para aprobación del Consejo Universitario.</t>
    </r>
  </si>
  <si>
    <t>* Ejecutar el Plan</t>
  </si>
  <si>
    <r>
      <t>*</t>
    </r>
    <r>
      <rPr>
        <sz val="7"/>
        <color rgb="FF3B3838"/>
        <rFont val="Times New Roman"/>
        <family val="1"/>
      </rPr>
      <t> </t>
    </r>
    <r>
      <rPr>
        <sz val="11"/>
        <color rgb="FF3B3838"/>
        <rFont val="Book Antiqua"/>
        <family val="1"/>
      </rPr>
      <t>Elaborar Informes</t>
    </r>
  </si>
  <si>
    <t>* Solicitar Disponibilidad presupuestaria</t>
  </si>
  <si>
    <t>* Análisis de peticiones</t>
  </si>
  <si>
    <t>Ejecución del Plan de Capacitación de los servidores amparados por la Ley Orgánica del Servicio Público y Código del Trabajo, Año 2019</t>
  </si>
  <si>
    <r>
      <t xml:space="preserve">* </t>
    </r>
    <r>
      <rPr>
        <sz val="11"/>
        <color rgb="FF3B3838"/>
        <rFont val="Book Antiqua"/>
        <family val="1"/>
      </rPr>
      <t>Solicitar Disponibilidad presupuestaria.</t>
    </r>
  </si>
  <si>
    <r>
      <t>1.</t>
    </r>
    <r>
      <rPr>
        <sz val="7"/>
        <color rgb="FF3B3838"/>
        <rFont val="Times New Roman"/>
        <family val="1"/>
      </rPr>
      <t> </t>
    </r>
    <r>
      <rPr>
        <sz val="11"/>
        <color rgb="FF3B3838"/>
        <rFont val="Book Antiqua"/>
        <family val="1"/>
      </rPr>
      <t>Reportes de Servidores capacitados.</t>
    </r>
  </si>
  <si>
    <r>
      <t>2.</t>
    </r>
    <r>
      <rPr>
        <sz val="7"/>
        <color rgb="FF3B3838"/>
        <rFont val="Times New Roman"/>
        <family val="1"/>
      </rPr>
      <t> </t>
    </r>
    <r>
      <rPr>
        <sz val="11"/>
        <color rgb="FF3B3838"/>
        <rFont val="Book Antiqua"/>
        <family val="1"/>
      </rPr>
      <t>Certificados</t>
    </r>
  </si>
  <si>
    <r>
      <t>1.</t>
    </r>
    <r>
      <rPr>
        <sz val="7"/>
        <color rgb="FF3B3838"/>
        <rFont val="Times New Roman"/>
        <family val="1"/>
      </rPr>
      <t> </t>
    </r>
    <r>
      <rPr>
        <sz val="11"/>
        <color rgb="FF3B3838"/>
        <rFont val="Book Antiqua"/>
        <family val="1"/>
      </rPr>
      <t>Plan aprobado por el Consejo Universitario.</t>
    </r>
  </si>
  <si>
    <r>
      <t>2.</t>
    </r>
    <r>
      <rPr>
        <sz val="7"/>
        <color rgb="FF3B3838"/>
        <rFont val="Times New Roman"/>
        <family val="1"/>
      </rPr>
      <t> </t>
    </r>
    <r>
      <rPr>
        <sz val="11"/>
        <color rgb="FF3B3838"/>
        <rFont val="Book Antiqua"/>
        <family val="1"/>
      </rPr>
      <t>Informes Técnico de Cese de Funciones.</t>
    </r>
  </si>
  <si>
    <r>
      <t>3.</t>
    </r>
    <r>
      <rPr>
        <sz val="7"/>
        <color rgb="FF3B3838"/>
        <rFont val="Times New Roman"/>
        <family val="1"/>
      </rPr>
      <t> </t>
    </r>
    <r>
      <rPr>
        <sz val="11"/>
        <color rgb="FF3B3838"/>
        <rFont val="Book Antiqua"/>
        <family val="1"/>
      </rPr>
      <t>Informes de Tiempo de Servicio</t>
    </r>
  </si>
  <si>
    <r>
      <t>*</t>
    </r>
    <r>
      <rPr>
        <sz val="7"/>
        <color rgb="FF3B3838"/>
        <rFont val="Times New Roman"/>
        <family val="1"/>
      </rPr>
      <t> </t>
    </r>
    <r>
      <rPr>
        <sz val="11"/>
        <color rgb="FF3B3838"/>
        <rFont val="Book Antiqua"/>
        <family val="1"/>
      </rPr>
      <t>Efectuar los eventos de capacitación planificados y no planificados.</t>
    </r>
  </si>
  <si>
    <r>
      <t xml:space="preserve">* </t>
    </r>
    <r>
      <rPr>
        <sz val="11"/>
        <color rgb="FF3B3838"/>
        <rFont val="Book Antiqua"/>
        <family val="1"/>
      </rPr>
      <t>Elaborar el Plan, previo el análisis respectivo, para aprobación del Consejo Universitario.</t>
    </r>
  </si>
  <si>
    <r>
      <t xml:space="preserve">* </t>
    </r>
    <r>
      <rPr>
        <sz val="11"/>
        <color rgb="FF3B3838"/>
        <rFont val="Book Antiqua"/>
        <family val="1"/>
      </rPr>
      <t>Elaborar el Plan, acorde a las normativas emitidas por el Ministerio de Trabajo.</t>
    </r>
  </si>
  <si>
    <r>
      <t xml:space="preserve">* </t>
    </r>
    <r>
      <rPr>
        <sz val="11"/>
        <color rgb="FF3B3838"/>
        <rFont val="Book Antiqua"/>
        <family val="1"/>
      </rPr>
      <t>Ejecutar el plan según el cronograma ingresado en el SIITH.</t>
    </r>
  </si>
  <si>
    <r>
      <t xml:space="preserve">* </t>
    </r>
    <r>
      <rPr>
        <sz val="11"/>
        <color rgb="FF3B3838"/>
        <rFont val="Book Antiqua"/>
        <family val="1"/>
      </rPr>
      <t>Emitir informe consolidado de evaluación</t>
    </r>
  </si>
  <si>
    <t>Nro. Quejas</t>
  </si>
  <si>
    <t>Resueltas</t>
  </si>
  <si>
    <t>Archivadas</t>
  </si>
  <si>
    <t>Nro. Denuncias</t>
  </si>
  <si>
    <t>RENDICIÓN DE CUENTAS PERIODO 2019 -VS.</t>
  </si>
  <si>
    <t>OEI PNBV</t>
  </si>
  <si>
    <t xml:space="preserve">OEI </t>
  </si>
  <si>
    <t>NÚMERO DE PARTICIPANTES (CARRERA, ESTUDIANTES, PROFESORES)</t>
  </si>
  <si>
    <t>Programa</t>
  </si>
  <si>
    <t>Cód.</t>
  </si>
  <si>
    <t>Proyecto</t>
  </si>
  <si>
    <t>“Posicionar a la Universidad Técnica de Machala como actor clave del desarrollo integral de Machala, El Oro, la Zona 7 y el Ecuador, a través de la relación docencia/vínculos con la sociedad así como investigación/vínculos con la sociedad”</t>
  </si>
  <si>
    <t>Salud y atención a grupos prioritarios</t>
  </si>
  <si>
    <t>07-VS-2017</t>
  </si>
  <si>
    <t>ESTRATEGIAS DE PREVENCIÓN EN PACIENTES CON DIABETES EN EL HOSPITAL TEÓFILO DÁVILA - Rsl. 303/2017</t>
  </si>
  <si>
    <t>R1. Promovido el autocuidado en pacientes con diabetes.
R2. Mejorada la salud y estilos de vida de los pacientes con diabetes.
R3. Implementadas estrategias para mejorar los estilos de vida de los pacientes con diabetes</t>
  </si>
  <si>
    <t>Se ha logrado el levantamiento exitoso de los diagnósticos de salud del sitio de intervención con medidas antopométricas, glucosa e IMC (relación cintura, cadera, brazo, talla, cintura, cincunferencia pierna, muñeca de los 60 pacientes, logrado con la capacitación acertiva a los estudiantes quienes recolectaron la información.
Por otro lado con base a lo reflejado en cada diagnóstico se emite capacitaciones nutricionales y por ende el control mediante tablero para los pacientes generando además el respectivo test de glucosa. De esta manera se ha contribuido a los 60 pacientes con la mejora de su salud en lo correspondiente al control de la diabetes mediante la actividad nutricional, emocional, fisica indicadores importantes del cuidado de la naturaleza de estos pacientes para mantener un diagnóstico estable.</t>
  </si>
  <si>
    <t>Carrera: 3
Docentes: 7
Estudiantes: 30</t>
  </si>
  <si>
    <r>
      <rPr>
        <b/>
        <sz val="8"/>
        <rFont val="Times New Roman"/>
        <family val="1"/>
      </rPr>
      <t xml:space="preserve">Actividades/Resultados: </t>
    </r>
    <r>
      <rPr>
        <sz val="8"/>
        <rFont val="Times New Roman"/>
        <family val="1"/>
      </rPr>
      <t xml:space="preserve">Informes de avance.
</t>
    </r>
    <r>
      <rPr>
        <b/>
        <sz val="8"/>
        <rFont val="Times New Roman"/>
        <family val="1"/>
      </rPr>
      <t xml:space="preserve">
Recursos: </t>
    </r>
    <r>
      <rPr>
        <sz val="8"/>
        <rFont val="Times New Roman"/>
        <family val="1"/>
      </rPr>
      <t>* ACTA DE ASIGNACIÓN N° 901, 17 DE ENERO DE 2018 (752,04); 
* ACTA DE ASIGNACIÓN N° 36 11 DE ENERO DE 2018 (1341,76)</t>
    </r>
  </si>
  <si>
    <t>01-VS-2017</t>
  </si>
  <si>
    <t>R1. Implementado y fortalecido el Centro de Prevención y Desarrollo Integral de la persona - CPDIP.
R2. Desarrollado habilidades sociales y manejo de conflictos en los NNA, jóvenes y padres/madres de familia de 4 barrios de la Parroquia 9 de mayo y 5 centros educativos de la Ciudad de Machala.
R3. Fortalecida las habilidades artísticas y culturales de los NNA y los jóvenes de cuatro barrios de la Parroquia 9 de mayo y 5 centros educativos de la Ciudad de Machala.
R4. Fortalecidas las capacidades de recreación y desarrollo deportivo de los NNA y los jóvenes de 4 barrios de la Parroquia 9 de mayo y cinco centros educativos de la Machala.</t>
  </si>
  <si>
    <t xml:space="preserve">Carrera: 5
Docentes: 5 
Estudiantes: 60 </t>
  </si>
  <si>
    <t>Desarrollo Económico Territorial</t>
  </si>
  <si>
    <t>01-VS-2018</t>
  </si>
  <si>
    <t>DESARROLLO ECONÓMICO Y SOCIAL EN UN ENTORNO DE IGUALDAD, EQUIDAD, SUSTENTABILIDAD, Y CUIDADO AL MEDIO AMBIENTE DE LAS COMUNAS RIVEREÑAS DEL CANTÓN SANTA ROSA. - Rsl. 411/2018</t>
  </si>
  <si>
    <t>Carrera: 5
Docentes: 10 
Estudiantes: 99</t>
  </si>
  <si>
    <r>
      <rPr>
        <b/>
        <sz val="8"/>
        <rFont val="Times New Roman"/>
        <family val="1"/>
      </rPr>
      <t xml:space="preserve">Actividades/Resultados: </t>
    </r>
    <r>
      <rPr>
        <sz val="8"/>
        <rFont val="Times New Roman"/>
        <family val="1"/>
      </rPr>
      <t>Informes de avance.</t>
    </r>
    <r>
      <rPr>
        <b/>
        <sz val="8"/>
        <rFont val="Times New Roman"/>
        <family val="1"/>
      </rPr>
      <t xml:space="preserve">
Recursos: </t>
    </r>
    <r>
      <rPr>
        <sz val="8"/>
        <rFont val="Times New Roman"/>
        <family val="1"/>
      </rPr>
      <t>* ACTA DE ASIGNACIÓN 42, DE FECHA 03 ENERO 2019 (689,77)
* ACTA DE ASIGNACIÓN DE FECHA 10 ENERO 2019 (784,00)</t>
    </r>
  </si>
  <si>
    <t>Educación, Ciencia y Tecnología</t>
  </si>
  <si>
    <t>02-VS-2018</t>
  </si>
  <si>
    <t>INTERVENCIÓN EDUCATIVA COMUNITARIA: MENTORIA DIRIGIDA A ESTUDIANTES DE OCTAVO GRADO. - Rsl. 080/2019</t>
  </si>
  <si>
    <t xml:space="preserve">Carrera: 2
Docentes: 7
Estudiantes:39 </t>
  </si>
  <si>
    <t>Actividades/Resultados: Informes de avance.</t>
  </si>
  <si>
    <t>04-VS-2018</t>
  </si>
  <si>
    <t>PROGRAMA CREATUR. CREACIÓN DE PRODUCTOS TURÍSTICOS EN LA PROVINCIA DE EL ORO. - Rsl. 080/2019</t>
  </si>
  <si>
    <t xml:space="preserve">Carrera: 4
Docentes: 13
Estudiantes:56 </t>
  </si>
  <si>
    <r>
      <rPr>
        <b/>
        <sz val="8"/>
        <rFont val="Times New Roman"/>
        <family val="1"/>
      </rPr>
      <t>Actividades/Resultados:</t>
    </r>
    <r>
      <rPr>
        <sz val="8"/>
        <rFont val="Times New Roman"/>
        <family val="1"/>
      </rPr>
      <t xml:space="preserve"> Informes de avance.</t>
    </r>
    <r>
      <rPr>
        <b/>
        <sz val="8"/>
        <rFont val="Times New Roman"/>
        <family val="1"/>
      </rPr>
      <t xml:space="preserve">
Recursos: </t>
    </r>
    <r>
      <rPr>
        <sz val="8"/>
        <rFont val="Times New Roman"/>
        <family val="1"/>
      </rPr>
      <t>ACTA DE ASIGNACIÓN 43 (483,00)</t>
    </r>
  </si>
  <si>
    <t>05-VS-2018</t>
  </si>
  <si>
    <t>CONTROL BIOMÉDICO DEL ENTRENAMIENTO EN DEPORTISTAS PRIORIZADOS DE LA FEDERACIÓN DE LA PROVINCIA EL ORO. - Rsl. 080/2019</t>
  </si>
  <si>
    <t xml:space="preserve">Carrera: 5
Docentes: 9
Estudiantes:110 </t>
  </si>
  <si>
    <r>
      <rPr>
        <b/>
        <sz val="8"/>
        <rFont val="Times New Roman"/>
        <family val="1"/>
      </rPr>
      <t>Actividades/Resultados:</t>
    </r>
    <r>
      <rPr>
        <sz val="8"/>
        <rFont val="Times New Roman"/>
        <family val="1"/>
      </rPr>
      <t xml:space="preserve"> Informes de avance.</t>
    </r>
    <r>
      <rPr>
        <b/>
        <sz val="8"/>
        <rFont val="Times New Roman"/>
        <family val="1"/>
      </rPr>
      <t xml:space="preserve">
Recursos: </t>
    </r>
    <r>
      <rPr>
        <sz val="8"/>
        <rFont val="Times New Roman"/>
        <family val="1"/>
      </rPr>
      <t>ACTA INTERNA, DE FECHA 04 SEPTIEMBRE DE 2019</t>
    </r>
  </si>
  <si>
    <t>06-VS-2018</t>
  </si>
  <si>
    <t>ASESORAMIENTO TÉCNICO A LOS PRODUCTORES DE DERIVADOS LÁCTEOS DE LA PARTE ALTA DE LA PROVINCIA DE EL ORO. - Rsl. 080/2019</t>
  </si>
  <si>
    <t xml:space="preserve">Carrera: 3
Docentes: 5
Estudiantes:49 </t>
  </si>
  <si>
    <t>07-VS-2018</t>
  </si>
  <si>
    <t>DESARROLLO CONTABLE ORGANIZACIONAL TURISTICO - AMBIENTAL DE LA COOPERATIVA MARICULTURA Y PRODUCCIÓN PESQUERA ARTESANAL “RECINTO PUERTO EL CONCHERO” DE LA PARROQUIA TENGUEL. - Rsl. 080/2019</t>
  </si>
  <si>
    <t xml:space="preserve">C1: ECONOMÍA MENCIÓN EN GESTIÓN EMPRESARIAL: Estudio socioeconómico del Recinto Puerto Conchero.
C2: CONTABILIDAD Y AUDITORIA: Desarrollo de los Sistemas Contables, Control Interno, Costos, Presupuesto, Gestión Tributaria y Financiera del Recinto Puerto Conchero.
C3: INGENIERÍA EN MARKETING: Desarrollar la marca Corporativa de la Asociación del Recinto Puerto Conchero.
C4: JURISPRUDENCIA: Propuesta de actualización de Estatutos y reglamentos del Recinto Puerto Conchero.
C5: INGENIERÍA ACUÍCOLA: Desarrollo de recursos costeros en el recinto Puerto Conchero.
C6: ADMINISTRACIÓN DE HOTELERÍA Y TURISMO: Inventario de atractivos turísticos del Recinto Puerto Conchero.
</t>
  </si>
  <si>
    <t>Mediante la participación activa de estudiantes de carrera de contabilidad y auditoría se la levantado el informe socioeconómico del recinto puerto conchero e inducciones a los socios de la Corporativa de la Asociación del Recinto Puerto Conchero respecto de las herramientas contables y control tributario en fase de contrucción de sistema contable.</t>
  </si>
  <si>
    <t>Carrera: 6
Docentes: 20
Estudiantes: 97</t>
  </si>
  <si>
    <r>
      <rPr>
        <b/>
        <sz val="8"/>
        <color theme="1"/>
        <rFont val="Times New Roman"/>
        <family val="1"/>
      </rPr>
      <t>Actividades/Resultados:</t>
    </r>
    <r>
      <rPr>
        <sz val="8"/>
        <color theme="1"/>
        <rFont val="Times New Roman"/>
        <family val="1"/>
      </rPr>
      <t xml:space="preserve"> Informes de avance.</t>
    </r>
    <r>
      <rPr>
        <b/>
        <sz val="8"/>
        <color theme="1"/>
        <rFont val="Times New Roman"/>
        <family val="1"/>
      </rPr>
      <t xml:space="preserve">
Recursos: </t>
    </r>
    <r>
      <rPr>
        <sz val="8"/>
        <color theme="1"/>
        <rFont val="Times New Roman"/>
        <family val="1"/>
      </rPr>
      <t>* ACTA INTERNA DE FECHA 15 DE AGOSTO DE 2019;
* ACTA MF 4279, DE FECHA 08/08/2019.</t>
    </r>
  </si>
  <si>
    <t>12-VS-2018</t>
  </si>
  <si>
    <t>DESARROLLO DE INVESTIGACIONES SOCIO-ECONÓMICAS EN LA PROVINCIA DE EL ORO. - Rsl. 080/2019</t>
  </si>
  <si>
    <t>C1: Se ha instituido un observatorio direccionado a la recopilación de información económica y empresarial de la provincia;
C2: Se ha incentivado la generación de investigación y desarrollo entre sectores sociales y productivos;
C3: Sectores empresariales se han capacitado en habilidades y competencias para la producción de bienes y servicios con valor agregado en base a mercados definidos mediante la realización de planes de negocios.</t>
  </si>
  <si>
    <t>Carrera: 1
Docentes: 6
Estudiantes: 24</t>
  </si>
  <si>
    <t>01-VS-2019</t>
  </si>
  <si>
    <t>UNIDAD DE ASISTENCIA PSICOPEDAGÓGICA. - Rsl. 428/2019.</t>
  </si>
  <si>
    <t>En razon de ser aprobados en semestre 2/2019 se encuentran en fase de inicio de actividades de cada uno de los componentes a reportarse en primera instancia en su térmio de semestre (marzo 2020)</t>
  </si>
  <si>
    <t xml:space="preserve">Carrera: 1
Docentes: 4
Estudiantes: 5to y 6to semestre </t>
  </si>
  <si>
    <t>Sociedad, cultura y patrimonio.</t>
  </si>
  <si>
    <t>02-VS-2019</t>
  </si>
  <si>
    <t>MEDIACIONES CULTURALES. - Rsl. 428/2019.</t>
  </si>
  <si>
    <t>Carrera: 6
Docentes: 13
Estudiantes: 40</t>
  </si>
  <si>
    <t>---</t>
  </si>
  <si>
    <t>03-VS-2019</t>
  </si>
  <si>
    <t>DESARROLLO DE LA INGENIERÍA DE DETALLE DEL SISTEMA DE BIO DIGESTIÓN DE DESECHOS ORGÁNICOS, GENERADOS EN EL CANTÓN SANTA ROSA, PROVINCIA DE EL ORO. - Rsl. 428/2019.</t>
  </si>
  <si>
    <t>C1: Establecer en forma conjunta responsabilidades de las partes involucradas, en cuanto a su participación en el proyecto.
Responsable: Carrera de Ingeniería Química.
C2: Realizar la ingeniería de detalle del sistema de biodigestión de desechos orgánicos.
Responsable: Carrera de Ingeniería Química.
C3: Promover la construcción participativa y revisión por pares de la propuesta técnica con Gobiernos Autónomos Descentralizados (GAD), Ministerio del Ambiente (MAE), EMASEP y Universidades.
Responsable: Carrera de Ingeniería Química.
C4: Brindar asesoría y acompañamiento a la empresa EMASEP y Comunidad para el financiamiento de la construcción del sistema de biodigestión.
Responsable: Carrera de Ingeniería Química.</t>
  </si>
  <si>
    <t>Carrera: 1
Docentes: 3
Estudiantes: 27</t>
  </si>
  <si>
    <t>04-VS-2019</t>
  </si>
  <si>
    <t>CENTRO DE PROMOCIÓN Y PREVENCIÓN DE LA SALUD FAMILIAR. - Rsl. 428/2019.</t>
  </si>
  <si>
    <t>Carrera: 1
Docentes: 2
Estudiantes: 25</t>
  </si>
  <si>
    <r>
      <rPr>
        <b/>
        <sz val="8"/>
        <color theme="1"/>
        <rFont val="Times New Roman"/>
        <family val="1"/>
      </rPr>
      <t xml:space="preserve">Recursos: </t>
    </r>
    <r>
      <rPr>
        <sz val="8"/>
        <color theme="1"/>
        <rFont val="Times New Roman"/>
        <family val="1"/>
      </rPr>
      <t>proyecto cuenta con consultorio medico equipado considerando que es segunda fase de una primera intervención.</t>
    </r>
  </si>
  <si>
    <t>05-VS-2019</t>
  </si>
  <si>
    <t>CENTRO DE ASESORÍA JURÍDICA Y SERVICIOS SOCIALES (CAJSS). - Rsl. 428/2019.</t>
  </si>
  <si>
    <t>Carrera: 3
Docentes: 4
Estudiantes: 25</t>
  </si>
  <si>
    <t>Fuente: Cartera de proyectos de vinculación vigentes</t>
  </si>
  <si>
    <t>Elaborado para gestión por: Diana Reinoso Miranda, Ec.</t>
  </si>
  <si>
    <t>R1. Continuidad entre los subniveles de educación básica media y superior en la dimensión académica y social;
R2. Implementación de procesos de inducción a estudiantes de recién ingreso;
R3. Promover apoyo entre pares, en los ámbitos: académico y social, a favor de estudiantes de recién ingreso.</t>
  </si>
  <si>
    <t>R1. Se cuenta con una línea base de los productos y servicios turísticos de las parroquias rurales de la provincia de El Oro.
R2. Actualizado el inventario de atractivos y recursos turísticos naturales y culturales de la provincia de El Oro con su potencialidad.
R3. Se ha diseñado una articulación de productos y servicios turísticos de las parroquias rurales de la provincia de El Oro.
R4. Se ha gestionado la estructura de la Marca Territorial Cantonal aplicada a las parroquias rurales.
R5. Capacitar a las comunidades rurales en modalidades de emprendimiento.
R6. Geolocalización, cartografía y gestión de información georreferenciada.</t>
  </si>
  <si>
    <t>C1: Promover la producción de derivados lácteos de calidad mediante la aplicación de un manual de buenas prácticas de higiene.
C2: Promover el uso de normativas para el diseño y aplicación de un manual de buenas prácticas de higiene
C3: Promover el diseño de un plan de promoción y comercialización para las empresas con más potencialidad.</t>
  </si>
  <si>
    <t xml:space="preserve">C1: Promovido el apoyo a los casos de vulneración de derechos de los grupos de atención prioritaria en el sistema judicial. 
C2: Fortalecida la capacidad técnica e institucional del Consejo y de la Junta Cantonal de Protección de Derechos del Sistema Integral de Protección de derechos del cantón Pasaje. 
C3: Mejorada la salud mental de personas en estado de vulnerabilidad. 
C4: Elaborado diagnóstico y línea base 
de los grupos de atención prioritaria que acuden al Consejo y Junta Cantonal de protección de derechos, del cantón Pasaje, articulado al entorno familiar y comunitario. </t>
  </si>
  <si>
    <t>C1: Promoción y Prevención de la Salud.
Responsable: Carrera de Ciencias Médicas.
C2: Socialización y empoderamiento de los servicios del Centro de Promoción y Prevención de la Salud.
Responsable: Carrera de Ciencias Médicas.
C3: Elaboración de Historia Clínicas y Seguimientos de los habitantes que padecen de Diabetes Mellitus tipo 2 e Hipertensión Arterial para monitoreo y control de buenos hábitos.
Responsable: Carrera de ciencias médicas.
C4: Implementación de medidas de cuidados de la Salud Familiar.
Responsable: Carrera de ciencias médicas.
C5: Realización de Charlas motivacionales y Jornadas Médicas.
Responsable: Carrera de ciencias médicas.</t>
  </si>
  <si>
    <t xml:space="preserve">C1: Promocionados los servicios de la UNAPsi
Responsable: Carrera de Psicopedagogía 
C2: Receptados los casos derivados por UDAI a la UNAPsi 
Responsable: Carrera de Psicopedagogía 
C3: Brindada la orientación psicopedagógica a niños, niñas y adolescentes con NEE del cantón Machala.
Responsable: Carrera de Psicopedagogía 
C4: Mejorada las habilidades de aprendizaje de niños, niñas y adolescentes con NEE asociadas o no a discapacidad.
Responsable: Carrera de Psicopedagogía </t>
  </si>
  <si>
    <t>Con la participación activa de los técnicos de los DECE, se ha realizado cinco diagnósticos y líneas bases del uso y consumo de drogas de los estudiantes en cinco centros educativos de Machala. Aplicación del inventario de características de riesgos familiares. Participación activa de familias para el mejoramiento de las relaciones con los hijos, es por ello que se ha podido desarrollar talleres de habilidades sociales y manejo de conflictos en los NNA jóvenes y padres de familia de loscuatro barrios de la parroquia 9 de mayo y cinco centros educativos de la Ciudad de Machala.</t>
  </si>
  <si>
    <t>ESTUDIO SOCIODEMOGRÁFICO ORIENTADO A LA CREACIÓN DE LA PARROQUIA RURAL “LAS COMUNAS RIBEREÑAS” DEL CANTÓN SANTA ROSA.- El presente informe de Parroquialización de las Comunas Ribereñas está basado en un estudio profundo de toda la diversidad dentro del ámbito social, económico, político y cultural, en la primera parte se encuentra el diagnóstico situacional, en donde está ubicada al área territorial, mapa, límites según el contexto histórico y límites de base cartográfica, es decir donde se concentran todas las características que representan geográficamente. El análisis jurídico es otro de los aspectos en donde se plasma la base legal, que permite a la comunidad sustentarse como guía para alcanzar con el objetivo propuesta “la parroquialización”, tomando en cuenta el amparo de la constitución del año 2008, el Código Orgánico Territorial de Autonomía y Descentralización. El diagnóstico sociocultural, consta de ciertos parámetros como; sexo, población por edades, y población por nivel de instrucción, no obstante, se visualizan mediante un gráfico que describe detalladamente los aspectos más relevantes. Por otro lado, está el diagnóstico económico productivo, hace referencia a las actividades económicas de producción y actividad turística que existe dentro de las Comunas Ribereñas. El diagnóstico político institucional, es un aspecto que describe los estamentos y gestión local de cada uno de las comunas que conforman de manera general, por consiguiente, el diagnóstico de asentamientos humanos tiene como descripción de la distribución de sectores, por la cual está dividida el territorio.</t>
  </si>
  <si>
    <t>Actualmente los productores de derivados de lácteos de la parte alta cuentan conun manual de buenas prácticas de higiene para su aplicación en las instalaciones y así poder reducir el indice de contaminación del producto final.
“ESTUDIO DE MERCADO PARA DETERMINAR LOS GUSTOS Y PREFERENCIAS DE LOS CONSUMIDORES DE QUESO, EN LOS CANTONES DE LA PARTE BAJA DE LA PROVINCIA DEL “EL ORO”.</t>
  </si>
  <si>
    <r>
      <rPr>
        <b/>
        <sz val="8"/>
        <rFont val="Times New Roman"/>
        <family val="1"/>
      </rPr>
      <t>Actividades/Resultados:</t>
    </r>
    <r>
      <rPr>
        <sz val="8"/>
        <rFont val="Times New Roman"/>
        <family val="1"/>
      </rPr>
      <t xml:space="preserve"> Informes de avance.</t>
    </r>
    <r>
      <rPr>
        <b/>
        <sz val="8"/>
        <rFont val="Times New Roman"/>
        <family val="1"/>
      </rPr>
      <t xml:space="preserve">
Recursos: </t>
    </r>
    <r>
      <rPr>
        <sz val="8"/>
        <rFont val="Times New Roman"/>
        <family val="1"/>
      </rPr>
      <t>* ACTA INTERNA 02-2018 18 DE JULIO DE 2018 (166,37);
* ACTA DE ASIGNACIÓN N° 2242 1 DE JUNIO DE 2017 (249,66)
* ACTA DE ASIGNACIÓN N° 43 18 DE MAYO 2018 (177,00)
* ACTA INTERNA S/N 01 DE JUNIO DE 2017 (3211,66)</t>
    </r>
  </si>
  <si>
    <t>R1. Continuidad entre los subniveles de educación básica media y superior en la dimensión académica.
R2. Implementar procesos de inducción a estudiantes de recién ingreso.
R3. Promover apoyo entre pares, en los ámbitos: académico y social, a favor de estudiantes de recién ingreso.</t>
  </si>
  <si>
    <t>Se ha efectuado el levantamiento de estudio y línea base socioeconómico de los deportistas por cada una de las disciplinas, con esta información se procede al levantamiento de fichas médicas de cada uno de los deportistas mediante la ecocardiografía y electrocardiografía.
Así mismo la realización de las pruebas quimicas, en conclusión hasta la presente fecha se ha determinado Hb, Hto, urea, creatinina, ácido úrico, tgp, tgo, eshidrogenasa lactica, perfil lípido, glicemia incorporado a cada ficha levantada con su valoración cardiológica.</t>
  </si>
  <si>
    <t>Adecuación del lugar donde funciona el observatorio, recopilación de información económica y empresarial de la provincia, sistematizar información económico-tributaria de la provincia de El Oro, mejorar la interacción entre el sector social y productivo para la generación de investigaciones y desarrollo, generada información del sector, societario de la Provincia de El Oro, información económico-tributaria que permita la adecuada toma de decisiones en la distribución de la riqueza, que genere desarrollo de proyectos productivos, difusión de boletín #1 informativo acerca del desarrollo productivo de la provincia de El Oro.</t>
  </si>
  <si>
    <t>R1. Estudio socio demográfico encauzado a la autonomía, jurídica política y administrativa focalizado en la franja fronteriza, elaborado, socializado y entregado.
R2. Caracterización física, topográfica y geológica del territorio de circunscripción del perímetro de las comunas, realizado y entregado.
R3. Plan de desarrollo económico, social y territorial para las comunas ribereñas, realizado y socializado.
R4. Plan de manejo ambiental (PMA) de la las comunas ribereñas, elaborado.
R5. Programa de desarrollo turístico sostenible rural comunitario, diseñado y socializado.
R6. Programa de formación de micro empresas asociativas para emprendimientos productivos diversificados, diseñado y socializado.</t>
  </si>
  <si>
    <r>
      <rPr>
        <b/>
        <sz val="8"/>
        <color theme="1"/>
        <rFont val="Times New Roman"/>
        <family val="1"/>
      </rPr>
      <t>Actividades/Resultados:</t>
    </r>
    <r>
      <rPr>
        <sz val="8"/>
        <color theme="1"/>
        <rFont val="Times New Roman"/>
        <family val="1"/>
      </rPr>
      <t xml:space="preserve"> Informes de avance.
</t>
    </r>
    <r>
      <rPr>
        <b/>
        <sz val="8"/>
        <color theme="1"/>
        <rFont val="Times New Roman"/>
        <family val="1"/>
      </rPr>
      <t xml:space="preserve">
Recursos: </t>
    </r>
    <r>
      <rPr>
        <sz val="8"/>
        <color theme="1"/>
        <rFont val="Times New Roman"/>
        <family val="1"/>
      </rPr>
      <t>Actas en proceso de reasignación obra de adecuación de oficina proceso INF-UTMACH-141-2019, 23 octubre de 2019</t>
    </r>
  </si>
  <si>
    <t>R1. Diagnóstico de la calidad de la programación de la televisión local a través del mapeo de medios y análisis de contenidos en la zona de intervención para realizar propuesta de nuevos contenidos.
R2. Se ha implementado procesos de mediación cultural para resignificar la identidad sociocultural y ciudadana en la zona intervención.
R3. Incorporar temas del patrimonio cultural en la gestión del desarrollo local de los‬ cantones de: Machala, Santa Rosa, Pasaje y mediante la‬ investigación, producción de recursos edu-comunicacionales, la promoción‬ de espacios públicos, educativos y gestión pública de los GAD’s municipales: Orotopía.</t>
  </si>
  <si>
    <t>CREACIÓN DEL CENTRO DE PREVENCIÓN Y DESARROLLO INTEGRAL DE LA PERSONA - Rsl 496/2017</t>
  </si>
  <si>
    <t>A la presente fecha se ha logrado levantamiento de línea base de los productos y servicios turísticos de las parroquias rurales de la provincia de El Oro.
Cantón Santa Rosa: Se desarrolló la investigación partiendo del Paper
MARCA CIUDAD: ESTUDIO DE CASO CANTÓN SANTA ROSA.
Designación del grupo de trabajos de acuerdo al concepto de la marca territorial: Benemérita, Meleros, Corazón y Colores y Sabores. Generación de la línea gráfica de los productos comunicacionales Pre producción de los productos para los mundos narrativos.</t>
  </si>
  <si>
    <t xml:space="preserve">Se ha logrado brindar la asesoría peronalizada por cada estudiante con dificultades y bajo rendimiento logrando su mejoría académica con el apoyo de la institución de acogida, además de lograr el empoderamiento del proceso de mentoría fortalecendo las competencias de nuestros estudiantes. </t>
  </si>
  <si>
    <t>1. Se ejercieron las acciones, derechos y obligaciones inherentes de la calidad de representante legal del fideicomiso mercantil.</t>
  </si>
  <si>
    <t>2. Se ha guardado sigilo y reserva en la representación legal del fideicomiso mercantil.</t>
  </si>
  <si>
    <t>3. Se han mantenido los activos de propiedad del Fideicomiso separados de los cuales actúa como fiduciario.</t>
  </si>
  <si>
    <t>4. Se ha llevado la contabilidad del Fideicomiso de acuerdo a las NIIF.</t>
  </si>
  <si>
    <t>5. Se han cumplido las obligaciones tributarias.</t>
  </si>
  <si>
    <t>6. Otros.</t>
  </si>
  <si>
    <t>1. De los aportes en efectivo, de las 13 universidades extintas, se llegó al total de $98.965,08; siendo que la que mayor nivel de aporto efectuó fue la Universidad Tecnológica América, con un monto total de $90.235,23</t>
  </si>
  <si>
    <t>2. De los aportes bienes muebles, se recibieron en total 28 bienes, valorados en total por $93.172,00. Cabe indicar que solo 3 universidades aportaron con bienes muebles como son la ESPEA, UNAQ y la UTPJP. El bien mueble de mayor valor fueron 3 Rodarchivos carrill móvil valorados en $37.474,00. A la fecha existen novedades con los vehículos como la camioneta Toyota Hilux, que hasta octubre de 2018, se encontraba lista para ser trasladada a Quito a petición del rector de la Universidad Técnica del Norte, la cual fue designada para custodiarla. Sin embargo, a la fecha de emisión primer informe trimestral del Fideicomiso Mandato 14 - Más Calidad, no se ha realizado verificación alguna y también se encontraba pendiente la matrícula.</t>
  </si>
  <si>
    <t>3. De los aportes de los bienes inmuebles, se aportaron un total de 23 inmuebles, siendo que la Universidad Tecnológica San Antonio de Machala, entre otras, no aportaron con bienes inmuebles para el patrimonio del Fideicomiso. El monto total de los bienes inmuebles inscritos a favor del fideicomiso Mandato 14 - Más Calidad, es de $9.234.884,78 (valor catastral)</t>
  </si>
  <si>
    <t>1. La Fiduciaria, ha gestionado el cobro de cuentas por cobrar a 5 deudores.</t>
  </si>
  <si>
    <t>2. La deudora Martha Aroca Pazmiño, comunica haber realizado el depósito por un monto de $90,00 a la cuenta del Fideicomiso en el Banco del Pacífico.</t>
  </si>
  <si>
    <t>3. La Sra. Rosa Salinas Heredia, señala que durante su periodo de gestión como Administradora Temporal de las universidades y escuelas politécnicas, no fue notificada de la deuda y por ende solicita al Fideicomiso, se sustente con respaldos, sin tener respuesta a la fecha de presentación del informe.</t>
  </si>
  <si>
    <t>4. Las deudas al 31 de marzo de 2019, es de $142.079,82 que corresponden a cuentas por cobrar a las Universidades: Universidad Autónoma de Quito, Escuela Superior Politécnica Ecológica Amazónica y Universidad Tecnológica América.</t>
  </si>
  <si>
    <t>1. Los gastos no pueden ser mayores al patrimonio del fideicomiso, una vez descontado el presupuesto de honorarios de la Fiduciaria.</t>
  </si>
  <si>
    <t>2. Hasta el 31 de marzo de 2019, no se realizaron pagos con cargo a los recursos del fideicomiso.</t>
  </si>
  <si>
    <t>1. Hasta el 31 de marzo de 2019, no se han reportado ingresos a cargo del fideicomiso.</t>
  </si>
  <si>
    <t>1. Al 31 de marzo de 2019 la cuenta corriente No. 7762817 que el Fideicomiso Mandato Más Calidad mantiene en el Banco del Pacífico, presenta un saldo de $110.330,39; mismos que no pueden ser utilizados, conforme lo dispuesto por la Junta de devolver los recursos al Lic. Galo Mañay, en cuanto se disponga del monto total.</t>
  </si>
  <si>
    <t>2. El monto total a pagar por concepto de honorarios de secretaría técnica es de $18.509,52.</t>
  </si>
  <si>
    <t>3. Por concepto de honorarios a la Administración Fiduciaria, se adeuda un total de $126.572,00.</t>
  </si>
  <si>
    <t>4. El valor a pagar por OTROS es de $144,82</t>
  </si>
  <si>
    <t>5. Por concepto de pagos de impuestos, se adeuda un total de $2.137,94</t>
  </si>
  <si>
    <t>1. De un total de 321, fueron calificadas como acreencias un total de 242, cuyo valor total asciende a $946.582,30.</t>
  </si>
  <si>
    <t>2. El valor toral por pagar a acreedores, de la Universidad Tecnológica San Antonio de Machala, suma $127.716,00.</t>
  </si>
  <si>
    <t>3. Por otro lado, según informe de la ex Administradora Temporal, se presentó un total de $307.046,00 pendiente de pago al IESS, $26.992,00 al SRI, $3.038,00 a otras entidades del sector público y $4.375.669,88 al Consejo de Educación Superior</t>
  </si>
  <si>
    <t>8. Implementará procedimientos de supervisión tendientes a llevar un adecuado y permanente control de la vigencia de las garantías de fiel cumplimiento, a fin de que los contratos se mantengan debidamente garantizados, y en caso de que se encuentren por vencer, comunicar oportunidad a la máxima autoridad para que tome las decisiones adecuadas, en cuanto a requerir su renovación o ejecución, según corresponda.</t>
  </si>
  <si>
    <t>1.- El Grupo 51. Gastos de Personal devengó la cantidad de $7 650.870,80, por el pago de remuneraciones y más beneficios de ley del personal administrativo, titular y contratado, trabajadores y autoridades de la institución, representado el 97,73%, del monto asignado, que fue de $7 828.900,00. 
2.- La asignación del Grupo 53. Gastos Bienes y Servicios, fue devengada en un monto de $ 532.359,82, que representa un 73,45%, en gastos relacionados a cubrir necesidades esenciales de las diferentes unidades administrativas, como: servicios básicos: Agua Potable y Energía Eléctrica, Telecomunicaciones: Servicio Teléfonico e Internet, Servicio de correo, Edición, impresión y reproducción, publicaciones, Difusión Información y Publicidad, Eventos Públicos Promocionales, Pasajes al Interior y al Exterior, Mantenimiento de Edificios, locales y residencias, Mantenimiento de maquinarias y equipos, Mantenimiento y reparación de vehículos, Capacitación a Servidores Públicos, Mantenimiento de Equipos y Sistemas Informáticos, Materiales de Oficina y de Aseo, y otros gastos necesarios para el buen funcionamiento de la Institución.</t>
  </si>
  <si>
    <r>
      <rPr>
        <b/>
        <sz val="11"/>
        <rFont val="Arial Narrow"/>
        <family val="2"/>
      </rPr>
      <t>3.-</t>
    </r>
    <r>
      <rPr>
        <sz val="11"/>
        <rFont val="Arial Narrow"/>
        <family val="2"/>
      </rPr>
      <t xml:space="preserve"> El </t>
    </r>
    <r>
      <rPr>
        <b/>
        <sz val="11"/>
        <rFont val="Arial Narrow"/>
        <family val="2"/>
      </rPr>
      <t>Grupo 57. Otros Gastos Corrientes</t>
    </r>
    <r>
      <rPr>
        <sz val="11"/>
        <rFont val="Arial Narrow"/>
        <family val="2"/>
      </rPr>
      <t xml:space="preserve">, registró una ejecución de $ 231.208,70 que representa el </t>
    </r>
    <r>
      <rPr>
        <b/>
        <sz val="11"/>
        <rFont val="Arial Narrow"/>
        <family val="2"/>
      </rPr>
      <t>88,88%</t>
    </r>
    <r>
      <rPr>
        <sz val="11"/>
        <rFont val="Arial Narrow"/>
        <family val="2"/>
      </rPr>
      <t xml:space="preserve"> con respecto a la asignación inicial, recurso destinado al pago de Tasas, Impuestos, Licencia, Permisos, así como seguros de vehículos y estudiantiles, para precautelar los bienes de la institución y la seguridad del estudiantado, además de cubrir obligaciones con el IESS, por responsabilidad patronal. 
</t>
    </r>
    <r>
      <rPr>
        <b/>
        <sz val="11"/>
        <rFont val="Arial Narrow"/>
        <family val="2"/>
      </rPr>
      <t xml:space="preserve">4.- </t>
    </r>
    <r>
      <rPr>
        <sz val="11"/>
        <rFont val="Arial Narrow"/>
        <family val="2"/>
      </rPr>
      <t xml:space="preserve">El </t>
    </r>
    <r>
      <rPr>
        <b/>
        <sz val="11"/>
        <rFont val="Arial Narrow"/>
        <family val="2"/>
      </rPr>
      <t>Grupo 58. Transferencias y Donaciones Corrientes</t>
    </r>
    <r>
      <rPr>
        <sz val="11"/>
        <rFont val="Arial Narrow"/>
        <family val="2"/>
      </rPr>
      <t xml:space="preserve">, está destinado a cubrir los rubros de Becas y Ayudas Económicas y las pensiones jubilares de los docentes y trabajadores jubilados, regisstrando un monto ejecutado en $ 1 900.426,97, que representa el </t>
    </r>
    <r>
      <rPr>
        <b/>
        <sz val="11"/>
        <rFont val="Arial Narrow"/>
        <family val="2"/>
      </rPr>
      <t>97,93%</t>
    </r>
    <r>
      <rPr>
        <sz val="11"/>
        <rFont val="Arial Narrow"/>
        <family val="2"/>
      </rPr>
      <t xml:space="preserve">, respecto de la asignación inicial. 
</t>
    </r>
    <r>
      <rPr>
        <b/>
        <sz val="11"/>
        <rFont val="Arial Narrow"/>
        <family val="2"/>
      </rPr>
      <t>5.- Grupo 71. Egresos en Personal en Inversión.-</t>
    </r>
    <r>
      <rPr>
        <sz val="11"/>
        <rFont val="Arial Narrow"/>
        <family val="2"/>
      </rPr>
      <t xml:space="preserve"> Correponde al Proyecto de Inversión Plan Institucional de Retiro Voluntario y Obligatorio con fines de Jubilación, mismo que devengó el valor de $ 491.290,15, que representa el 99,92%, frente al asignado.</t>
    </r>
    <r>
      <rPr>
        <b/>
        <sz val="11"/>
        <rFont val="Arial Narrow"/>
        <family val="2"/>
      </rPr>
      <t/>
    </r>
  </si>
  <si>
    <r>
      <t xml:space="preserve">14.- </t>
    </r>
    <r>
      <rPr>
        <sz val="11"/>
        <rFont val="Arial Narrow"/>
        <family val="2"/>
      </rPr>
      <t xml:space="preserve">En el grupo </t>
    </r>
    <r>
      <rPr>
        <b/>
        <sz val="11"/>
        <rFont val="Arial Narrow"/>
        <family val="2"/>
      </rPr>
      <t>51 Gastos de Personal</t>
    </r>
    <r>
      <rPr>
        <sz val="11"/>
        <rFont val="Arial Narrow"/>
        <family val="2"/>
      </rPr>
      <t xml:space="preserve">, se devengó la cantidad de $ 61.168,26, correspondiente al pago de remuneraciones y más beneficios de ley del personal Directivo de la Dirección de Investigación, que representa el 99,85% del monto codificado. 
</t>
    </r>
    <r>
      <rPr>
        <b/>
        <sz val="11"/>
        <rFont val="Arial Narrow"/>
        <family val="2"/>
      </rPr>
      <t xml:space="preserve">15.- </t>
    </r>
    <r>
      <rPr>
        <sz val="11"/>
        <rFont val="Arial Narrow"/>
        <family val="2"/>
      </rPr>
      <t xml:space="preserve">En el </t>
    </r>
    <r>
      <rPr>
        <b/>
        <sz val="11"/>
        <rFont val="Arial Narrow"/>
        <family val="2"/>
      </rPr>
      <t xml:space="preserve">Grupo 53 Bienes y Servicios de Consumo, </t>
    </r>
    <r>
      <rPr>
        <sz val="11"/>
        <rFont val="Arial Narrow"/>
        <family val="2"/>
      </rPr>
      <t xml:space="preserve">se ha devengado la suma de $ 594.221,35, que representa el </t>
    </r>
    <r>
      <rPr>
        <b/>
        <sz val="11"/>
        <rFont val="Arial Narrow"/>
        <family val="2"/>
      </rPr>
      <t>33,71%</t>
    </r>
    <r>
      <rPr>
        <sz val="11"/>
        <rFont val="Arial Narrow"/>
        <family val="2"/>
      </rPr>
      <t>, en cuyo grupo de gastos se han atendido requerimientos en función de las necesidades generadas por la Dirección y sus Proyectos de Investigación, lo cual corresponde al pago por concepto de: Telecomunicaciones, Edición, Impresión, Reproducción, Pasajes al Exterior, Viáticos en el Exterior, Atención a Delegados Extranjeros y Nacionales, Mantenimiento de Edificios locales y residencias, Mantenimiento de Maquinarias y Equipos, Arrendamiento de Edificios locales y residencias, Honorarios por Contratos Civiles, Investigaciones Profesionales y Análisis de Laboratorio, Capacitación a Servidores Públicos, Arrendamiento de Licencias de Uso de Paquetes Informáticos, Repuestos y Accesorios, Insumos para investigación.</t>
    </r>
  </si>
  <si>
    <r>
      <rPr>
        <b/>
        <sz val="11"/>
        <rFont val="Arial Narrow"/>
        <family val="2"/>
      </rPr>
      <t>16.-</t>
    </r>
    <r>
      <rPr>
        <sz val="11"/>
        <rFont val="Arial Narrow"/>
        <family val="2"/>
      </rPr>
      <t xml:space="preserve"> El </t>
    </r>
    <r>
      <rPr>
        <b/>
        <sz val="11"/>
        <rFont val="Arial Narrow"/>
        <family val="2"/>
      </rPr>
      <t xml:space="preserve">Grupo de Gastos 58 Transferencias y Donaciones Corrientes, </t>
    </r>
    <r>
      <rPr>
        <sz val="11"/>
        <rFont val="Arial Narrow"/>
        <family val="2"/>
      </rPr>
      <t xml:space="preserve">ha devengado un total de $ 166.400,00 que representa el </t>
    </r>
    <r>
      <rPr>
        <b/>
        <sz val="11"/>
        <rFont val="Arial Narrow"/>
        <family val="2"/>
      </rPr>
      <t>72,12%</t>
    </r>
    <r>
      <rPr>
        <sz val="11"/>
        <rFont val="Arial Narrow"/>
        <family val="2"/>
      </rPr>
      <t xml:space="preserve">, del valor asignado, siedo que los recursos de este grupo de gastos corresponden a ayudas económicas entregadas a docentes titulares para que realicen estudios de Doctorado PHD. 
</t>
    </r>
    <r>
      <rPr>
        <b/>
        <sz val="11"/>
        <rFont val="Arial Narrow"/>
        <family val="2"/>
      </rPr>
      <t>17.-</t>
    </r>
    <r>
      <rPr>
        <sz val="11"/>
        <rFont val="Arial Narrow"/>
        <family val="2"/>
      </rPr>
      <t xml:space="preserve"> En el </t>
    </r>
    <r>
      <rPr>
        <b/>
        <sz val="11"/>
        <rFont val="Arial Narrow"/>
        <family val="2"/>
      </rPr>
      <t xml:space="preserve">Grupo 84 Bienes de Larga Duración </t>
    </r>
    <r>
      <rPr>
        <sz val="11"/>
        <rFont val="Arial Narrow"/>
        <family val="2"/>
      </rPr>
      <t>se ha devengado la suma de $ 63.038,34, que representa el 87,99%. Cuya ejecución en este grupo de gasto, se refleja en la partida Maquinarias y Equipos.</t>
    </r>
  </si>
  <si>
    <r>
      <rPr>
        <b/>
        <sz val="9"/>
        <color theme="1"/>
        <rFont val="Century Schoolbook"/>
        <family val="1"/>
      </rPr>
      <t>1.-</t>
    </r>
    <r>
      <rPr>
        <sz val="9"/>
        <color theme="1"/>
        <rFont val="Arial"/>
        <family val="2"/>
      </rPr>
      <t xml:space="preserve"> Que las aulas estén adecuadamente condicionadas. 
</t>
    </r>
    <r>
      <rPr>
        <b/>
        <sz val="9"/>
        <color theme="1"/>
        <rFont val="Century Schoolbook"/>
        <family val="1"/>
      </rPr>
      <t>2.-</t>
    </r>
    <r>
      <rPr>
        <sz val="9"/>
        <color theme="1"/>
        <rFont val="Arial"/>
        <family val="2"/>
      </rPr>
      <t xml:space="preserve"> Más aulas para que no haya demasiados alumnos en un mismo aula y haya la oportunidad de que el estudiante que estudie en la mañana pueda cambiarse a la tarde o noche y viceversa, gracias.
</t>
    </r>
    <r>
      <rPr>
        <b/>
        <sz val="9"/>
        <color theme="1"/>
        <rFont val="Century Schoolbook"/>
        <family val="1"/>
      </rPr>
      <t>3.-</t>
    </r>
    <r>
      <rPr>
        <sz val="9"/>
        <color theme="1"/>
        <rFont val="Arial"/>
        <family val="2"/>
      </rPr>
      <t xml:space="preserve"> Todas las aulas concerniente a las Unidades Académicas que posee la UTMACH, deben de tener buena infraestructura y los servicios, es decir que todas las aulas tengan aire acondicionado. 
</t>
    </r>
    <r>
      <rPr>
        <b/>
        <sz val="9"/>
        <color theme="1"/>
        <rFont val="Century Schoolbook"/>
        <family val="1"/>
      </rPr>
      <t>4.-</t>
    </r>
    <r>
      <rPr>
        <sz val="9"/>
        <color theme="1"/>
        <rFont val="Arial"/>
        <family val="2"/>
      </rPr>
      <t xml:space="preserve"> Debería mejorar la señal del internet es pésimo y a veces se necesita mucho en los diferentes procesos académicos. Además la infraestructura de algunas aulas también deberían mejorar ya que no cuentan con los servicios adecuados.</t>
    </r>
  </si>
  <si>
    <r>
      <rPr>
        <sz val="11"/>
        <color rgb="FF3B3838"/>
        <rFont val="Symbol"/>
        <family val="1"/>
        <charset val="2"/>
      </rPr>
      <t xml:space="preserve">* </t>
    </r>
    <r>
      <rPr>
        <sz val="11"/>
        <color rgb="FF3B3838"/>
        <rFont val="Book Antiqua"/>
        <family val="1"/>
      </rPr>
      <t>Realizar la detección de necesidades de capacitación.</t>
    </r>
  </si>
  <si>
    <t>Sociedad, cultura y patrimonio</t>
  </si>
  <si>
    <t>Programa VS</t>
  </si>
  <si>
    <t>Carrera</t>
  </si>
  <si>
    <t xml:space="preserve">Docentes </t>
  </si>
  <si>
    <t>Estudiantes</t>
  </si>
  <si>
    <t xml:space="preserve">N° </t>
  </si>
  <si>
    <t>N° Proyectos por programa</t>
  </si>
  <si>
    <t>Total proyectos</t>
  </si>
  <si>
    <t>Participantes en los proyectos de vinculación</t>
  </si>
  <si>
    <t>ENTIDAD QUE RECOMIENDA</t>
  </si>
  <si>
    <t>RECOMENDACIONES Y/O DICTAMENES EMANADOS</t>
  </si>
  <si>
    <t>INFORME EL CUMPLIMIENTO DE RECOMENDACIONES Y DICTAMENES</t>
  </si>
  <si>
    <t xml:space="preserve">OBSERVACIONES </t>
  </si>
  <si>
    <t>Contraloría General del Estado</t>
  </si>
  <si>
    <t>1. Programarán y aplicarán controles claves de avance físico, para lo cual coordinarán conjuntamente con los fiscalizadores y Contratistas las mediciones de campo de las obras, cotejarán los datos obtenidos, lo que permitirá revisar e identificar para su corrección cualquier error u omisión en las planillas de avance y/o liquidación, de las memorias de cálculo y los documentos de respaldo, previo a la correspondiente gestión de pagos</t>
  </si>
  <si>
    <t>Oficio N° UTMACH-COM-SEG-REC-2019-021-OF del INFORME TÉCNICO FINAL elaborado por la comisión</t>
  </si>
  <si>
    <t>Se cursan los siguientes oficios solicitando las evidencias correspondiente a cada recomendación, estableciendo plazo de entrega hasta el día 15 de abril de 2019:</t>
  </si>
  <si>
    <t>1.) Oficio N° UTMACH-COM-SEG-REC-2019-012-OF para la Abogada Mariuxi Apolo Silva</t>
  </si>
  <si>
    <t>PROCURADORA GENERAL SUBROGANTE DE LA  UNIVERSIDAD TÉCNICA DE MACHALA.</t>
  </si>
  <si>
    <t>2.) Oficio N° UTMACH-COM-SEG-REC-2019-013-OF para el Ingeniero</t>
  </si>
  <si>
    <t>Fausto Figueroa Samaniego, JEFE DE COMPRAS PÚBLICAS DE LA UNIVERSIDAD TÉCNICA DE MACHALA.</t>
  </si>
  <si>
    <t>3.) Oficio N° UTMACH-COM-SEG-REC-2019-014-OF para la Ingeniera</t>
  </si>
  <si>
    <t>Graciela Sarango León, JEFE DE OBRAS UNIVERSITARIAS DE LA UNIVERSIDAD TÉCNICA DE MACHALA</t>
  </si>
  <si>
    <t>4.) Oficio N° UTMACH-COM-SEG-REC-2019-015-OF para el Ingeniero Freddy Espinoza Urgilés, DOCENTE</t>
  </si>
  <si>
    <t>5.) Oficio N° UTMACH-COM-SEG-REC-2019-016-OF para el Ingeniero, Amado Jesús del Pezo González, SERVIDOR UTMACH</t>
  </si>
  <si>
    <t xml:space="preserve">Se emite el Oficio N° UTMACH-COM-SEG-REC-2019-021-OF del INFORME TÉCNICO FINAL elaborado por la comisión, concluyendo lo siguiente:  </t>
  </si>
  <si>
    <t>Durante el período comprendido entre el 1 de enero de 2014 y el 30 de junio de 2018, se analizaron 137 recomendaciones, constantes en 9 informes aprobados por la Contraloría General del Estado; de los cuales 7 corresponden a exámenes especiales realizados por la Unidad de Auditoría Interna de la entidad y 2 por Auditoría Externa de la Delegación Provincial de El Oro.</t>
  </si>
  <si>
    <t>De las 137 recomendaciones analizadas, 121 están cumplidas que representan el 88,32%, 15 no aplicable que constituye el 10,95% y 1 incumplidas el 0,73%, que se refiere al Informe DNAI-AI-0143-2019 de Auditoría Interna, conocido mediante Resolución de Consejo Universitario, Nro. 261/2019 del 15 de mayo de 2019, siendo que gracias a las gestiones efectuadas durante el año 2019 y las decisiones oportunas de la máxima autoridad, ya que a la fecha, la Dirección Financiera, en cumplimiento de la Resolución 032/2020 debe presentar, informe del estado de ejecución de los procesos coactivos, el cual se encuentra dentro del plazo establecido por el máximo órgano colegiado.</t>
  </si>
  <si>
    <t>Elaborará un cronograma con las recomendaciones incumplidas, que contenga al menos un detalle de las mismas, como: responsables de su cumplimiento, plazo y medios documentales de verificación; y, supervisará con la finalidad de asegurar el cumplimiento de las recomendaciones, en los plazos previstos en la Ley Orgánica de la Contraloría General del Estado, para evitar efectos futuros que pongan en riesgo las operaciones administrativas, financieras y de otra índole; y, mejorar la gestión institucional</t>
  </si>
  <si>
    <t>Se emite el Oficio N° UTMACH-COM-SEG-REC-2019-025-OF dirigido a la Ing. Mariela Espinoza en su calidad de Directora Financiera entregar las evidencias necesarias que justifique la eficacia del cumplimiento adoptado en el informe en mención a fin de complementar el informe de ésta comisión ante el señor rector de acuerdo a la disposición dada por el Consejo Universitario según Resolución N° 261/2019 en su Artículo 3.- Disponer a la Dirección Financiera que inicie el procedimiento coactivo en contra de: Lcdo. Carlos Oswaldo Urgiles Alburquerque por el valor de USD $897,00 DÓLARES AMERICANOS y al Ing. Cesar Valarezo Macías por USD $ 53.400 DÓLARES AMERICANOS.</t>
  </si>
  <si>
    <t>Plazo de entrega 07/01/2020</t>
  </si>
  <si>
    <t>La UTMACH llevó a cabo el proceso de autoevaluación institucional, entre los días 12 y 27 de agosto de 2019, en concordancia con el Plan de Autoevaluación Institucional de la UTMACH 2019 aprobado mediante Resolución N° 410/2019 del 29 de julio de 2019. 
Contó con la participación de 30 personas en calidad de evaluadores, distribuidas en 4 equipos, uno por cada eje del modelo de evaluación institucional (docencia, investigación, vinculación y condiciones institucionales).</t>
  </si>
  <si>
    <t>El avance logrado por la UTMACH responde a un liderazgo de sus autoridades, que se ve reflejado en la voluntad de cambio colectivo y la motivación demostrada por profesores, estudiantes, empleados y trabajadores constituyéndose esto en su principal y más importante fortaleza. 
De los 20 estándares y de los 82 elementos valorados: el 50% tiene cumplimiento satisfactorio; el 22% tiene aproximación al cumplimiento; el 9% cumplimiento parcial; el 10% tiene cumplimiento insuficiente y el 10% tiene incumplimiento.</t>
  </si>
  <si>
    <t>RESULTADOS DE PROCESOS DE AUTOEVALUACIÓN AÑO 2019</t>
  </si>
  <si>
    <t>TIPO DE PROCESO</t>
  </si>
  <si>
    <t>Autoevaluación Institucional</t>
  </si>
  <si>
    <t>Nota: no ha presentado información al respecto, en razón de que el CACES aún no remite informe final de evaluación.</t>
  </si>
  <si>
    <t>N° Estándar</t>
  </si>
  <si>
    <t>Nombre Estándar</t>
  </si>
  <si>
    <t>Cumplimiento satisfactorio</t>
  </si>
  <si>
    <t>Aproximación al cumplimiento</t>
  </si>
  <si>
    <t>Cumplimiento Parcial</t>
  </si>
  <si>
    <t>Cumplimiento Insuficiente</t>
  </si>
  <si>
    <t>Incumplimiento</t>
  </si>
  <si>
    <t>Planificación de los procesos del profesorado</t>
  </si>
  <si>
    <t>Ejecución de procesos del profesorado</t>
  </si>
  <si>
    <t>Titularidad del profesorado</t>
  </si>
  <si>
    <t>Formación del profesorado</t>
  </si>
  <si>
    <t>Planificación de los procesos del estudiantado</t>
  </si>
  <si>
    <t>Ejecución de los procesos del estudiantado</t>
  </si>
  <si>
    <t>Titulación del estudiantado</t>
  </si>
  <si>
    <t>Planificación de los procesos de investigación</t>
  </si>
  <si>
    <t>Ejecución de los procesos de investigación</t>
  </si>
  <si>
    <t>Producción académica y científica</t>
  </si>
  <si>
    <t>Publicación de revistas indizadas</t>
  </si>
  <si>
    <t>Planificación de los procesos de vinculación con la sociedad</t>
  </si>
  <si>
    <t>Ejecución de los procesos de vinculación con la sociedad</t>
  </si>
  <si>
    <t>Resultados de los procesos de vinculación con la sociedad</t>
  </si>
  <si>
    <t>Planificación</t>
  </si>
  <si>
    <t>Infraestructura  y Equipamiento Informático</t>
  </si>
  <si>
    <t>Biblioteca</t>
  </si>
  <si>
    <t>Dirección de Evaluación Interna y Gestión de la Calidad</t>
  </si>
  <si>
    <t>Unidad de Bienestar Universitario</t>
  </si>
  <si>
    <t>Igualdad de Oportunidades</t>
  </si>
  <si>
    <t>Nota: no ha presentado información al respecto</t>
  </si>
  <si>
    <t>Comisión de Consolidación, Redacción y Presentación del Informe de Rendición Anual de Cuentas</t>
  </si>
  <si>
    <t>ANEXO_A_Resultados_Estadísticas_RC_2019_20200226</t>
  </si>
  <si>
    <t xml:space="preserve">COMISIÓN DE CONSOLIDACIÓN DEL INFORME DE RENDICIÓN ANUAL DE CUENTAS 2019 </t>
  </si>
  <si>
    <t>Febrero 2020</t>
  </si>
  <si>
    <t>Aspectos relevantes de la gestión institucional en base a la ejecución de la  planificación</t>
  </si>
  <si>
    <t>Aspectos Relevantes del Informe de Seguimiento y Evaluación de la Ejecución Presupuestaria</t>
  </si>
  <si>
    <r>
      <t>3.2</t>
    </r>
    <r>
      <rPr>
        <b/>
        <i/>
        <sz val="7"/>
        <color rgb="FF1F4E79"/>
        <rFont val="Times New Roman"/>
        <family val="1"/>
      </rPr>
      <t xml:space="preserve">  </t>
    </r>
    <r>
      <rPr>
        <b/>
        <i/>
        <sz val="12"/>
        <color rgb="FF1F4E79"/>
        <rFont val="Times New Roman"/>
        <family val="1"/>
      </rPr>
      <t xml:space="preserve">Aspectos Relevantes del Informe de Seguimiento y Evaluación del Gasto Permanente y No Permanente y de la Programación Anual de la Planificación (PAP) </t>
    </r>
  </si>
  <si>
    <r>
      <t>3.2</t>
    </r>
    <r>
      <rPr>
        <b/>
        <i/>
        <sz val="7"/>
        <color rgb="FF1F4E79"/>
        <rFont val="Times New Roman"/>
        <family val="1"/>
      </rPr>
      <t xml:space="preserve">  </t>
    </r>
    <r>
      <rPr>
        <b/>
        <i/>
        <sz val="12"/>
        <color rgb="FF1F4E79"/>
        <rFont val="Times New Roman"/>
        <family val="1"/>
      </rPr>
      <t>Aspectos Relevantes del Informe Técnico sobre procesos de contratación pública de obras, adquisición o enajenación de bienes y servicios, incluidas las consultorías</t>
    </r>
  </si>
  <si>
    <t xml:space="preserve">RESULTADOS DE APLICACIÓN DEL RÉGIMEN DISCIPLINARIO </t>
  </si>
  <si>
    <t>PROGRAMAS Y PROYECTOS DE VINCULACIÓN CON LA SOCIEDAD</t>
  </si>
  <si>
    <t>MATRIZ DE RESULTADOS DE CONVENIOS DE PRÁCTICAS PREPROFESIONALES</t>
  </si>
  <si>
    <t xml:space="preserve">RESULTADOS DE PROCESOS DE AUTOEVALUACIÓN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</si>
</sst>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quot;* #,##0.00_ ;_ &quot;$&quot;* \-#,##0.00_ ;_ &quot;$&quot;* &quot;-&quot;??_ ;_ @_ "/>
    <numFmt numFmtId="164" formatCode="_ [$$-300A]* #,##0.00_ ;_ [$$-300A]* \-#,##0.00_ ;_ [$$-300A]* &quot;-&quot;??_ ;_ @_ "/>
    <numFmt numFmtId="165" formatCode="#,##0.0000"/>
    <numFmt numFmtId="166" formatCode="#,##0.00000"/>
    <numFmt numFmtId="167" formatCode="dd/mmm/yyyy"/>
    <numFmt numFmtId="168" formatCode="[$-F800]dddd\,\ mmmm\ dd\,\ yyyy"/>
    <numFmt numFmtId="169" formatCode="dd/mm/yyyy;@"/>
  </numFmts>
  <fonts count="195">
    <font>
      <sz val="11"/>
      <color theme="1"/>
      <name val="Calibri"/>
      <family val="2"/>
      <scheme val="minor"/>
    </font>
    <font>
      <sz val="11"/>
      <color theme="1"/>
      <name val="Calibri"/>
      <family val="2"/>
      <scheme val="minor"/>
    </font>
    <font>
      <sz val="11"/>
      <color indexed="8"/>
      <name val="Calibri"/>
      <family val="2"/>
    </font>
    <font>
      <b/>
      <sz val="24"/>
      <color rgb="FF002060"/>
      <name val="Book Antiqua"/>
      <family val="1"/>
    </font>
    <font>
      <sz val="20"/>
      <color rgb="FF002060"/>
      <name val="Brush Script MT Cursiva"/>
    </font>
    <font>
      <b/>
      <sz val="16"/>
      <color rgb="FF0070C0"/>
      <name val="Book Antiqua"/>
      <family val="1"/>
    </font>
    <font>
      <b/>
      <sz val="16"/>
      <name val="Book Antiqua"/>
      <family val="1"/>
    </font>
    <font>
      <b/>
      <sz val="11"/>
      <name val="Book Antiqua"/>
      <family val="1"/>
    </font>
    <font>
      <sz val="10"/>
      <name val="Century Schoolbook"/>
      <family val="1"/>
    </font>
    <font>
      <sz val="11"/>
      <name val="Arial Narrow"/>
      <family val="2"/>
    </font>
    <font>
      <sz val="11"/>
      <name val="Century Schoolbook"/>
      <family val="1"/>
    </font>
    <font>
      <sz val="10"/>
      <color theme="1"/>
      <name val="Century Schoolbook"/>
      <family val="1"/>
    </font>
    <font>
      <i/>
      <sz val="11"/>
      <name val="Arial Narrow"/>
      <family val="2"/>
    </font>
    <font>
      <u/>
      <sz val="11"/>
      <color theme="10"/>
      <name val="Calibri"/>
      <family val="2"/>
      <scheme val="minor"/>
    </font>
    <font>
      <sz val="11"/>
      <color rgb="FF000000"/>
      <name val="Arial Narrow"/>
      <family val="2"/>
    </font>
    <font>
      <u/>
      <sz val="11"/>
      <color theme="10"/>
      <name val="Arial Narrow"/>
      <family val="2"/>
    </font>
    <font>
      <sz val="11"/>
      <color rgb="FF000000"/>
      <name val="Century Schoolbook"/>
      <family val="1"/>
    </font>
    <font>
      <b/>
      <sz val="12"/>
      <color theme="0"/>
      <name val="Arial Narrow"/>
      <family val="2"/>
    </font>
    <font>
      <b/>
      <sz val="12"/>
      <color theme="0"/>
      <name val="Century Schoolbook"/>
      <family val="1"/>
    </font>
    <font>
      <b/>
      <sz val="10"/>
      <color theme="0"/>
      <name val="Book Antiqua"/>
      <family val="1"/>
    </font>
    <font>
      <b/>
      <sz val="11"/>
      <color theme="0"/>
      <name val="Book Antiqua"/>
      <family val="1"/>
    </font>
    <font>
      <b/>
      <sz val="11"/>
      <name val="Arial Narrow"/>
      <family val="2"/>
    </font>
    <font>
      <b/>
      <sz val="11"/>
      <name val="Century Schoolbook"/>
      <family val="1"/>
    </font>
    <font>
      <b/>
      <sz val="10"/>
      <color theme="1"/>
      <name val="Century Schoolbook"/>
      <family val="1"/>
    </font>
    <font>
      <b/>
      <sz val="12"/>
      <name val="Arial Narrow"/>
      <family val="2"/>
    </font>
    <font>
      <sz val="11"/>
      <color theme="0"/>
      <name val="Calibri"/>
      <family val="2"/>
      <scheme val="minor"/>
    </font>
    <font>
      <b/>
      <sz val="11"/>
      <color theme="1"/>
      <name val="Century Schoolbook"/>
      <family val="1"/>
    </font>
    <font>
      <b/>
      <sz val="11"/>
      <color theme="8" tint="-0.499984740745262"/>
      <name val="Century Schoolbook"/>
      <family val="1"/>
    </font>
    <font>
      <sz val="11"/>
      <color theme="1"/>
      <name val="Century Schoolbook"/>
      <family val="1"/>
    </font>
    <font>
      <sz val="11"/>
      <color theme="1"/>
      <name val="Arial Narrow"/>
      <family val="2"/>
    </font>
    <font>
      <b/>
      <sz val="11"/>
      <color theme="0"/>
      <name val="Century Schoolbook"/>
      <family val="1"/>
    </font>
    <font>
      <sz val="10"/>
      <color theme="0" tint="-0.14999847407452621"/>
      <name val="Calibri"/>
      <family val="2"/>
      <scheme val="minor"/>
    </font>
    <font>
      <b/>
      <sz val="11"/>
      <name val="Times New Roman"/>
      <family val="1"/>
    </font>
    <font>
      <b/>
      <i/>
      <sz val="11"/>
      <name val="Times New Roman"/>
      <family val="1"/>
    </font>
    <font>
      <sz val="11"/>
      <name val="Times New Roman"/>
      <family val="1"/>
    </font>
    <font>
      <b/>
      <sz val="14"/>
      <name val="Book Antiqua"/>
      <family val="1"/>
    </font>
    <font>
      <b/>
      <sz val="12"/>
      <name val="Book Antiqua"/>
      <family val="1"/>
    </font>
    <font>
      <sz val="10"/>
      <name val="Arial Narrow"/>
      <family val="2"/>
    </font>
    <font>
      <sz val="10"/>
      <color theme="0" tint="-0.14999847407452621"/>
      <name val="Arial Narrow"/>
      <family val="2"/>
    </font>
    <font>
      <sz val="11"/>
      <color theme="0" tint="-0.14999847407452621"/>
      <name val="Arial Narrow"/>
      <family val="2"/>
    </font>
    <font>
      <sz val="11"/>
      <color theme="0" tint="-0.14999847407452621"/>
      <name val="Century Schoolbook"/>
      <family val="1"/>
    </font>
    <font>
      <sz val="9"/>
      <name val="Century Schoolbook"/>
      <family val="1"/>
    </font>
    <font>
      <sz val="8"/>
      <name val="Century Schoolbook"/>
      <family val="1"/>
    </font>
    <font>
      <sz val="8"/>
      <color theme="1"/>
      <name val="Century Schoolbook"/>
      <family val="1"/>
    </font>
    <font>
      <sz val="8"/>
      <color theme="1"/>
      <name val="Arial Narrow"/>
      <family val="2"/>
    </font>
    <font>
      <sz val="10"/>
      <color theme="0" tint="-4.9989318521683403E-2"/>
      <name val="Arial Narrow"/>
      <family val="2"/>
    </font>
    <font>
      <sz val="8"/>
      <color theme="0" tint="-4.9989318521683403E-2"/>
      <name val="Century Schoolbook"/>
      <family val="1"/>
    </font>
    <font>
      <b/>
      <i/>
      <sz val="9"/>
      <color theme="1"/>
      <name val="Arial"/>
      <family val="2"/>
    </font>
    <font>
      <i/>
      <sz val="9"/>
      <color theme="1"/>
      <name val="Arial"/>
      <family val="2"/>
    </font>
    <font>
      <b/>
      <sz val="12"/>
      <color theme="1"/>
      <name val="Book Antiqua"/>
      <family val="1"/>
    </font>
    <font>
      <sz val="10"/>
      <color rgb="FF000000"/>
      <name val="Arial"/>
      <family val="2"/>
    </font>
    <font>
      <sz val="9"/>
      <color theme="1"/>
      <name val="Arial"/>
      <family val="2"/>
    </font>
    <font>
      <b/>
      <i/>
      <sz val="11"/>
      <color theme="1"/>
      <name val="Arial"/>
      <family val="2"/>
    </font>
    <font>
      <b/>
      <i/>
      <sz val="11"/>
      <name val="Arial Narrow"/>
      <family val="2"/>
    </font>
    <font>
      <sz val="10"/>
      <color theme="1"/>
      <name val="Arial Narrow"/>
      <family val="2"/>
    </font>
    <font>
      <b/>
      <i/>
      <sz val="10"/>
      <color theme="1"/>
      <name val="Times New Roman"/>
      <family val="1"/>
    </font>
    <font>
      <sz val="10"/>
      <color theme="1"/>
      <name val="Times New Roman"/>
      <family val="1"/>
    </font>
    <font>
      <i/>
      <sz val="11"/>
      <color theme="1"/>
      <name val="Arial Narrow"/>
      <family val="2"/>
    </font>
    <font>
      <sz val="10"/>
      <color rgb="FF000000"/>
      <name val="Book Antiqua"/>
      <family val="1"/>
    </font>
    <font>
      <sz val="10"/>
      <color theme="1"/>
      <name val="Book Antiqua"/>
      <family val="1"/>
    </font>
    <font>
      <sz val="9"/>
      <color theme="1"/>
      <name val="Calibri"/>
      <family val="2"/>
      <scheme val="minor"/>
    </font>
    <font>
      <sz val="11"/>
      <color theme="1"/>
      <name val="Book Antiqua"/>
      <family val="1"/>
    </font>
    <font>
      <b/>
      <i/>
      <sz val="14"/>
      <color rgb="FF2F5496"/>
      <name val="Book Antiqua"/>
      <family val="1"/>
    </font>
    <font>
      <b/>
      <sz val="14"/>
      <color theme="0"/>
      <name val="Book Antiqua"/>
      <family val="1"/>
    </font>
    <font>
      <i/>
      <sz val="10"/>
      <name val="Book Antiqua"/>
      <family val="1"/>
    </font>
    <font>
      <sz val="9"/>
      <color theme="1"/>
      <name val="Book Antiqua"/>
      <family val="1"/>
    </font>
    <font>
      <sz val="10"/>
      <name val="Book Antiqua"/>
      <family val="1"/>
    </font>
    <font>
      <sz val="9"/>
      <color rgb="FF000000"/>
      <name val="Arial Narrow"/>
      <family val="2"/>
    </font>
    <font>
      <b/>
      <sz val="10"/>
      <color theme="1"/>
      <name val="Book Antiqua"/>
      <family val="1"/>
    </font>
    <font>
      <sz val="9"/>
      <name val="Arial Narrow"/>
      <family val="2"/>
    </font>
    <font>
      <i/>
      <sz val="11"/>
      <color theme="1"/>
      <name val="Book Antiqua"/>
      <family val="1"/>
    </font>
    <font>
      <sz val="12"/>
      <color rgb="FF000000"/>
      <name val="Book Antiqua"/>
      <family val="1"/>
    </font>
    <font>
      <sz val="12"/>
      <color theme="1"/>
      <name val="Book Antiqua"/>
      <family val="1"/>
    </font>
    <font>
      <sz val="11"/>
      <color rgb="FF000000"/>
      <name val="Book Antiqua"/>
      <family val="1"/>
    </font>
    <font>
      <b/>
      <i/>
      <sz val="10"/>
      <color theme="1"/>
      <name val="Book Antiqua"/>
      <family val="1"/>
    </font>
    <font>
      <b/>
      <sz val="9"/>
      <color indexed="81"/>
      <name val="Tahoma"/>
      <family val="2"/>
    </font>
    <font>
      <sz val="9"/>
      <color indexed="81"/>
      <name val="Tahoma"/>
      <family val="2"/>
    </font>
    <font>
      <sz val="12"/>
      <color theme="1"/>
      <name val="Arial Narrow"/>
      <family val="2"/>
    </font>
    <font>
      <b/>
      <sz val="11"/>
      <color theme="1"/>
      <name val="Calibri"/>
      <family val="2"/>
      <scheme val="minor"/>
    </font>
    <font>
      <b/>
      <sz val="10"/>
      <color theme="1"/>
      <name val="Times New Roman"/>
      <family val="1"/>
    </font>
    <font>
      <b/>
      <sz val="10"/>
      <color theme="0"/>
      <name val="Century Schoolbook"/>
      <family val="1"/>
    </font>
    <font>
      <sz val="11"/>
      <color rgb="FFFF0000"/>
      <name val="Calibri"/>
      <family val="2"/>
      <scheme val="minor"/>
    </font>
    <font>
      <sz val="11"/>
      <color theme="2"/>
      <name val="Calibri"/>
      <family val="2"/>
      <scheme val="minor"/>
    </font>
    <font>
      <sz val="9"/>
      <color theme="2"/>
      <name val="Calibri"/>
      <family val="2"/>
      <scheme val="minor"/>
    </font>
    <font>
      <sz val="10"/>
      <color theme="2"/>
      <name val="Calibri"/>
      <family val="2"/>
      <scheme val="minor"/>
    </font>
    <font>
      <sz val="8"/>
      <color theme="2"/>
      <name val="Calibri"/>
      <family val="2"/>
      <scheme val="minor"/>
    </font>
    <font>
      <b/>
      <sz val="11"/>
      <color theme="0"/>
      <name val="Arial Narrow"/>
      <family val="2"/>
    </font>
    <font>
      <b/>
      <sz val="18"/>
      <color rgb="FF065493"/>
      <name val="Book Antiqua"/>
      <family val="1"/>
    </font>
    <font>
      <sz val="18"/>
      <color rgb="FF065493"/>
      <name val="Brush Script MT"/>
      <family val="4"/>
    </font>
    <font>
      <b/>
      <i/>
      <sz val="16"/>
      <color rgb="FF0090D4"/>
      <name val="Book Antiqua"/>
      <family val="1"/>
    </font>
    <font>
      <sz val="11"/>
      <color theme="0" tint="-4.9989318521683403E-2"/>
      <name val="Calibri"/>
      <family val="2"/>
      <scheme val="minor"/>
    </font>
    <font>
      <sz val="11"/>
      <color theme="1"/>
      <name val="Times New Roman"/>
      <family val="1"/>
    </font>
    <font>
      <b/>
      <i/>
      <sz val="11"/>
      <color theme="1"/>
      <name val="Times New Roman"/>
      <family val="1"/>
    </font>
    <font>
      <sz val="5"/>
      <color rgb="FFFF0000"/>
      <name val="Arial Narrow"/>
      <family val="2"/>
    </font>
    <font>
      <sz val="5"/>
      <color rgb="FFFF0000"/>
      <name val="Calibri"/>
      <family val="2"/>
      <scheme val="minor"/>
    </font>
    <font>
      <sz val="8"/>
      <name val="Calibri"/>
      <family val="2"/>
      <scheme val="minor"/>
    </font>
    <font>
      <sz val="11"/>
      <name val="Calibri"/>
      <family val="2"/>
      <scheme val="minor"/>
    </font>
    <font>
      <sz val="10"/>
      <color theme="0" tint="-4.9989318521683403E-2"/>
      <name val="Century Schoolbook"/>
      <family val="1"/>
    </font>
    <font>
      <sz val="9"/>
      <color theme="0" tint="-4.9989318521683403E-2"/>
      <name val="Arial Narrow"/>
      <family val="2"/>
    </font>
    <font>
      <sz val="9"/>
      <color theme="0" tint="-4.9989318521683403E-2"/>
      <name val="Calibri"/>
      <family val="2"/>
      <scheme val="minor"/>
    </font>
    <font>
      <b/>
      <sz val="9"/>
      <color theme="0"/>
      <name val="Book Antiqua"/>
      <family val="1"/>
    </font>
    <font>
      <b/>
      <sz val="9"/>
      <color theme="1"/>
      <name val="Arial"/>
      <family val="2"/>
    </font>
    <font>
      <sz val="9"/>
      <color theme="1"/>
      <name val="Century Schoolbook"/>
      <family val="1"/>
    </font>
    <font>
      <b/>
      <sz val="9"/>
      <color theme="1"/>
      <name val="Century Schoolbook"/>
      <family val="1"/>
    </font>
    <font>
      <b/>
      <sz val="9"/>
      <color theme="0"/>
      <name val="Century Schoolbook"/>
      <family val="1"/>
    </font>
    <font>
      <b/>
      <sz val="20"/>
      <color theme="4" tint="-0.499984740745262"/>
      <name val="Book Antiqua"/>
      <family val="1"/>
    </font>
    <font>
      <sz val="22"/>
      <color theme="4" tint="-0.499984740745262"/>
      <name val="Brush Script MT Cursiva"/>
    </font>
    <font>
      <sz val="8"/>
      <color theme="1" tint="0.34998626667073579"/>
      <name val="Calibri"/>
      <family val="2"/>
      <scheme val="minor"/>
    </font>
    <font>
      <sz val="8"/>
      <color theme="0" tint="-0.249977111117893"/>
      <name val="Calibri"/>
      <family val="2"/>
      <scheme val="minor"/>
    </font>
    <font>
      <b/>
      <sz val="19"/>
      <color rgb="FF0070C0"/>
      <name val="Book Antiqua"/>
      <family val="1"/>
    </font>
    <font>
      <b/>
      <sz val="16"/>
      <color theme="1"/>
      <name val="Book Antiqua"/>
      <family val="1"/>
    </font>
    <font>
      <sz val="9"/>
      <color theme="1"/>
      <name val="Euphemia"/>
      <family val="2"/>
    </font>
    <font>
      <sz val="8"/>
      <color rgb="FFFF0000"/>
      <name val="Calibri"/>
      <family val="2"/>
      <scheme val="minor"/>
    </font>
    <font>
      <sz val="11"/>
      <color theme="0" tint="-0.249977111117893"/>
      <name val="Calibri"/>
      <family val="2"/>
      <scheme val="minor"/>
    </font>
    <font>
      <sz val="11"/>
      <color theme="0"/>
      <name val="Book Antiqua"/>
      <family val="1"/>
    </font>
    <font>
      <sz val="8"/>
      <color theme="1" tint="0.249977111117893"/>
      <name val="Euphemia"/>
      <family val="2"/>
    </font>
    <font>
      <sz val="8"/>
      <color theme="0" tint="-0.249977111117893"/>
      <name val="Euphemia"/>
      <family val="2"/>
    </font>
    <font>
      <sz val="10"/>
      <color theme="1"/>
      <name val="Arial"/>
      <family val="2"/>
    </font>
    <font>
      <sz val="12"/>
      <color theme="1"/>
      <name val="Calibri"/>
      <family val="2"/>
      <scheme val="minor"/>
    </font>
    <font>
      <sz val="8"/>
      <color theme="1"/>
      <name val="Euphemia"/>
      <family val="2"/>
    </font>
    <font>
      <sz val="8"/>
      <color theme="0"/>
      <name val="Euphemia"/>
      <family val="2"/>
    </font>
    <font>
      <b/>
      <sz val="12"/>
      <color rgb="FF002060"/>
      <name val="Century Schoolbook"/>
      <family val="1"/>
    </font>
    <font>
      <b/>
      <i/>
      <sz val="10"/>
      <name val="Times New Roman"/>
      <family val="1"/>
    </font>
    <font>
      <sz val="9"/>
      <color theme="1"/>
      <name val="Times New Roman"/>
      <family val="1"/>
    </font>
    <font>
      <b/>
      <i/>
      <sz val="9"/>
      <name val="Times New Roman"/>
      <family val="1"/>
    </font>
    <font>
      <b/>
      <sz val="11"/>
      <color rgb="FF065493"/>
      <name val="Times New Roman"/>
      <family val="1"/>
    </font>
    <font>
      <b/>
      <sz val="10"/>
      <name val="Book Antiqua"/>
      <family val="1"/>
    </font>
    <font>
      <b/>
      <sz val="22"/>
      <color theme="4" tint="-0.499984740745262"/>
      <name val="Book Antiqua"/>
      <family val="1"/>
    </font>
    <font>
      <b/>
      <sz val="20"/>
      <color rgb="FF0070C0"/>
      <name val="Book Antiqua"/>
      <family val="1"/>
    </font>
    <font>
      <b/>
      <sz val="18"/>
      <color theme="1"/>
      <name val="Book Antiqua"/>
      <family val="1"/>
    </font>
    <font>
      <b/>
      <sz val="12"/>
      <color theme="0"/>
      <name val="Times New Roman"/>
      <family val="1"/>
    </font>
    <font>
      <b/>
      <sz val="11"/>
      <color theme="0"/>
      <name val="Times New Roman"/>
      <family val="1"/>
    </font>
    <font>
      <b/>
      <sz val="11"/>
      <color theme="1"/>
      <name val="Times New Roman"/>
      <family val="1"/>
    </font>
    <font>
      <sz val="8"/>
      <color theme="1"/>
      <name val="Book Antiqua"/>
      <family val="1"/>
    </font>
    <font>
      <b/>
      <sz val="11"/>
      <color rgb="FF002060"/>
      <name val="Century Schoolbook"/>
      <family val="1"/>
    </font>
    <font>
      <sz val="9"/>
      <color theme="0"/>
      <name val="Calibri"/>
      <family val="2"/>
      <scheme val="minor"/>
    </font>
    <font>
      <sz val="8"/>
      <name val="Arial Narrow"/>
      <family val="2"/>
    </font>
    <font>
      <sz val="7"/>
      <color rgb="FFFF0000"/>
      <name val="Century Schoolbook"/>
      <family val="1"/>
    </font>
    <font>
      <sz val="9"/>
      <name val="Calibri"/>
      <family val="2"/>
      <scheme val="minor"/>
    </font>
    <font>
      <sz val="10"/>
      <color theme="0"/>
      <name val="Century Schoolbook"/>
      <family val="1"/>
    </font>
    <font>
      <b/>
      <sz val="14"/>
      <color theme="0"/>
      <name val="Century Schoolbook"/>
      <family val="1"/>
    </font>
    <font>
      <b/>
      <sz val="13"/>
      <color theme="0"/>
      <name val="Times New Roman"/>
      <family val="1"/>
    </font>
    <font>
      <b/>
      <sz val="13"/>
      <color theme="0"/>
      <name val="Century Schoolbook"/>
      <family val="1"/>
    </font>
    <font>
      <b/>
      <sz val="11"/>
      <color theme="1"/>
      <name val="Book Antiqua"/>
      <family val="1"/>
    </font>
    <font>
      <i/>
      <sz val="10"/>
      <color theme="1"/>
      <name val="Times New Roman"/>
      <family val="1"/>
    </font>
    <font>
      <sz val="11"/>
      <color theme="1"/>
      <name val="Calibri Light"/>
      <family val="2"/>
    </font>
    <font>
      <b/>
      <sz val="11"/>
      <color theme="1"/>
      <name val="Calibri Light"/>
      <family val="2"/>
    </font>
    <font>
      <b/>
      <sz val="11"/>
      <color rgb="FF065493"/>
      <name val="Calibri Light"/>
      <family val="2"/>
    </font>
    <font>
      <b/>
      <i/>
      <sz val="11"/>
      <color theme="1"/>
      <name val="Cambria"/>
      <family val="1"/>
    </font>
    <font>
      <i/>
      <sz val="11"/>
      <color theme="1"/>
      <name val="Century Schoolbook"/>
      <family val="1"/>
    </font>
    <font>
      <i/>
      <sz val="11"/>
      <color theme="1"/>
      <name val="Cambria"/>
      <family val="1"/>
    </font>
    <font>
      <sz val="12"/>
      <color rgb="FF000000"/>
      <name val="Arial Narrow"/>
      <family val="2"/>
    </font>
    <font>
      <sz val="12"/>
      <color rgb="FF000000"/>
      <name val="Century Schoolbook"/>
      <family val="1"/>
    </font>
    <font>
      <b/>
      <sz val="12"/>
      <color theme="1"/>
      <name val="Century Schoolbook"/>
      <family val="1"/>
    </font>
    <font>
      <sz val="12"/>
      <color theme="1"/>
      <name val="Century Schoolbook"/>
      <family val="1"/>
    </font>
    <font>
      <b/>
      <sz val="11"/>
      <color rgb="FF000000"/>
      <name val="Arial Narrow"/>
      <family val="2"/>
    </font>
    <font>
      <b/>
      <sz val="11"/>
      <color theme="1"/>
      <name val="Arial Narrow"/>
      <family val="2"/>
    </font>
    <font>
      <b/>
      <sz val="16"/>
      <color rgb="FF002060"/>
      <name val="Cambria"/>
      <family val="1"/>
    </font>
    <font>
      <b/>
      <sz val="10"/>
      <color theme="1"/>
      <name val="Arial"/>
      <family val="2"/>
    </font>
    <font>
      <b/>
      <sz val="10"/>
      <color rgb="FF000000"/>
      <name val="Arial"/>
      <family val="2"/>
    </font>
    <font>
      <b/>
      <sz val="14"/>
      <color theme="1"/>
      <name val="Calibri"/>
      <family val="2"/>
      <scheme val="minor"/>
    </font>
    <font>
      <b/>
      <sz val="12"/>
      <color theme="1"/>
      <name val="Calibri"/>
      <family val="2"/>
      <scheme val="minor"/>
    </font>
    <font>
      <b/>
      <sz val="9"/>
      <color theme="1"/>
      <name val="Calibri"/>
      <family val="2"/>
      <scheme val="minor"/>
    </font>
    <font>
      <sz val="8"/>
      <color theme="1"/>
      <name val="Calibri"/>
      <family val="2"/>
      <scheme val="minor"/>
    </font>
    <font>
      <b/>
      <sz val="8"/>
      <color theme="8" tint="-0.499984740745262"/>
      <name val="Calibri"/>
      <family val="2"/>
      <scheme val="minor"/>
    </font>
    <font>
      <b/>
      <sz val="12"/>
      <color rgb="FF000000"/>
      <name val="Arial Narrow"/>
      <family val="2"/>
    </font>
    <font>
      <b/>
      <sz val="11"/>
      <color rgb="FF000000"/>
      <name val="Book Antiqua"/>
      <family val="1"/>
    </font>
    <font>
      <sz val="11"/>
      <color rgb="FF3B3838"/>
      <name val="Book Antiqua"/>
      <family val="1"/>
    </font>
    <font>
      <sz val="10"/>
      <color rgb="FF3B3838"/>
      <name val="Symbol"/>
      <family val="1"/>
      <charset val="2"/>
    </font>
    <font>
      <sz val="7"/>
      <color rgb="FF3B3838"/>
      <name val="Times New Roman"/>
      <family val="1"/>
    </font>
    <font>
      <b/>
      <sz val="14"/>
      <color rgb="FF000000"/>
      <name val="Arial"/>
      <family val="2"/>
    </font>
    <font>
      <sz val="12"/>
      <color rgb="FF3B3838"/>
      <name val="Book Antiqua"/>
      <family val="1"/>
    </font>
    <font>
      <sz val="11"/>
      <color rgb="FF3B3838"/>
      <name val="Times New Roman"/>
      <family val="1"/>
    </font>
    <font>
      <b/>
      <i/>
      <sz val="11"/>
      <color theme="1"/>
      <name val="Calibri"/>
      <family val="2"/>
      <scheme val="minor"/>
    </font>
    <font>
      <i/>
      <sz val="12"/>
      <color theme="1"/>
      <name val="Book Antiqua"/>
      <family val="1"/>
    </font>
    <font>
      <i/>
      <sz val="11"/>
      <color theme="1"/>
      <name val="Times New Roman"/>
      <family val="1"/>
    </font>
    <font>
      <sz val="8"/>
      <name val="Times New Roman"/>
      <family val="1"/>
    </font>
    <font>
      <b/>
      <sz val="8"/>
      <name val="Times New Roman"/>
      <family val="1"/>
    </font>
    <font>
      <sz val="8"/>
      <color theme="1"/>
      <name val="Times New Roman"/>
      <family val="1"/>
    </font>
    <font>
      <b/>
      <sz val="8"/>
      <color theme="1"/>
      <name val="Times New Roman"/>
      <family val="1"/>
    </font>
    <font>
      <i/>
      <sz val="10"/>
      <color theme="1"/>
      <name val="Calibri"/>
      <family val="2"/>
      <scheme val="minor"/>
    </font>
    <font>
      <sz val="11"/>
      <color rgb="FF3B3838"/>
      <name val="Symbol"/>
      <family val="1"/>
      <charset val="2"/>
    </font>
    <font>
      <b/>
      <sz val="12"/>
      <color theme="0"/>
      <name val="Book Antiqua"/>
      <family val="1"/>
    </font>
    <font>
      <b/>
      <sz val="11"/>
      <color theme="0"/>
      <name val="Calibri"/>
      <family val="2"/>
      <scheme val="minor"/>
    </font>
    <font>
      <b/>
      <sz val="11"/>
      <color rgb="FF000000"/>
      <name val="Times New Roman"/>
      <family val="1"/>
    </font>
    <font>
      <sz val="11"/>
      <color rgb="FF000000"/>
      <name val="Times New Roman"/>
      <family val="1"/>
    </font>
    <font>
      <sz val="10"/>
      <color theme="1"/>
      <name val="Calibri"/>
      <family val="2"/>
      <scheme val="minor"/>
    </font>
    <font>
      <b/>
      <sz val="18"/>
      <color theme="8" tint="-0.249977111117893"/>
      <name val="Century Schoolbook"/>
      <family val="1"/>
    </font>
    <font>
      <b/>
      <sz val="18"/>
      <color theme="8" tint="-0.249977111117893"/>
      <name val="Book Antiqua"/>
      <family val="1"/>
    </font>
    <font>
      <b/>
      <i/>
      <sz val="12"/>
      <color rgb="FF2E74B5"/>
      <name val="Times New Roman"/>
      <family val="1"/>
    </font>
    <font>
      <b/>
      <sz val="14"/>
      <color rgb="FF0070C0"/>
      <name val="Book Antiqua"/>
      <family val="1"/>
    </font>
    <font>
      <b/>
      <i/>
      <sz val="14"/>
      <name val="Times New Roman"/>
      <family val="1"/>
    </font>
    <font>
      <b/>
      <i/>
      <sz val="12"/>
      <color rgb="FF1F4E79"/>
      <name val="Times New Roman"/>
      <family val="1"/>
    </font>
    <font>
      <b/>
      <i/>
      <sz val="7"/>
      <color rgb="FF1F4E79"/>
      <name val="Times New Roman"/>
      <family val="1"/>
    </font>
    <font>
      <b/>
      <sz val="13"/>
      <name val="Book Antiqua"/>
      <family val="1"/>
    </font>
  </fonts>
  <fills count="24">
    <fill>
      <patternFill patternType="none"/>
    </fill>
    <fill>
      <patternFill patternType="gray125"/>
    </fill>
    <fill>
      <patternFill patternType="solid">
        <fgColor rgb="FFFFFFFF"/>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8" tint="-0.499984740745262"/>
        <bgColor indexed="64"/>
      </patternFill>
    </fill>
    <fill>
      <patternFill patternType="solid">
        <fgColor rgb="FF065493"/>
        <bgColor indexed="64"/>
      </patternFill>
    </fill>
    <fill>
      <patternFill patternType="lightDown">
        <fgColor theme="0"/>
        <bgColor theme="4" tint="0.79995117038483843"/>
      </patternFill>
    </fill>
    <fill>
      <gradientFill degree="270">
        <stop position="0">
          <color rgb="FFD9F1FF"/>
        </stop>
        <stop position="1">
          <color theme="0"/>
        </stop>
      </gradientFill>
    </fill>
    <fill>
      <patternFill patternType="solid">
        <fgColor rgb="FFFFFF00"/>
        <bgColor indexed="64"/>
      </patternFill>
    </fill>
    <fill>
      <patternFill patternType="solid">
        <fgColor rgb="FF00CC99"/>
        <bgColor indexed="64"/>
      </patternFill>
    </fill>
    <fill>
      <patternFill patternType="solid">
        <fgColor rgb="FF33CC33"/>
        <bgColor indexed="64"/>
      </patternFill>
    </fill>
    <fill>
      <patternFill patternType="solid">
        <fgColor rgb="FFCCFF33"/>
        <bgColor indexed="64"/>
      </patternFill>
    </fill>
    <fill>
      <patternFill patternType="solid">
        <fgColor rgb="FFFF5A33"/>
        <bgColor indexed="64"/>
      </patternFill>
    </fill>
    <fill>
      <patternFill patternType="solid">
        <fgColor rgb="FF065493"/>
        <bgColor theme="0"/>
      </patternFill>
    </fill>
    <fill>
      <patternFill patternType="solid">
        <fgColor theme="0" tint="-4.9989318521683403E-2"/>
        <bgColor indexed="64"/>
      </patternFill>
    </fill>
    <fill>
      <patternFill patternType="lightDown">
        <fgColor theme="0"/>
        <bgColor theme="4" tint="0.79998168889431442"/>
      </patternFill>
    </fill>
    <fill>
      <patternFill patternType="solid">
        <fgColor theme="3" tint="0.39997558519241921"/>
        <bgColor indexed="64"/>
      </patternFill>
    </fill>
    <fill>
      <patternFill patternType="solid">
        <fgColor theme="3" tint="0.59999389629810485"/>
        <bgColor indexed="64"/>
      </patternFill>
    </fill>
    <fill>
      <patternFill patternType="solid">
        <fgColor rgb="FFD5DCE4"/>
        <bgColor indexed="64"/>
      </patternFill>
    </fill>
    <fill>
      <patternFill patternType="solid">
        <fgColor rgb="FFFFC000"/>
        <bgColor indexed="64"/>
      </patternFill>
    </fill>
    <fill>
      <patternFill patternType="solid">
        <fgColor rgb="FFDCE6F1"/>
        <bgColor indexed="64"/>
      </patternFill>
    </fill>
  </fills>
  <borders count="280">
    <border>
      <left/>
      <right/>
      <top/>
      <bottom/>
      <diagonal/>
    </border>
    <border>
      <left style="thin">
        <color auto="1"/>
      </left>
      <right style="thin">
        <color theme="0" tint="-0.24994659260841701"/>
      </right>
      <top style="thin">
        <color theme="1" tint="0.24994659260841701"/>
      </top>
      <bottom style="thin">
        <color theme="1" tint="0.24994659260841701"/>
      </bottom>
      <diagonal/>
    </border>
    <border>
      <left style="thin">
        <color theme="0" tint="-0.24994659260841701"/>
      </left>
      <right style="thin">
        <color theme="0" tint="-0.24994659260841701"/>
      </right>
      <top style="thin">
        <color theme="1" tint="0.24994659260841701"/>
      </top>
      <bottom style="thin">
        <color theme="1" tint="0.24994659260841701"/>
      </bottom>
      <diagonal/>
    </border>
    <border>
      <left style="thin">
        <color theme="0" tint="-0.24994659260841701"/>
      </left>
      <right style="thin">
        <color auto="1"/>
      </right>
      <top style="thin">
        <color theme="1" tint="0.24994659260841701"/>
      </top>
      <bottom style="thin">
        <color theme="1" tint="0.24994659260841701"/>
      </bottom>
      <diagonal/>
    </border>
    <border>
      <left style="thin">
        <color auto="1"/>
      </left>
      <right style="thin">
        <color theme="0" tint="-0.24994659260841701"/>
      </right>
      <top style="thin">
        <color theme="1" tint="0.24994659260841701"/>
      </top>
      <bottom style="thin">
        <color auto="1"/>
      </bottom>
      <diagonal/>
    </border>
    <border>
      <left style="thin">
        <color theme="0" tint="-0.24994659260841701"/>
      </left>
      <right style="thin">
        <color theme="0" tint="-0.24994659260841701"/>
      </right>
      <top style="thin">
        <color theme="1" tint="0.24994659260841701"/>
      </top>
      <bottom style="thin">
        <color auto="1"/>
      </bottom>
      <diagonal/>
    </border>
    <border>
      <left style="thin">
        <color auto="1"/>
      </left>
      <right style="thin">
        <color theme="0" tint="-0.24994659260841701"/>
      </right>
      <top/>
      <bottom style="thin">
        <color theme="1" tint="0.24994659260841701"/>
      </bottom>
      <diagonal/>
    </border>
    <border>
      <left style="thin">
        <color theme="0" tint="-0.24994659260841701"/>
      </left>
      <right style="thin">
        <color theme="0" tint="-0.24994659260841701"/>
      </right>
      <top/>
      <bottom style="thin">
        <color theme="1" tint="0.24994659260841701"/>
      </bottom>
      <diagonal/>
    </border>
    <border>
      <left style="thin">
        <color theme="0" tint="-0.24994659260841701"/>
      </left>
      <right style="thin">
        <color auto="1"/>
      </right>
      <top/>
      <bottom style="thin">
        <color theme="1" tint="0.24994659260841701"/>
      </bottom>
      <diagonal/>
    </border>
    <border>
      <left style="thin">
        <color theme="1" tint="0.24994659260841701"/>
      </left>
      <right style="thin">
        <color theme="0" tint="-0.24994659260841701"/>
      </right>
      <top style="thin">
        <color theme="1" tint="0.24994659260841701"/>
      </top>
      <bottom style="thin">
        <color theme="1" tint="0.24994659260841701"/>
      </bottom>
      <diagonal/>
    </border>
    <border>
      <left style="thin">
        <color theme="0" tint="-0.24994659260841701"/>
      </left>
      <right style="thin">
        <color theme="1" tint="0.24994659260841701"/>
      </right>
      <top style="thin">
        <color theme="1" tint="0.24994659260841701"/>
      </top>
      <bottom style="thin">
        <color theme="1" tint="0.2499465926084170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auto="1"/>
      </left>
      <right style="thin">
        <color theme="0" tint="-0.24994659260841701"/>
      </right>
      <top style="thin">
        <color auto="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style="thin">
        <color auto="1"/>
      </bottom>
      <diagonal/>
    </border>
    <border>
      <left style="thin">
        <color auto="1"/>
      </left>
      <right style="thin">
        <color theme="0" tint="-0.24994659260841701"/>
      </right>
      <top style="thin">
        <color theme="1" tint="0.24994659260841701"/>
      </top>
      <bottom/>
      <diagonal/>
    </border>
    <border>
      <left style="thin">
        <color theme="0" tint="-0.24994659260841701"/>
      </left>
      <right style="thin">
        <color theme="0" tint="-0.24994659260841701"/>
      </right>
      <top style="thin">
        <color theme="1" tint="0.24994659260841701"/>
      </top>
      <bottom/>
      <diagonal/>
    </border>
    <border>
      <left style="thin">
        <color theme="0" tint="-0.24994659260841701"/>
      </left>
      <right style="thin">
        <color theme="0" tint="-0.24994659260841701"/>
      </right>
      <top/>
      <bottom/>
      <diagonal/>
    </border>
    <border>
      <left style="thin">
        <color auto="1"/>
      </left>
      <right style="thin">
        <color theme="0" tint="-0.24994659260841701"/>
      </right>
      <top/>
      <bottom/>
      <diagonal/>
    </border>
    <border>
      <left style="thin">
        <color theme="0" tint="-0.24994659260841701"/>
      </left>
      <right style="thin">
        <color auto="1"/>
      </right>
      <top style="thin">
        <color auto="1"/>
      </top>
      <bottom/>
      <diagonal/>
    </border>
    <border>
      <left style="thin">
        <color theme="0" tint="-0.24994659260841701"/>
      </left>
      <right style="thin">
        <color auto="1"/>
      </right>
      <top/>
      <bottom style="thin">
        <color auto="1"/>
      </bottom>
      <diagonal/>
    </border>
    <border>
      <left style="thin">
        <color theme="0" tint="-0.2499465926084170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theme="0" tint="-0.24994659260841701"/>
      </right>
      <top style="thin">
        <color auto="1"/>
      </top>
      <bottom style="thin">
        <color auto="1"/>
      </bottom>
      <diagonal/>
    </border>
    <border>
      <left style="thin">
        <color theme="0" tint="-0.24994659260841701"/>
      </left>
      <right/>
      <top style="thin">
        <color auto="1"/>
      </top>
      <bottom style="thin">
        <color auto="1"/>
      </bottom>
      <diagonal/>
    </border>
    <border>
      <left/>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theme="0" tint="-0.24994659260841701"/>
      </right>
      <top style="thin">
        <color auto="1"/>
      </top>
      <bottom style="medium">
        <color theme="1" tint="0.24994659260841701"/>
      </bottom>
      <diagonal/>
    </border>
    <border>
      <left/>
      <right style="thin">
        <color auto="1"/>
      </right>
      <top style="thin">
        <color auto="1"/>
      </top>
      <bottom style="medium">
        <color auto="1"/>
      </bottom>
      <diagonal/>
    </border>
    <border>
      <left/>
      <right style="thin">
        <color theme="0" tint="-0.24994659260841701"/>
      </right>
      <top/>
      <bottom style="thin">
        <color auto="1"/>
      </bottom>
      <diagonal/>
    </border>
    <border>
      <left style="thin">
        <color auto="1"/>
      </left>
      <right style="thin">
        <color theme="0" tint="-0.24994659260841701"/>
      </right>
      <top style="thin">
        <color auto="1"/>
      </top>
      <bottom style="thin">
        <color theme="1" tint="0.24994659260841701"/>
      </bottom>
      <diagonal/>
    </border>
    <border>
      <left style="thin">
        <color theme="0" tint="-0.24994659260841701"/>
      </left>
      <right style="thin">
        <color theme="0" tint="-0.24994659260841701"/>
      </right>
      <top style="thin">
        <color auto="1"/>
      </top>
      <bottom style="thin">
        <color theme="1" tint="0.24994659260841701"/>
      </bottom>
      <diagonal/>
    </border>
    <border>
      <left style="thin">
        <color theme="0" tint="-0.24994659260841701"/>
      </left>
      <right style="thin">
        <color auto="1"/>
      </right>
      <top style="thin">
        <color auto="1"/>
      </top>
      <bottom style="thin">
        <color theme="1" tint="0.24994659260841701"/>
      </bottom>
      <diagonal/>
    </border>
    <border>
      <left style="thin">
        <color theme="0" tint="-0.24994659260841701"/>
      </left>
      <right style="thin">
        <color auto="1"/>
      </right>
      <top style="thin">
        <color theme="1" tint="0.24994659260841701"/>
      </top>
      <bottom style="thin">
        <color auto="1"/>
      </bottom>
      <diagonal/>
    </border>
    <border>
      <left style="thin">
        <color theme="0" tint="-0.24994659260841701"/>
      </left>
      <right style="thin">
        <color theme="0" tint="-0.24994659260841701"/>
      </right>
      <top style="thin">
        <color theme="0" tint="-0.24994659260841701"/>
      </top>
      <bottom style="thin">
        <color theme="1" tint="0.24994659260841701"/>
      </bottom>
      <diagonal/>
    </border>
    <border>
      <left style="thin">
        <color auto="1"/>
      </left>
      <right style="thin">
        <color theme="0" tint="-0.24994659260841701"/>
      </right>
      <top style="thin">
        <color theme="1" tint="0.24994659260841701"/>
      </top>
      <bottom style="hair">
        <color auto="1"/>
      </bottom>
      <diagonal/>
    </border>
    <border>
      <left style="thin">
        <color theme="0" tint="-0.24994659260841701"/>
      </left>
      <right style="thin">
        <color theme="0" tint="-0.24994659260841701"/>
      </right>
      <top style="thin">
        <color theme="1" tint="0.24994659260841701"/>
      </top>
      <bottom style="hair">
        <color auto="1"/>
      </bottom>
      <diagonal/>
    </border>
    <border>
      <left style="thin">
        <color theme="0" tint="-0.24994659260841701"/>
      </left>
      <right style="thin">
        <color auto="1"/>
      </right>
      <top style="thin">
        <color theme="1" tint="0.24994659260841701"/>
      </top>
      <bottom style="hair">
        <color auto="1"/>
      </bottom>
      <diagonal/>
    </border>
    <border>
      <left style="thin">
        <color auto="1"/>
      </left>
      <right style="thin">
        <color theme="0" tint="-0.24994659260841701"/>
      </right>
      <top style="hair">
        <color auto="1"/>
      </top>
      <bottom style="hair">
        <color auto="1"/>
      </bottom>
      <diagonal/>
    </border>
    <border>
      <left style="thin">
        <color theme="0" tint="-0.24994659260841701"/>
      </left>
      <right style="thin">
        <color theme="0" tint="-0.24994659260841701"/>
      </right>
      <top style="hair">
        <color auto="1"/>
      </top>
      <bottom style="hair">
        <color auto="1"/>
      </bottom>
      <diagonal/>
    </border>
    <border>
      <left style="thin">
        <color theme="0" tint="-0.24994659260841701"/>
      </left>
      <right style="thin">
        <color auto="1"/>
      </right>
      <top style="hair">
        <color auto="1"/>
      </top>
      <bottom style="hair">
        <color auto="1"/>
      </bottom>
      <diagonal/>
    </border>
    <border>
      <left style="thin">
        <color auto="1"/>
      </left>
      <right style="thin">
        <color theme="0" tint="-0.24994659260841701"/>
      </right>
      <top style="hair">
        <color auto="1"/>
      </top>
      <bottom style="thin">
        <color theme="1" tint="0.24994659260841701"/>
      </bottom>
      <diagonal/>
    </border>
    <border>
      <left style="thin">
        <color theme="0" tint="-0.24994659260841701"/>
      </left>
      <right style="thin">
        <color theme="0" tint="-0.24994659260841701"/>
      </right>
      <top style="hair">
        <color auto="1"/>
      </top>
      <bottom style="thin">
        <color theme="1" tint="0.24994659260841701"/>
      </bottom>
      <diagonal/>
    </border>
    <border>
      <left style="thin">
        <color theme="0" tint="-0.24994659260841701"/>
      </left>
      <right style="thin">
        <color auto="1"/>
      </right>
      <top style="hair">
        <color auto="1"/>
      </top>
      <bottom style="thin">
        <color theme="1" tint="0.24994659260841701"/>
      </bottom>
      <diagonal/>
    </border>
    <border>
      <left style="thin">
        <color auto="1"/>
      </left>
      <right style="thin">
        <color theme="0" tint="-0.24994659260841701"/>
      </right>
      <top/>
      <bottom style="hair">
        <color auto="1"/>
      </bottom>
      <diagonal/>
    </border>
    <border>
      <left style="thin">
        <color theme="0" tint="-0.24994659260841701"/>
      </left>
      <right style="thin">
        <color theme="0" tint="-0.24994659260841701"/>
      </right>
      <top/>
      <bottom style="hair">
        <color auto="1"/>
      </bottom>
      <diagonal/>
    </border>
    <border>
      <left style="thin">
        <color theme="0" tint="-0.24994659260841701"/>
      </left>
      <right style="thin">
        <color auto="1"/>
      </right>
      <top/>
      <bottom style="hair">
        <color auto="1"/>
      </bottom>
      <diagonal/>
    </border>
    <border>
      <left style="thin">
        <color auto="1"/>
      </left>
      <right style="thin">
        <color theme="0" tint="-0.24994659260841701"/>
      </right>
      <top style="hair">
        <color auto="1"/>
      </top>
      <bottom/>
      <diagonal/>
    </border>
    <border>
      <left style="thin">
        <color theme="0" tint="-0.24994659260841701"/>
      </left>
      <right style="thin">
        <color theme="0" tint="-0.24994659260841701"/>
      </right>
      <top style="hair">
        <color auto="1"/>
      </top>
      <bottom/>
      <diagonal/>
    </border>
    <border>
      <left style="thin">
        <color theme="0" tint="-0.24994659260841701"/>
      </left>
      <right style="thin">
        <color auto="1"/>
      </right>
      <top style="hair">
        <color auto="1"/>
      </top>
      <bottom/>
      <diagonal/>
    </border>
    <border>
      <left style="thin">
        <color auto="1"/>
      </left>
      <right style="thin">
        <color theme="0" tint="-0.24994659260841701"/>
      </right>
      <top style="thin">
        <color auto="1"/>
      </top>
      <bottom style="hair">
        <color auto="1"/>
      </bottom>
      <diagonal/>
    </border>
    <border>
      <left style="thin">
        <color theme="0" tint="-0.24994659260841701"/>
      </left>
      <right style="thin">
        <color theme="0" tint="-0.24994659260841701"/>
      </right>
      <top style="thin">
        <color auto="1"/>
      </top>
      <bottom style="hair">
        <color auto="1"/>
      </bottom>
      <diagonal/>
    </border>
    <border>
      <left style="thin">
        <color theme="0" tint="-0.24994659260841701"/>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thin">
        <color theme="0" tint="-0.24994659260841701"/>
      </right>
      <top style="hair">
        <color auto="1"/>
      </top>
      <bottom style="thin">
        <color auto="1"/>
      </bottom>
      <diagonal/>
    </border>
    <border>
      <left style="thin">
        <color theme="0" tint="-0.24994659260841701"/>
      </left>
      <right style="thin">
        <color theme="0" tint="-0.24994659260841701"/>
      </right>
      <top style="hair">
        <color auto="1"/>
      </top>
      <bottom style="thin">
        <color auto="1"/>
      </bottom>
      <diagonal/>
    </border>
    <border>
      <left/>
      <right style="thin">
        <color auto="1"/>
      </right>
      <top/>
      <bottom style="hair">
        <color auto="1"/>
      </bottom>
      <diagonal/>
    </border>
    <border>
      <left style="thin">
        <color auto="1"/>
      </left>
      <right style="thin">
        <color theme="0" tint="-0.24994659260841701"/>
      </right>
      <top style="hair">
        <color auto="1"/>
      </top>
      <bottom style="thin">
        <color theme="0" tint="-0.24994659260841701"/>
      </bottom>
      <diagonal/>
    </border>
    <border>
      <left style="thin">
        <color theme="0" tint="-0.24994659260841701"/>
      </left>
      <right style="thin">
        <color theme="0" tint="-0.24994659260841701"/>
      </right>
      <top style="hair">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hair">
        <color auto="1"/>
      </top>
      <bottom style="thin">
        <color theme="0" tint="-0.24994659260841701"/>
      </bottom>
      <diagonal/>
    </border>
    <border>
      <left/>
      <right/>
      <top style="thin">
        <color auto="1"/>
      </top>
      <bottom style="hair">
        <color auto="1"/>
      </bottom>
      <diagonal/>
    </border>
    <border>
      <left/>
      <right/>
      <top style="hair">
        <color auto="1"/>
      </top>
      <bottom style="thin">
        <color theme="0" tint="-0.2499465926084170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thin">
        <color theme="0" tint="-0.24994659260841701"/>
      </top>
      <bottom style="thin">
        <color auto="1"/>
      </bottom>
      <diagonal/>
    </border>
    <border>
      <left style="thin">
        <color auto="1"/>
      </left>
      <right/>
      <top style="thin">
        <color theme="0" tint="-0.24994659260841701"/>
      </top>
      <bottom style="thin">
        <color auto="1"/>
      </bottom>
      <diagonal/>
    </border>
    <border>
      <left/>
      <right style="thin">
        <color theme="0" tint="-0.24994659260841701"/>
      </right>
      <top style="thin">
        <color theme="0" tint="-0.24994659260841701"/>
      </top>
      <bottom style="thin">
        <color auto="1"/>
      </bottom>
      <diagonal/>
    </border>
    <border>
      <left/>
      <right/>
      <top style="thin">
        <color auto="1"/>
      </top>
      <bottom/>
      <diagonal/>
    </border>
    <border>
      <left/>
      <right style="thin">
        <color auto="1"/>
      </right>
      <top style="hair">
        <color auto="1"/>
      </top>
      <bottom style="thin">
        <color auto="1"/>
      </bottom>
      <diagonal/>
    </border>
    <border>
      <left style="thin">
        <color theme="1" tint="0.24994659260841701"/>
      </left>
      <right style="thin">
        <color theme="0" tint="-0.24994659260841701"/>
      </right>
      <top/>
      <bottom style="thin">
        <color theme="1" tint="0.24994659260841701"/>
      </bottom>
      <diagonal/>
    </border>
    <border>
      <left style="thin">
        <color theme="0" tint="-0.24994659260841701"/>
      </left>
      <right style="thin">
        <color theme="1" tint="0.24994659260841701"/>
      </right>
      <top/>
      <bottom style="thin">
        <color theme="1" tint="0.24994659260841701"/>
      </bottom>
      <diagonal/>
    </border>
    <border>
      <left/>
      <right/>
      <top style="thin">
        <color theme="1" tint="0.24994659260841701"/>
      </top>
      <bottom/>
      <diagonal/>
    </border>
    <border>
      <left style="thin">
        <color theme="0" tint="-0.24994659260841701"/>
      </left>
      <right/>
      <top style="thin">
        <color theme="1" tint="0.24994659260841701"/>
      </top>
      <bottom style="thin">
        <color theme="1" tint="0.24994659260841701"/>
      </bottom>
      <diagonal/>
    </border>
    <border>
      <left style="thin">
        <color theme="1" tint="0.24994659260841701"/>
      </left>
      <right/>
      <top/>
      <bottom/>
      <diagonal/>
    </border>
    <border>
      <left style="thin">
        <color theme="0" tint="-0.24994659260841701"/>
      </left>
      <right style="thin">
        <color theme="0" tint="-0.24994659260841701"/>
      </right>
      <top style="thin">
        <color theme="1" tint="0.24994659260841701"/>
      </top>
      <bottom style="thin">
        <color theme="0" tint="-0.24994659260841701"/>
      </bottom>
      <diagonal/>
    </border>
    <border>
      <left style="thin">
        <color theme="1" tint="0.24994659260841701"/>
      </left>
      <right style="thin">
        <color theme="0" tint="-0.24994659260841701"/>
      </right>
      <top style="thin">
        <color theme="1" tint="0.24994659260841701"/>
      </top>
      <bottom style="thin">
        <color theme="0" tint="-0.24994659260841701"/>
      </bottom>
      <diagonal/>
    </border>
    <border>
      <left style="thin">
        <color theme="0" tint="-0.24994659260841701"/>
      </left>
      <right style="thin">
        <color theme="1" tint="0.24994659260841701"/>
      </right>
      <top style="thin">
        <color theme="1" tint="0.24994659260841701"/>
      </top>
      <bottom style="thin">
        <color theme="0" tint="-0.24994659260841701"/>
      </bottom>
      <diagonal/>
    </border>
    <border>
      <left style="thin">
        <color theme="1"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24994659260841701"/>
      </right>
      <top style="thin">
        <color theme="0" tint="-0.24994659260841701"/>
      </top>
      <bottom style="thin">
        <color theme="0" tint="-0.24994659260841701"/>
      </bottom>
      <diagonal/>
    </border>
    <border>
      <left style="thin">
        <color theme="1" tint="0.24994659260841701"/>
      </left>
      <right style="thin">
        <color theme="0" tint="-0.24994659260841701"/>
      </right>
      <top style="thin">
        <color theme="0" tint="-0.24994659260841701"/>
      </top>
      <bottom/>
      <diagonal/>
    </border>
    <border>
      <left style="thin">
        <color theme="1" tint="0.24994659260841701"/>
      </left>
      <right style="thin">
        <color theme="0" tint="-0.24994659260841701"/>
      </right>
      <top style="thin">
        <color theme="1" tint="0.24994659260841701"/>
      </top>
      <bottom/>
      <diagonal/>
    </border>
    <border>
      <left style="thin">
        <color theme="0" tint="-0.24994659260841701"/>
      </left>
      <right style="thin">
        <color theme="1" tint="0.24994659260841701"/>
      </right>
      <top style="thin">
        <color theme="1" tint="0.24994659260841701"/>
      </top>
      <bottom/>
      <diagonal/>
    </border>
    <border>
      <left style="thin">
        <color theme="1" tint="0.24994659260841701"/>
      </left>
      <right style="thin">
        <color theme="0" tint="-0.24994659260841701"/>
      </right>
      <top/>
      <bottom/>
      <diagonal/>
    </border>
    <border>
      <left style="thin">
        <color theme="0" tint="-0.24994659260841701"/>
      </left>
      <right style="thin">
        <color theme="1" tint="0.2499465926084170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1" tint="0.24994659260841701"/>
      </left>
      <right style="thin">
        <color theme="0" tint="-0.24994659260841701"/>
      </right>
      <top style="thin">
        <color theme="1" tint="0.24994659260841701"/>
      </top>
      <bottom style="hair">
        <color theme="1" tint="0.24994659260841701"/>
      </bottom>
      <diagonal/>
    </border>
    <border>
      <left style="thin">
        <color theme="0" tint="-0.24994659260841701"/>
      </left>
      <right style="thin">
        <color theme="0" tint="-0.24994659260841701"/>
      </right>
      <top style="thin">
        <color theme="1" tint="0.24994659260841701"/>
      </top>
      <bottom style="hair">
        <color theme="1" tint="0.24994659260841701"/>
      </bottom>
      <diagonal/>
    </border>
    <border>
      <left style="thin">
        <color theme="0" tint="-0.24994659260841701"/>
      </left>
      <right style="thin">
        <color theme="1" tint="0.24994659260841701"/>
      </right>
      <top style="thin">
        <color theme="1" tint="0.24994659260841701"/>
      </top>
      <bottom style="hair">
        <color theme="1" tint="0.24994659260841701"/>
      </bottom>
      <diagonal/>
    </border>
    <border>
      <left style="thin">
        <color theme="1" tint="0.24994659260841701"/>
      </left>
      <right style="thin">
        <color theme="0" tint="-0.24994659260841701"/>
      </right>
      <top style="hair">
        <color theme="1" tint="0.24994659260841701"/>
      </top>
      <bottom style="hair">
        <color theme="1" tint="0.24994659260841701"/>
      </bottom>
      <diagonal/>
    </border>
    <border>
      <left style="thin">
        <color theme="0" tint="-0.24994659260841701"/>
      </left>
      <right style="thin">
        <color theme="0" tint="-0.24994659260841701"/>
      </right>
      <top style="hair">
        <color theme="1" tint="0.24994659260841701"/>
      </top>
      <bottom style="hair">
        <color theme="1" tint="0.24994659260841701"/>
      </bottom>
      <diagonal/>
    </border>
    <border>
      <left style="thin">
        <color theme="0"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thin">
        <color theme="0" tint="-0.24994659260841701"/>
      </right>
      <top style="hair">
        <color theme="1" tint="0.24994659260841701"/>
      </top>
      <bottom style="thin">
        <color theme="1" tint="0.24994659260841701"/>
      </bottom>
      <diagonal/>
    </border>
    <border>
      <left style="thin">
        <color theme="0" tint="-0.24994659260841701"/>
      </left>
      <right style="thin">
        <color theme="0" tint="-0.24994659260841701"/>
      </right>
      <top style="hair">
        <color theme="1" tint="0.24994659260841701"/>
      </top>
      <bottom style="thin">
        <color theme="1" tint="0.24994659260841701"/>
      </bottom>
      <diagonal/>
    </border>
    <border>
      <left style="thin">
        <color theme="0" tint="-0.24994659260841701"/>
      </left>
      <right style="thin">
        <color theme="1" tint="0.24994659260841701"/>
      </right>
      <top style="hair">
        <color theme="1" tint="0.24994659260841701"/>
      </top>
      <bottom style="thin">
        <color theme="1" tint="0.24994659260841701"/>
      </bottom>
      <diagonal/>
    </border>
    <border>
      <left style="thin">
        <color theme="1" tint="0.24994659260841701"/>
      </left>
      <right/>
      <top style="thin">
        <color theme="1" tint="0.24994659260841701"/>
      </top>
      <bottom style="hair">
        <color theme="1" tint="0.24994659260841701"/>
      </bottom>
      <diagonal/>
    </border>
    <border>
      <left/>
      <right/>
      <top style="thin">
        <color theme="1" tint="0.24994659260841701"/>
      </top>
      <bottom style="hair">
        <color theme="1" tint="0.24994659260841701"/>
      </bottom>
      <diagonal/>
    </border>
    <border>
      <left/>
      <right style="thin">
        <color theme="1" tint="0.24994659260841701"/>
      </right>
      <top style="thin">
        <color theme="1" tint="0.24994659260841701"/>
      </top>
      <bottom style="hair">
        <color theme="1" tint="0.24994659260841701"/>
      </bottom>
      <diagonal/>
    </border>
    <border>
      <left style="thin">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
      <left style="thin">
        <color theme="1" tint="0.24994659260841701"/>
      </left>
      <right/>
      <top style="hair">
        <color theme="1" tint="0.24994659260841701"/>
      </top>
      <bottom style="thin">
        <color theme="1" tint="0.24994659260841701"/>
      </bottom>
      <diagonal/>
    </border>
    <border>
      <left/>
      <right/>
      <top style="hair">
        <color theme="1" tint="0.24994659260841701"/>
      </top>
      <bottom style="thin">
        <color theme="1" tint="0.24994659260841701"/>
      </bottom>
      <diagonal/>
    </border>
    <border>
      <left/>
      <right style="thin">
        <color theme="1" tint="0.24994659260841701"/>
      </right>
      <top style="hair">
        <color theme="1" tint="0.24994659260841701"/>
      </top>
      <bottom style="thin">
        <color theme="1" tint="0.24994659260841701"/>
      </bottom>
      <diagonal/>
    </border>
    <border>
      <left style="thin">
        <color theme="1" tint="0.24994659260841701"/>
      </left>
      <right style="hair">
        <color theme="0" tint="-0.24994659260841701"/>
      </right>
      <top style="thin">
        <color theme="1" tint="0.24994659260841701"/>
      </top>
      <bottom style="thin">
        <color theme="1" tint="0.24994659260841701"/>
      </bottom>
      <diagonal/>
    </border>
    <border>
      <left style="hair">
        <color theme="0" tint="-0.24994659260841701"/>
      </left>
      <right style="hair">
        <color theme="0" tint="-0.24994659260841701"/>
      </right>
      <top style="thin">
        <color theme="1" tint="0.24994659260841701"/>
      </top>
      <bottom style="thin">
        <color theme="1" tint="0.24994659260841701"/>
      </bottom>
      <diagonal/>
    </border>
    <border>
      <left style="hair">
        <color theme="0" tint="-0.24994659260841701"/>
      </left>
      <right style="thin">
        <color theme="1" tint="0.24994659260841701"/>
      </right>
      <top style="thin">
        <color theme="1" tint="0.24994659260841701"/>
      </top>
      <bottom style="thin">
        <color theme="1"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style="thin">
        <color auto="1"/>
      </left>
      <right style="hair">
        <color theme="0" tint="-0.24994659260841701"/>
      </right>
      <top style="thin">
        <color auto="1"/>
      </top>
      <bottom style="hair">
        <color auto="1"/>
      </bottom>
      <diagonal/>
    </border>
    <border>
      <left style="hair">
        <color theme="0" tint="-0.24994659260841701"/>
      </left>
      <right style="hair">
        <color theme="0" tint="-0.24994659260841701"/>
      </right>
      <top style="thin">
        <color auto="1"/>
      </top>
      <bottom style="hair">
        <color auto="1"/>
      </bottom>
      <diagonal/>
    </border>
    <border>
      <left style="hair">
        <color theme="0" tint="-0.24994659260841701"/>
      </left>
      <right style="thin">
        <color auto="1"/>
      </right>
      <top style="thin">
        <color auto="1"/>
      </top>
      <bottom style="hair">
        <color auto="1"/>
      </bottom>
      <diagonal/>
    </border>
    <border>
      <left/>
      <right/>
      <top/>
      <bottom style="medium">
        <color rgb="FFE73741"/>
      </bottom>
      <diagonal/>
    </border>
    <border>
      <left style="thin">
        <color theme="0"/>
      </left>
      <right style="thin">
        <color theme="0"/>
      </right>
      <top style="thin">
        <color auto="1"/>
      </top>
      <bottom style="thin">
        <color auto="1"/>
      </bottom>
      <diagonal/>
    </border>
    <border>
      <left style="thin">
        <color auto="1"/>
      </left>
      <right style="hair">
        <color theme="0" tint="-0.24994659260841701"/>
      </right>
      <top style="hair">
        <color auto="1"/>
      </top>
      <bottom style="hair">
        <color auto="1"/>
      </bottom>
      <diagonal/>
    </border>
    <border>
      <left style="hair">
        <color theme="0" tint="-0.24994659260841701"/>
      </left>
      <right style="hair">
        <color theme="0" tint="-0.24994659260841701"/>
      </right>
      <top style="hair">
        <color auto="1"/>
      </top>
      <bottom style="hair">
        <color auto="1"/>
      </bottom>
      <diagonal/>
    </border>
    <border>
      <left style="hair">
        <color theme="0" tint="-0.24994659260841701"/>
      </left>
      <right style="thin">
        <color auto="1"/>
      </right>
      <top style="hair">
        <color auto="1"/>
      </top>
      <bottom style="hair">
        <color auto="1"/>
      </bottom>
      <diagonal/>
    </border>
    <border>
      <left style="thin">
        <color auto="1"/>
      </left>
      <right style="hair">
        <color theme="0" tint="-0.24994659260841701"/>
      </right>
      <top/>
      <bottom style="hair">
        <color auto="1"/>
      </bottom>
      <diagonal/>
    </border>
    <border>
      <left style="hair">
        <color theme="0" tint="-0.24994659260841701"/>
      </left>
      <right style="hair">
        <color theme="0" tint="-0.24994659260841701"/>
      </right>
      <top/>
      <bottom style="hair">
        <color auto="1"/>
      </bottom>
      <diagonal/>
    </border>
    <border>
      <left style="hair">
        <color theme="0" tint="-0.24994659260841701"/>
      </left>
      <right style="thin">
        <color auto="1"/>
      </right>
      <top/>
      <bottom style="hair">
        <color auto="1"/>
      </bottom>
      <diagonal/>
    </border>
    <border>
      <left style="thin">
        <color auto="1"/>
      </left>
      <right style="hair">
        <color theme="0"/>
      </right>
      <top style="hair">
        <color auto="1"/>
      </top>
      <bottom style="thin">
        <color auto="1"/>
      </bottom>
      <diagonal/>
    </border>
    <border>
      <left style="hair">
        <color theme="0"/>
      </left>
      <right/>
      <top style="hair">
        <color auto="1"/>
      </top>
      <bottom style="thin">
        <color auto="1"/>
      </bottom>
      <diagonal/>
    </border>
    <border>
      <left/>
      <right/>
      <top style="hair">
        <color auto="1"/>
      </top>
      <bottom style="thin">
        <color auto="1"/>
      </bottom>
      <diagonal/>
    </border>
    <border>
      <left style="hair">
        <color theme="0" tint="-0.24994659260841701"/>
      </left>
      <right style="thin">
        <color auto="1"/>
      </right>
      <top style="hair">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1" tint="0.24994659260841701"/>
      </right>
      <top style="thin">
        <color theme="0" tint="-0.24994659260841701"/>
      </top>
      <bottom/>
      <diagonal/>
    </border>
    <border>
      <left/>
      <right/>
      <top/>
      <bottom style="thin">
        <color rgb="FFFA3741"/>
      </bottom>
      <diagonal/>
    </border>
    <border>
      <left style="thin">
        <color theme="1" tint="0.24994659260841701"/>
      </left>
      <right/>
      <top style="thin">
        <color theme="1" tint="0.24994659260841701"/>
      </top>
      <bottom/>
      <diagonal/>
    </border>
    <border>
      <left style="dotted">
        <color theme="0" tint="-0.34998626667073579"/>
      </left>
      <right/>
      <top style="thin">
        <color theme="1" tint="0.24994659260841701"/>
      </top>
      <bottom style="thin">
        <color theme="0" tint="-0.14996795556505021"/>
      </bottom>
      <diagonal/>
    </border>
    <border>
      <left/>
      <right/>
      <top style="thin">
        <color theme="1" tint="0.24994659260841701"/>
      </top>
      <bottom style="thin">
        <color theme="0" tint="-0.14996795556505021"/>
      </bottom>
      <diagonal/>
    </border>
    <border>
      <left/>
      <right style="thin">
        <color theme="1" tint="0.24994659260841701"/>
      </right>
      <top style="thin">
        <color theme="1" tint="0.24994659260841701"/>
      </top>
      <bottom style="thin">
        <color theme="0" tint="-0.14996795556505021"/>
      </bottom>
      <diagonal/>
    </border>
    <border>
      <left style="dotted">
        <color theme="0" tint="-0.34998626667073579"/>
      </left>
      <right/>
      <top style="thin">
        <color theme="0" tint="-0.14996795556505021"/>
      </top>
      <bottom/>
      <diagonal/>
    </border>
    <border>
      <left style="hair">
        <color theme="1" tint="0.34998626667073579"/>
      </left>
      <right style="hair">
        <color theme="1" tint="0.34998626667073579"/>
      </right>
      <top style="thin">
        <color theme="0" tint="-0.14996795556505021"/>
      </top>
      <bottom/>
      <diagonal/>
    </border>
    <border>
      <left/>
      <right style="thin">
        <color theme="1" tint="0.24994659260841701"/>
      </right>
      <top style="thin">
        <color theme="0" tint="-0.14996795556505021"/>
      </top>
      <bottom/>
      <diagonal/>
    </border>
    <border>
      <left style="thin">
        <color theme="1" tint="0.24994659260841701"/>
      </left>
      <right/>
      <top style="dotted">
        <color theme="0" tint="-0.24994659260841701"/>
      </top>
      <bottom/>
      <diagonal/>
    </border>
    <border>
      <left/>
      <right/>
      <top style="dotted">
        <color theme="0" tint="-0.24994659260841701"/>
      </top>
      <bottom/>
      <diagonal/>
    </border>
    <border>
      <left/>
      <right style="thin">
        <color theme="1" tint="0.24994659260841701"/>
      </right>
      <top style="dotted">
        <color theme="0" tint="-0.24994659260841701"/>
      </top>
      <bottom/>
      <diagonal/>
    </border>
    <border>
      <left style="thick">
        <color theme="0"/>
      </left>
      <right style="thick">
        <color theme="0"/>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style="medium">
        <color theme="0"/>
      </left>
      <right style="medium">
        <color theme="0"/>
      </right>
      <top/>
      <bottom style="thin">
        <color theme="1" tint="0.24994659260841701"/>
      </bottom>
      <diagonal/>
    </border>
    <border>
      <left style="medium">
        <color theme="0"/>
      </left>
      <right style="medium">
        <color theme="0"/>
      </right>
      <top style="thin">
        <color theme="0" tint="-0.14996795556505021"/>
      </top>
      <bottom style="thin">
        <color theme="1" tint="0.24994659260841701"/>
      </bottom>
      <diagonal/>
    </border>
    <border>
      <left/>
      <right style="thin">
        <color theme="1" tint="0.24994659260841701"/>
      </right>
      <top style="thin">
        <color theme="0" tint="-0.14996795556505021"/>
      </top>
      <bottom style="thin">
        <color theme="1" tint="0.24994659260841701"/>
      </bottom>
      <diagonal/>
    </border>
    <border>
      <left style="thin">
        <color auto="1"/>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top style="thin">
        <color auto="1"/>
      </top>
      <bottom style="hair">
        <color theme="2" tint="-9.9948118533890809E-2"/>
      </bottom>
      <diagonal/>
    </border>
    <border>
      <left/>
      <right/>
      <top style="thin">
        <color auto="1"/>
      </top>
      <bottom style="hair">
        <color theme="2" tint="-9.9948118533890809E-2"/>
      </bottom>
      <diagonal/>
    </border>
    <border>
      <left/>
      <right style="thin">
        <color auto="1"/>
      </right>
      <top style="thin">
        <color auto="1"/>
      </top>
      <bottom style="hair">
        <color theme="2" tint="-9.9948118533890809E-2"/>
      </bottom>
      <diagonal/>
    </border>
    <border>
      <left style="thin">
        <color auto="1"/>
      </left>
      <right/>
      <top style="hair">
        <color theme="2" tint="-9.9948118533890809E-2"/>
      </top>
      <bottom style="hair">
        <color theme="2" tint="-9.9948118533890809E-2"/>
      </bottom>
      <diagonal/>
    </border>
    <border>
      <left/>
      <right/>
      <top style="hair">
        <color theme="2" tint="-9.9948118533890809E-2"/>
      </top>
      <bottom style="hair">
        <color theme="2" tint="-9.9948118533890809E-2"/>
      </bottom>
      <diagonal/>
    </border>
    <border>
      <left/>
      <right style="thin">
        <color auto="1"/>
      </right>
      <top style="hair">
        <color theme="2" tint="-9.9948118533890809E-2"/>
      </top>
      <bottom style="hair">
        <color theme="2" tint="-9.9948118533890809E-2"/>
      </bottom>
      <diagonal/>
    </border>
    <border>
      <left style="thin">
        <color auto="1"/>
      </left>
      <right/>
      <top style="hair">
        <color theme="2" tint="-9.9948118533890809E-2"/>
      </top>
      <bottom style="thin">
        <color auto="1"/>
      </bottom>
      <diagonal/>
    </border>
    <border>
      <left/>
      <right/>
      <top style="hair">
        <color theme="2" tint="-9.9948118533890809E-2"/>
      </top>
      <bottom style="thin">
        <color auto="1"/>
      </bottom>
      <diagonal/>
    </border>
    <border>
      <left/>
      <right style="thin">
        <color auto="1"/>
      </right>
      <top style="hair">
        <color theme="2" tint="-9.9948118533890809E-2"/>
      </top>
      <bottom style="thin">
        <color auto="1"/>
      </bottom>
      <diagonal/>
    </border>
    <border>
      <left style="thin">
        <color theme="2" tint="-0.749961851863155"/>
      </left>
      <right/>
      <top style="thin">
        <color theme="2" tint="-0.749961851863155"/>
      </top>
      <bottom/>
      <diagonal/>
    </border>
    <border>
      <left/>
      <right/>
      <top style="thin">
        <color theme="2" tint="-0.749961851863155"/>
      </top>
      <bottom/>
      <diagonal/>
    </border>
    <border>
      <left/>
      <right style="thin">
        <color theme="2" tint="-0.749961851863155"/>
      </right>
      <top style="thin">
        <color theme="2" tint="-0.749961851863155"/>
      </top>
      <bottom/>
      <diagonal/>
    </border>
    <border>
      <left style="thin">
        <color theme="2" tint="-0.749961851863155"/>
      </left>
      <right/>
      <top/>
      <bottom/>
      <diagonal/>
    </border>
    <border>
      <left/>
      <right style="thin">
        <color theme="2" tint="-0.749961851863155"/>
      </right>
      <top/>
      <bottom/>
      <diagonal/>
    </border>
    <border>
      <left/>
      <right/>
      <top/>
      <bottom style="medium">
        <color rgb="FFFA3741"/>
      </bottom>
      <diagonal/>
    </border>
    <border>
      <left style="thin">
        <color theme="2" tint="-0.499984740745262"/>
      </left>
      <right style="thin">
        <color theme="0"/>
      </right>
      <top style="thin">
        <color theme="2" tint="-0.499984740745262"/>
      </top>
      <bottom style="thin">
        <color theme="0"/>
      </bottom>
      <diagonal/>
    </border>
    <border>
      <left style="thin">
        <color theme="0"/>
      </left>
      <right style="thin">
        <color theme="0"/>
      </right>
      <top style="thin">
        <color theme="2" tint="-0.499984740745262"/>
      </top>
      <bottom style="thin">
        <color theme="0"/>
      </bottom>
      <diagonal/>
    </border>
    <border>
      <left style="thin">
        <color theme="0"/>
      </left>
      <right style="thin">
        <color theme="2" tint="-0.499984740745262"/>
      </right>
      <top style="thin">
        <color theme="2" tint="-0.499984740745262"/>
      </top>
      <bottom style="thin">
        <color theme="0"/>
      </bottom>
      <diagonal/>
    </border>
    <border>
      <left/>
      <right style="thin">
        <color theme="2" tint="-0.499984740745262"/>
      </right>
      <top style="thin">
        <color theme="2" tint="-0.499984740745262"/>
      </top>
      <bottom style="thin">
        <color theme="0"/>
      </bottom>
      <diagonal/>
    </border>
    <border>
      <left style="thin">
        <color theme="2" tint="-0.499984740745262"/>
      </left>
      <right style="thin">
        <color theme="2" tint="-0.499984740745262"/>
      </right>
      <top style="thin">
        <color theme="2" tint="-0.499984740745262"/>
      </top>
      <bottom style="thin">
        <color theme="0"/>
      </bottom>
      <diagonal/>
    </border>
    <border>
      <left style="thin">
        <color theme="2" tint="-0.499984740745262"/>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2" tint="-0.499984740745262"/>
      </bottom>
      <diagonal/>
    </border>
    <border>
      <left style="thin">
        <color theme="0"/>
      </left>
      <right style="thin">
        <color theme="0"/>
      </right>
      <top/>
      <bottom style="thin">
        <color theme="2" tint="-0.499984740745262"/>
      </bottom>
      <diagonal/>
    </border>
    <border>
      <left style="thin">
        <color theme="0"/>
      </left>
      <right/>
      <top/>
      <bottom style="thin">
        <color theme="2" tint="-0.499984740745262"/>
      </bottom>
      <diagonal/>
    </border>
    <border>
      <left style="thin">
        <color theme="0"/>
      </left>
      <right style="thin">
        <color theme="2" tint="-0.499984740745262"/>
      </right>
      <top/>
      <bottom style="thin">
        <color theme="2" tint="-0.499984740745262"/>
      </bottom>
      <diagonal/>
    </border>
    <border>
      <left style="thin">
        <color theme="2" tint="-0.499984740745262"/>
      </left>
      <right style="thin">
        <color theme="0"/>
      </right>
      <top style="thin">
        <color theme="0"/>
      </top>
      <bottom style="thin">
        <color theme="2" tint="-0.499984740745262"/>
      </bottom>
      <diagonal/>
    </border>
    <border>
      <left style="thin">
        <color theme="0"/>
      </left>
      <right style="thin">
        <color theme="0"/>
      </right>
      <top style="thin">
        <color theme="0"/>
      </top>
      <bottom style="thin">
        <color theme="2" tint="-0.499984740745262"/>
      </bottom>
      <diagonal/>
    </border>
    <border>
      <left/>
      <right/>
      <top style="thin">
        <color theme="2" tint="-0.499984740745262"/>
      </top>
      <bottom style="thin">
        <color theme="2" tint="-0.499984740745262"/>
      </bottom>
      <diagonal/>
    </border>
    <border>
      <left style="hair">
        <color theme="2" tint="-0.499984740745262"/>
      </left>
      <right style="hair">
        <color theme="2" tint="-0.499984740745262"/>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style="hair">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0"/>
      </bottom>
      <diagonal/>
    </border>
    <border>
      <left style="hair">
        <color theme="2" tint="-0.499984740745262"/>
      </left>
      <right style="hair">
        <color theme="2" tint="-0.499984740745262"/>
      </right>
      <top style="thin">
        <color theme="2" tint="-0.499984740745262"/>
      </top>
      <bottom style="thin">
        <color theme="0"/>
      </bottom>
      <diagonal/>
    </border>
    <border>
      <left style="thin">
        <color theme="2" tint="-0.499984740745262"/>
      </left>
      <right/>
      <top/>
      <bottom/>
      <diagonal/>
    </border>
    <border>
      <left/>
      <right style="thin">
        <color theme="2" tint="-0.499984740745262"/>
      </right>
      <top/>
      <bottom style="thin">
        <color theme="0"/>
      </bottom>
      <diagonal/>
    </border>
    <border>
      <left style="thin">
        <color theme="2" tint="-0.499984740745262"/>
      </left>
      <right/>
      <top/>
      <bottom style="thin">
        <color theme="0"/>
      </bottom>
      <diagonal/>
    </border>
    <border>
      <left style="hair">
        <color theme="2" tint="-0.499984740745262"/>
      </left>
      <right style="hair">
        <color theme="2" tint="-0.499984740745262"/>
      </right>
      <top/>
      <bottom style="thin">
        <color theme="0"/>
      </bottom>
      <diagonal/>
    </border>
    <border>
      <left/>
      <right style="thin">
        <color theme="2" tint="-0.499984740745262"/>
      </right>
      <top style="thin">
        <color theme="0"/>
      </top>
      <bottom style="thin">
        <color theme="0"/>
      </bottom>
      <diagonal/>
    </border>
    <border>
      <left style="thin">
        <color theme="2" tint="-0.499984740745262"/>
      </left>
      <right/>
      <top style="thin">
        <color theme="0"/>
      </top>
      <bottom style="thin">
        <color theme="0"/>
      </bottom>
      <diagonal/>
    </border>
    <border>
      <left style="hair">
        <color theme="2" tint="-0.499984740745262"/>
      </left>
      <right style="hair">
        <color theme="2" tint="-0.499984740745262"/>
      </right>
      <top style="thin">
        <color theme="0"/>
      </top>
      <bottom style="thin">
        <color theme="0"/>
      </bottom>
      <diagonal/>
    </border>
    <border>
      <left/>
      <right style="thin">
        <color theme="2" tint="-0.499984740745262"/>
      </right>
      <top style="thin">
        <color theme="0"/>
      </top>
      <bottom/>
      <diagonal/>
    </border>
    <border>
      <left style="thin">
        <color theme="2" tint="-0.499984740745262"/>
      </left>
      <right/>
      <top/>
      <bottom style="thin">
        <color theme="0" tint="-4.9989318521683403E-2"/>
      </bottom>
      <diagonal/>
    </border>
    <border>
      <left/>
      <right style="thin">
        <color theme="2" tint="-0.499984740745262"/>
      </right>
      <top style="thin">
        <color theme="0" tint="-4.9989318521683403E-2"/>
      </top>
      <bottom style="thin">
        <color theme="0" tint="-4.9989318521683403E-2"/>
      </bottom>
      <diagonal/>
    </border>
    <border>
      <left style="thin">
        <color theme="2" tint="-0.499984740745262"/>
      </left>
      <right/>
      <top style="thin">
        <color theme="0"/>
      </top>
      <bottom style="thin">
        <color theme="0" tint="-4.9989318521683403E-2"/>
      </bottom>
      <diagonal/>
    </border>
    <border>
      <left style="hair">
        <color theme="2" tint="-0.499984740745262"/>
      </left>
      <right style="hair">
        <color theme="2" tint="-0.499984740745262"/>
      </right>
      <top style="thin">
        <color theme="0"/>
      </top>
      <bottom style="thin">
        <color theme="0" tint="-4.9989318521683403E-2"/>
      </bottom>
      <diagonal/>
    </border>
    <border>
      <left/>
      <right style="thin">
        <color theme="2" tint="-0.499984740745262"/>
      </right>
      <top style="thin">
        <color theme="0"/>
      </top>
      <bottom style="thin">
        <color theme="0" tint="-4.9989318521683403E-2"/>
      </bottom>
      <diagonal/>
    </border>
    <border>
      <left/>
      <right style="thin">
        <color theme="2" tint="-0.499984740745262"/>
      </right>
      <top/>
      <bottom/>
      <diagonal/>
    </border>
    <border>
      <left style="hair">
        <color theme="2" tint="-0.499984740745262"/>
      </left>
      <right style="hair">
        <color theme="2" tint="-0.499984740745262"/>
      </right>
      <top/>
      <bottom/>
      <diagonal/>
    </border>
    <border>
      <left style="thin">
        <color theme="2" tint="-0.499984740745262"/>
      </left>
      <right/>
      <top style="thin">
        <color theme="0" tint="-4.9989318521683403E-2"/>
      </top>
      <bottom style="thin">
        <color theme="0" tint="-4.9989318521683403E-2"/>
      </bottom>
      <diagonal/>
    </border>
    <border>
      <left style="hair">
        <color theme="2" tint="-0.499984740745262"/>
      </left>
      <right style="hair">
        <color theme="2" tint="-0.499984740745262"/>
      </right>
      <top style="thin">
        <color theme="0" tint="-4.9989318521683403E-2"/>
      </top>
      <bottom style="thin">
        <color theme="0" tint="-4.9989318521683403E-2"/>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style="hair">
        <color theme="2" tint="-0.499984740745262"/>
      </right>
      <top/>
      <bottom style="thin">
        <color theme="2" tint="-0.499984740745262"/>
      </bottom>
      <diagonal/>
    </border>
    <border>
      <left style="hair">
        <color theme="2" tint="-0.499984740745262"/>
      </left>
      <right style="hair">
        <color theme="2" tint="-0.499984740745262"/>
      </right>
      <top/>
      <bottom style="thin">
        <color theme="2" tint="-0.499984740745262"/>
      </bottom>
      <diagonal/>
    </border>
    <border>
      <left/>
      <right/>
      <top/>
      <bottom style="thin">
        <color theme="0"/>
      </bottom>
      <diagonal/>
    </border>
    <border>
      <left style="thin">
        <color theme="2" tint="-0.749961851863155"/>
      </left>
      <right/>
      <top/>
      <bottom style="thin">
        <color theme="2" tint="-0.749961851863155"/>
      </bottom>
      <diagonal/>
    </border>
    <border>
      <left/>
      <right/>
      <top/>
      <bottom style="thin">
        <color theme="2" tint="-0.749961851863155"/>
      </bottom>
      <diagonal/>
    </border>
    <border>
      <left/>
      <right style="thin">
        <color theme="2" tint="-0.749961851863155"/>
      </right>
      <top/>
      <bottom style="thin">
        <color theme="2" tint="-0.749961851863155"/>
      </bottom>
      <diagonal/>
    </border>
    <border>
      <left/>
      <right style="thin">
        <color theme="0"/>
      </right>
      <top style="thin">
        <color auto="1"/>
      </top>
      <bottom style="thin">
        <color auto="1"/>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1" tint="0.24994659260841701"/>
      </left>
      <right style="hair">
        <color theme="0" tint="-0.24994659260841701"/>
      </right>
      <top/>
      <bottom style="thin">
        <color theme="1" tint="0.24994659260841701"/>
      </bottom>
      <diagonal/>
    </border>
    <border>
      <left style="hair">
        <color theme="0" tint="-0.24994659260841701"/>
      </left>
      <right style="hair">
        <color theme="0" tint="-0.24994659260841701"/>
      </right>
      <top/>
      <bottom style="thin">
        <color theme="1" tint="0.24994659260841701"/>
      </bottom>
      <diagonal/>
    </border>
    <border>
      <left style="hair">
        <color theme="0" tint="-0.24994659260841701"/>
      </left>
      <right style="thin">
        <color theme="1" tint="0.24994659260841701"/>
      </right>
      <top/>
      <bottom style="thin">
        <color theme="1" tint="0.24994659260841701"/>
      </bottom>
      <diagonal/>
    </border>
    <border>
      <left style="thin">
        <color theme="1" tint="0.24994659260841701"/>
      </left>
      <right style="hair">
        <color theme="0" tint="-0.24994659260841701"/>
      </right>
      <top style="thin">
        <color theme="1" tint="0.24994659260841701"/>
      </top>
      <bottom/>
      <diagonal/>
    </border>
    <border>
      <left/>
      <right style="medium">
        <color indexed="64"/>
      </right>
      <top style="medium">
        <color indexed="64"/>
      </top>
      <bottom style="medium">
        <color indexed="64"/>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theme="0" tint="-0.24994659260841701"/>
      </right>
      <top style="thin">
        <color auto="1"/>
      </top>
      <bottom style="thin">
        <color auto="1"/>
      </bottom>
      <diagonal/>
    </border>
    <border>
      <left style="hair">
        <color theme="0" tint="-0.24994659260841701"/>
      </left>
      <right style="hair">
        <color theme="0" tint="-0.24994659260841701"/>
      </right>
      <top style="thin">
        <color auto="1"/>
      </top>
      <bottom style="thin">
        <color auto="1"/>
      </bottom>
      <diagonal/>
    </border>
    <border>
      <left style="hair">
        <color theme="0" tint="-0.24994659260841701"/>
      </left>
      <right style="thin">
        <color auto="1"/>
      </right>
      <top style="thin">
        <color auto="1"/>
      </top>
      <bottom style="thin">
        <color auto="1"/>
      </bottom>
      <diagonal/>
    </border>
    <border>
      <left style="thin">
        <color theme="1" tint="0.24994659260841701"/>
      </left>
      <right/>
      <top style="hair">
        <color auto="1"/>
      </top>
      <bottom style="hair">
        <color auto="1"/>
      </bottom>
      <diagonal/>
    </border>
    <border>
      <left/>
      <right style="thin">
        <color theme="1" tint="0.24994659260841701"/>
      </right>
      <top style="hair">
        <color auto="1"/>
      </top>
      <bottom style="hair">
        <color auto="1"/>
      </bottom>
      <diagonal/>
    </border>
    <border>
      <left style="thin">
        <color theme="1" tint="0.24994659260841701"/>
      </left>
      <right/>
      <top style="hair">
        <color auto="1"/>
      </top>
      <bottom style="thin">
        <color theme="1" tint="0.24994659260841701"/>
      </bottom>
      <diagonal/>
    </border>
    <border>
      <left/>
      <right/>
      <top style="hair">
        <color auto="1"/>
      </top>
      <bottom style="thin">
        <color theme="1" tint="0.24994659260841701"/>
      </bottom>
      <diagonal/>
    </border>
    <border>
      <left/>
      <right style="thin">
        <color theme="1" tint="0.24994659260841701"/>
      </right>
      <top style="hair">
        <color auto="1"/>
      </top>
      <bottom style="thin">
        <color theme="1" tint="0.24994659260841701"/>
      </bottom>
      <diagonal/>
    </border>
    <border>
      <left style="hair">
        <color theme="0" tint="-0.24994659260841701"/>
      </left>
      <right style="hair">
        <color theme="0" tint="-0.24994659260841701"/>
      </right>
      <top style="thin">
        <color theme="1" tint="0.24994659260841701"/>
      </top>
      <bottom style="hair">
        <color theme="0" tint="-0.24994659260841701"/>
      </bottom>
      <diagonal/>
    </border>
    <border>
      <left style="hair">
        <color theme="0" tint="-0.24994659260841701"/>
      </left>
      <right style="thin">
        <color theme="1" tint="0.24994659260841701"/>
      </right>
      <top style="thin">
        <color theme="1"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auto="1"/>
      </bottom>
      <diagonal/>
    </border>
    <border>
      <left style="hair">
        <color theme="0" tint="-0.24994659260841701"/>
      </left>
      <right style="thin">
        <color theme="1" tint="0.24994659260841701"/>
      </right>
      <top style="hair">
        <color theme="0" tint="-0.24994659260841701"/>
      </top>
      <bottom style="hair">
        <color auto="1"/>
      </bottom>
      <diagonal/>
    </border>
    <border>
      <left/>
      <right style="hair">
        <color theme="0" tint="-0.24994659260841701"/>
      </right>
      <top style="thin">
        <color theme="1" tint="0.24994659260841701"/>
      </top>
      <bottom style="hair">
        <color theme="0" tint="-0.24994659260841701"/>
      </bottom>
      <diagonal/>
    </border>
    <border>
      <left/>
      <right style="hair">
        <color theme="0" tint="-0.24994659260841701"/>
      </right>
      <top style="hair">
        <color theme="0" tint="-0.24994659260841701"/>
      </top>
      <bottom style="hair">
        <color auto="1"/>
      </bottom>
      <diagonal/>
    </border>
    <border>
      <left style="thin">
        <color theme="1" tint="0.24994659260841701"/>
      </left>
      <right/>
      <top style="thin">
        <color theme="1" tint="0.24994659260841701"/>
      </top>
      <bottom style="hair">
        <color theme="0" tint="-0.24994659260841701"/>
      </bottom>
      <diagonal/>
    </border>
    <border>
      <left style="thin">
        <color theme="1" tint="0.24994659260841701"/>
      </left>
      <right/>
      <top style="hair">
        <color theme="0" tint="-0.2499465926084170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1" tint="0.24994659260841701"/>
      </left>
      <right style="hair">
        <color theme="1" tint="0.24994659260841701"/>
      </right>
      <top style="thin">
        <color theme="1" tint="0.24994659260841701"/>
      </top>
      <bottom style="hair">
        <color theme="1" tint="0.24994659260841701"/>
      </bottom>
      <diagonal/>
    </border>
    <border>
      <left style="hair">
        <color theme="1" tint="0.24994659260841701"/>
      </left>
      <right style="hair">
        <color theme="1" tint="0.24994659260841701"/>
      </right>
      <top style="thin">
        <color theme="1" tint="0.24994659260841701"/>
      </top>
      <bottom style="hair">
        <color theme="1" tint="0.24994659260841701"/>
      </bottom>
      <diagonal/>
    </border>
    <border>
      <left style="hair">
        <color theme="1" tint="0.24994659260841701"/>
      </left>
      <right style="thin">
        <color theme="1" tint="0.24994659260841701"/>
      </right>
      <top style="thin">
        <color theme="1" tint="0.24994659260841701"/>
      </top>
      <bottom style="hair">
        <color theme="1" tint="0.24994659260841701"/>
      </bottom>
      <diagonal/>
    </border>
    <border>
      <left style="thin">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hair">
        <color theme="1" tint="0.24994659260841701"/>
      </right>
      <top style="hair">
        <color theme="1" tint="0.24994659260841701"/>
      </top>
      <bottom style="thin">
        <color theme="1" tint="0.24994659260841701"/>
      </bottom>
      <diagonal/>
    </border>
    <border>
      <left style="hair">
        <color theme="1" tint="0.24994659260841701"/>
      </left>
      <right style="hair">
        <color theme="1" tint="0.24994659260841701"/>
      </right>
      <top style="hair">
        <color theme="1" tint="0.24994659260841701"/>
      </top>
      <bottom style="thin">
        <color theme="1" tint="0.24994659260841701"/>
      </bottom>
      <diagonal/>
    </border>
    <border>
      <left style="hair">
        <color theme="1" tint="0.24994659260841701"/>
      </left>
      <right style="thin">
        <color theme="1" tint="0.24994659260841701"/>
      </right>
      <top style="hair">
        <color theme="1" tint="0.24994659260841701"/>
      </top>
      <bottom style="thin">
        <color theme="1" tint="0.24994659260841701"/>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3" fillId="0" borderId="0" applyNumberFormat="0" applyFill="0" applyBorder="0" applyAlignment="0" applyProtection="0"/>
    <xf numFmtId="0" fontId="50" fillId="0" borderId="0"/>
    <xf numFmtId="0" fontId="118" fillId="0" borderId="0"/>
    <xf numFmtId="0" fontId="1" fillId="0" borderId="0"/>
  </cellStyleXfs>
  <cellXfs count="946">
    <xf numFmtId="0" fontId="0" fillId="0" borderId="0" xfId="0"/>
    <xf numFmtId="0" fontId="6" fillId="0" borderId="0" xfId="3" applyFont="1" applyFill="1" applyBorder="1" applyAlignment="1">
      <alignment vertical="center"/>
    </xf>
    <xf numFmtId="0" fontId="7" fillId="0" borderId="0" xfId="3" applyFont="1" applyFill="1" applyBorder="1" applyAlignment="1">
      <alignment horizontal="center" vertical="center"/>
    </xf>
    <xf numFmtId="0" fontId="0" fillId="0" borderId="0" xfId="0" applyAlignment="1">
      <alignment vertical="center"/>
    </xf>
    <xf numFmtId="0" fontId="9" fillId="0" borderId="0" xfId="0" applyFont="1" applyAlignment="1">
      <alignment horizontal="left" vertical="center" wrapText="1" indent="1"/>
    </xf>
    <xf numFmtId="164" fontId="10" fillId="0" borderId="0" xfId="1" applyNumberFormat="1" applyFont="1" applyAlignment="1">
      <alignment horizontal="right" vertical="center" indent="1"/>
    </xf>
    <xf numFmtId="0" fontId="10" fillId="0" borderId="0" xfId="0" applyFont="1" applyAlignment="1">
      <alignment horizontal="center" vertical="center"/>
    </xf>
    <xf numFmtId="0" fontId="8" fillId="0" borderId="1" xfId="0" applyFont="1" applyBorder="1" applyAlignment="1">
      <alignment horizontal="center" vertical="center"/>
    </xf>
    <xf numFmtId="0" fontId="9" fillId="0" borderId="2" xfId="0" applyFont="1" applyBorder="1" applyAlignment="1">
      <alignment horizontal="left" vertical="center" wrapText="1" indent="1"/>
    </xf>
    <xf numFmtId="164" fontId="10" fillId="0" borderId="2" xfId="1" applyNumberFormat="1" applyFont="1" applyBorder="1" applyAlignment="1">
      <alignment horizontal="right" vertical="center" indent="1"/>
    </xf>
    <xf numFmtId="0" fontId="9" fillId="0" borderId="5" xfId="0" applyFont="1" applyBorder="1" applyAlignment="1">
      <alignment horizontal="left" vertical="center" wrapText="1" indent="1"/>
    </xf>
    <xf numFmtId="164" fontId="10" fillId="0" borderId="5" xfId="1" applyNumberFormat="1" applyFont="1" applyBorder="1" applyAlignment="1">
      <alignment horizontal="right" vertical="center" indent="1"/>
    </xf>
    <xf numFmtId="0" fontId="8" fillId="0" borderId="6" xfId="0" applyFont="1" applyBorder="1" applyAlignment="1">
      <alignment horizontal="center" vertical="center"/>
    </xf>
    <xf numFmtId="0" fontId="9" fillId="0" borderId="7" xfId="0" applyFont="1" applyBorder="1" applyAlignment="1">
      <alignment horizontal="left" vertical="center" wrapText="1" indent="1"/>
    </xf>
    <xf numFmtId="164" fontId="10" fillId="0" borderId="7" xfId="1" applyNumberFormat="1" applyFont="1" applyBorder="1" applyAlignment="1">
      <alignment horizontal="right" vertical="center" indent="1"/>
    </xf>
    <xf numFmtId="1" fontId="11" fillId="0" borderId="1" xfId="0" applyNumberFormat="1" applyFont="1" applyBorder="1" applyAlignment="1">
      <alignment horizontal="center" vertical="center"/>
    </xf>
    <xf numFmtId="1" fontId="11" fillId="0" borderId="4" xfId="0" applyNumberFormat="1" applyFont="1" applyBorder="1" applyAlignment="1">
      <alignment horizontal="center" vertical="center"/>
    </xf>
    <xf numFmtId="9" fontId="10" fillId="0" borderId="7" xfId="2" applyFont="1" applyBorder="1" applyAlignment="1">
      <alignment horizontal="center" vertical="center"/>
    </xf>
    <xf numFmtId="9" fontId="10" fillId="0" borderId="2" xfId="2" applyFont="1" applyBorder="1" applyAlignment="1">
      <alignment horizontal="center" vertical="center"/>
    </xf>
    <xf numFmtId="9" fontId="10" fillId="0" borderId="5" xfId="2"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0" fillId="0" borderId="0" xfId="0" applyFont="1" applyAlignment="1">
      <alignment vertical="center"/>
    </xf>
    <xf numFmtId="0" fontId="3" fillId="0" borderId="0" xfId="3" applyFont="1" applyFill="1" applyBorder="1" applyAlignment="1">
      <alignment horizontal="left" vertical="center" indent="12"/>
    </xf>
    <xf numFmtId="0" fontId="4" fillId="0" borderId="0" xfId="3" applyFont="1" applyFill="1" applyBorder="1" applyAlignment="1">
      <alignment horizontal="left" vertical="center" indent="12"/>
    </xf>
    <xf numFmtId="0" fontId="5" fillId="0" borderId="0" xfId="3" applyFont="1" applyFill="1" applyBorder="1" applyAlignment="1">
      <alignment horizontal="left" vertical="center" indent="12"/>
    </xf>
    <xf numFmtId="0" fontId="6" fillId="0" borderId="0" xfId="3" applyFont="1" applyFill="1" applyBorder="1" applyAlignment="1">
      <alignment horizontal="left" vertical="center" indent="12"/>
    </xf>
    <xf numFmtId="0" fontId="14" fillId="2" borderId="9" xfId="0" applyFont="1" applyFill="1" applyBorder="1" applyAlignment="1">
      <alignment horizontal="left" vertical="center" wrapText="1" indent="1"/>
    </xf>
    <xf numFmtId="0" fontId="15" fillId="2" borderId="10" xfId="4" applyFont="1" applyFill="1" applyBorder="1" applyAlignment="1">
      <alignment horizontal="left" vertical="center" wrapText="1" indent="1"/>
    </xf>
    <xf numFmtId="0" fontId="14"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10" fontId="16" fillId="2" borderId="2" xfId="0" applyNumberFormat="1"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4" fontId="18" fillId="3" borderId="2" xfId="0" applyNumberFormat="1" applyFont="1" applyFill="1" applyBorder="1" applyAlignment="1">
      <alignment horizontal="center" vertical="center" wrapText="1"/>
    </xf>
    <xf numFmtId="9" fontId="18" fillId="3" borderId="2" xfId="0" applyNumberFormat="1"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20" fillId="3" borderId="15" xfId="3" applyFont="1" applyFill="1" applyBorder="1" applyAlignment="1">
      <alignment horizontal="center" vertical="center" wrapText="1"/>
    </xf>
    <xf numFmtId="0" fontId="20" fillId="3" borderId="16" xfId="3" applyFont="1" applyFill="1" applyBorder="1" applyAlignment="1">
      <alignment horizontal="center" vertical="center" wrapText="1"/>
    </xf>
    <xf numFmtId="4" fontId="0" fillId="0" borderId="0" xfId="0" applyNumberFormat="1" applyAlignment="1">
      <alignment vertical="center"/>
    </xf>
    <xf numFmtId="0" fontId="3" fillId="0" borderId="0" xfId="3" applyFont="1" applyFill="1" applyBorder="1" applyAlignment="1">
      <alignment horizontal="left" vertical="center"/>
    </xf>
    <xf numFmtId="0" fontId="4" fillId="0" borderId="0" xfId="3" applyFont="1" applyFill="1" applyBorder="1" applyAlignment="1">
      <alignment horizontal="left" vertical="center"/>
    </xf>
    <xf numFmtId="0" fontId="5" fillId="0" borderId="0" xfId="3" applyFont="1" applyFill="1" applyBorder="1" applyAlignment="1">
      <alignment horizontal="left" vertical="center"/>
    </xf>
    <xf numFmtId="0" fontId="6" fillId="0" borderId="0" xfId="3" applyFont="1" applyFill="1" applyBorder="1" applyAlignment="1">
      <alignment horizontal="left" vertical="center"/>
    </xf>
    <xf numFmtId="0" fontId="17" fillId="3" borderId="2"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9" xfId="0" applyFont="1" applyFill="1" applyBorder="1" applyAlignment="1">
      <alignment horizontal="right" vertical="center" wrapText="1" indent="1"/>
    </xf>
    <xf numFmtId="1" fontId="16" fillId="2"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indent="1"/>
    </xf>
    <xf numFmtId="0" fontId="8" fillId="0" borderId="21" xfId="0" applyFont="1" applyBorder="1" applyAlignment="1">
      <alignment horizontal="center" vertical="center"/>
    </xf>
    <xf numFmtId="0" fontId="9" fillId="0" borderId="22" xfId="0" applyFont="1" applyFill="1" applyBorder="1" applyAlignment="1">
      <alignment horizontal="left" vertical="center" wrapText="1" indent="1"/>
    </xf>
    <xf numFmtId="0" fontId="9" fillId="0" borderId="22" xfId="0" applyFont="1" applyBorder="1" applyAlignment="1">
      <alignment horizontal="left" vertical="center" wrapText="1" indent="1"/>
    </xf>
    <xf numFmtId="164" fontId="10" fillId="0" borderId="22" xfId="1" applyNumberFormat="1" applyFont="1" applyBorder="1" applyAlignment="1">
      <alignment horizontal="right" vertical="center" indent="1"/>
    </xf>
    <xf numFmtId="9" fontId="10" fillId="0" borderId="22" xfId="2"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left" vertical="center" wrapText="1" indent="1"/>
    </xf>
    <xf numFmtId="1" fontId="11" fillId="0" borderId="21" xfId="0" applyNumberFormat="1" applyFont="1" applyBorder="1" applyAlignment="1">
      <alignment horizontal="center" vertical="center"/>
    </xf>
    <xf numFmtId="0" fontId="9" fillId="0" borderId="23" xfId="0" applyFont="1" applyFill="1" applyBorder="1" applyAlignment="1">
      <alignment horizontal="left" vertical="center" wrapText="1" indent="1"/>
    </xf>
    <xf numFmtId="164" fontId="10" fillId="0" borderId="23" xfId="1" applyNumberFormat="1" applyFont="1" applyBorder="1" applyAlignment="1">
      <alignment horizontal="right" vertical="center" indent="1"/>
    </xf>
    <xf numFmtId="9" fontId="10" fillId="0" borderId="23" xfId="2" applyFont="1" applyBorder="1" applyAlignment="1">
      <alignment horizontal="center" vertical="center"/>
    </xf>
    <xf numFmtId="0" fontId="9" fillId="0" borderId="23" xfId="0" applyFont="1" applyBorder="1" applyAlignment="1">
      <alignment horizontal="center" vertical="center"/>
    </xf>
    <xf numFmtId="1" fontId="11" fillId="0" borderId="24" xfId="0" applyNumberFormat="1" applyFont="1" applyBorder="1" applyAlignment="1">
      <alignment horizontal="center" vertical="center"/>
    </xf>
    <xf numFmtId="0" fontId="9" fillId="0" borderId="7" xfId="0" applyFont="1" applyFill="1" applyBorder="1" applyAlignment="1">
      <alignment horizontal="left" vertical="center" wrapText="1" indent="1"/>
    </xf>
    <xf numFmtId="0" fontId="9" fillId="0" borderId="5"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9" fontId="10" fillId="4" borderId="29" xfId="2" applyFont="1" applyFill="1" applyBorder="1" applyAlignment="1">
      <alignment horizontal="center" vertical="center"/>
    </xf>
    <xf numFmtId="0" fontId="9" fillId="4" borderId="29" xfId="0" applyFont="1" applyFill="1" applyBorder="1" applyAlignment="1">
      <alignment horizontal="center" vertical="center"/>
    </xf>
    <xf numFmtId="1" fontId="11" fillId="0" borderId="6" xfId="0" applyNumberFormat="1" applyFont="1" applyBorder="1" applyAlignment="1">
      <alignment horizontal="center" vertical="center"/>
    </xf>
    <xf numFmtId="1" fontId="23" fillId="4" borderId="31" xfId="0" applyNumberFormat="1" applyFont="1" applyFill="1" applyBorder="1" applyAlignment="1">
      <alignment horizontal="center" vertical="center"/>
    </xf>
    <xf numFmtId="0" fontId="21" fillId="4" borderId="32" xfId="0" applyFont="1" applyFill="1" applyBorder="1" applyAlignment="1">
      <alignment horizontal="left" vertical="center" indent="1"/>
    </xf>
    <xf numFmtId="0" fontId="9" fillId="4" borderId="33" xfId="0" applyFont="1" applyFill="1" applyBorder="1" applyAlignment="1">
      <alignment horizontal="left" vertical="center" wrapText="1" indent="1"/>
    </xf>
    <xf numFmtId="0" fontId="21" fillId="4" borderId="34" xfId="0" applyFont="1" applyFill="1" applyBorder="1" applyAlignment="1">
      <alignment horizontal="right" vertical="center" wrapText="1" indent="1"/>
    </xf>
    <xf numFmtId="164" fontId="22" fillId="4" borderId="32" xfId="1" applyNumberFormat="1" applyFont="1" applyFill="1" applyBorder="1" applyAlignment="1">
      <alignment horizontal="right" vertical="center" indent="1"/>
    </xf>
    <xf numFmtId="9" fontId="10" fillId="4" borderId="35" xfId="2" applyFont="1" applyFill="1" applyBorder="1" applyAlignment="1">
      <alignment horizontal="center" vertical="center"/>
    </xf>
    <xf numFmtId="0" fontId="9" fillId="4" borderId="35" xfId="0" applyFont="1" applyFill="1" applyBorder="1" applyAlignment="1">
      <alignment horizontal="center" vertical="center"/>
    </xf>
    <xf numFmtId="0" fontId="9" fillId="4" borderId="34" xfId="0" applyFont="1" applyFill="1" applyBorder="1" applyAlignment="1">
      <alignment horizontal="left" vertical="center" wrapText="1" indent="1"/>
    </xf>
    <xf numFmtId="9" fontId="10" fillId="4" borderId="34" xfId="2" applyFont="1" applyFill="1" applyBorder="1" applyAlignment="1">
      <alignment horizontal="center" vertical="center"/>
    </xf>
    <xf numFmtId="0" fontId="9" fillId="4" borderId="34" xfId="0" applyFont="1" applyFill="1" applyBorder="1" applyAlignment="1">
      <alignment horizontal="center" vertical="center"/>
    </xf>
    <xf numFmtId="1" fontId="23" fillId="4" borderId="38" xfId="0" applyNumberFormat="1" applyFont="1" applyFill="1" applyBorder="1" applyAlignment="1">
      <alignment horizontal="center" vertical="center"/>
    </xf>
    <xf numFmtId="0" fontId="21" fillId="4" borderId="39" xfId="0" applyFont="1" applyFill="1" applyBorder="1" applyAlignment="1">
      <alignment horizontal="left" vertical="center" wrapText="1" indent="1"/>
    </xf>
    <xf numFmtId="0" fontId="9" fillId="4" borderId="39" xfId="0" applyFont="1" applyFill="1" applyBorder="1" applyAlignment="1">
      <alignment horizontal="left" vertical="center" wrapText="1" indent="1"/>
    </xf>
    <xf numFmtId="0" fontId="21" fillId="4" borderId="39" xfId="0" applyFont="1" applyFill="1" applyBorder="1" applyAlignment="1">
      <alignment horizontal="right" vertical="center" wrapText="1" indent="1"/>
    </xf>
    <xf numFmtId="164" fontId="22" fillId="4" borderId="40" xfId="1" applyNumberFormat="1" applyFont="1" applyFill="1" applyBorder="1" applyAlignment="1">
      <alignment horizontal="right" vertical="center" indent="1"/>
    </xf>
    <xf numFmtId="9" fontId="10" fillId="4" borderId="39" xfId="2" applyFont="1" applyFill="1" applyBorder="1" applyAlignment="1">
      <alignment horizontal="center" vertical="center"/>
    </xf>
    <xf numFmtId="0" fontId="9" fillId="4" borderId="39" xfId="0" applyFont="1" applyFill="1" applyBorder="1" applyAlignment="1">
      <alignment horizontal="center" vertical="center"/>
    </xf>
    <xf numFmtId="0" fontId="24" fillId="4" borderId="29" xfId="0" applyFont="1" applyFill="1" applyBorder="1" applyAlignment="1">
      <alignment horizontal="right" vertical="center" wrapText="1" indent="1"/>
    </xf>
    <xf numFmtId="0" fontId="21" fillId="4" borderId="34" xfId="0" applyFont="1" applyFill="1" applyBorder="1" applyAlignment="1">
      <alignment horizontal="left" vertical="center" indent="1"/>
    </xf>
    <xf numFmtId="1" fontId="26" fillId="4" borderId="28" xfId="0" applyNumberFormat="1" applyFont="1" applyFill="1" applyBorder="1" applyAlignment="1">
      <alignment horizontal="center" vertical="center"/>
    </xf>
    <xf numFmtId="164" fontId="27" fillId="4" borderId="42" xfId="1" applyNumberFormat="1" applyFont="1" applyFill="1" applyBorder="1" applyAlignment="1">
      <alignment horizontal="right" vertical="center" indent="1"/>
    </xf>
    <xf numFmtId="0" fontId="21" fillId="4" borderId="34" xfId="0" applyFont="1" applyFill="1" applyBorder="1" applyAlignment="1">
      <alignment horizontal="left" vertical="center" wrapText="1" indent="1"/>
    </xf>
    <xf numFmtId="0" fontId="3" fillId="0" borderId="0" xfId="3" applyFont="1" applyFill="1" applyBorder="1" applyAlignment="1">
      <alignment vertical="center"/>
    </xf>
    <xf numFmtId="0" fontId="4" fillId="0" borderId="0" xfId="3" applyFont="1" applyFill="1" applyBorder="1" applyAlignment="1">
      <alignment vertical="center"/>
    </xf>
    <xf numFmtId="0" fontId="5" fillId="0" borderId="0" xfId="3" applyFont="1" applyFill="1" applyBorder="1" applyAlignment="1">
      <alignment vertical="center"/>
    </xf>
    <xf numFmtId="0" fontId="9" fillId="4" borderId="41"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0" borderId="8" xfId="0" applyFont="1" applyBorder="1" applyAlignment="1">
      <alignment horizontal="left" vertical="center"/>
    </xf>
    <xf numFmtId="0" fontId="9" fillId="0" borderId="27" xfId="0" applyFont="1" applyBorder="1" applyAlignment="1">
      <alignment horizontal="left" vertical="center"/>
    </xf>
    <xf numFmtId="0" fontId="9" fillId="4" borderId="36" xfId="0" applyFont="1" applyFill="1" applyBorder="1" applyAlignment="1">
      <alignment horizontal="center" vertical="center"/>
    </xf>
    <xf numFmtId="0" fontId="9" fillId="4" borderId="37" xfId="0" applyFont="1" applyFill="1" applyBorder="1" applyAlignment="1">
      <alignment horizontal="center" vertical="center"/>
    </xf>
    <xf numFmtId="0" fontId="9" fillId="0" borderId="26" xfId="0" applyFont="1" applyBorder="1" applyAlignment="1">
      <alignment horizontal="left" vertical="center"/>
    </xf>
    <xf numFmtId="0" fontId="25" fillId="3" borderId="4" xfId="0" applyFont="1" applyFill="1" applyBorder="1" applyAlignment="1">
      <alignment vertical="center"/>
    </xf>
    <xf numFmtId="0" fontId="20" fillId="3" borderId="5" xfId="0" applyFont="1" applyFill="1" applyBorder="1" applyAlignment="1">
      <alignment horizontal="center" vertical="center"/>
    </xf>
    <xf numFmtId="0" fontId="30" fillId="3" borderId="5" xfId="0" applyFont="1" applyFill="1" applyBorder="1" applyAlignment="1">
      <alignment horizontal="center" vertical="center"/>
    </xf>
    <xf numFmtId="9" fontId="30" fillId="3" borderId="5" xfId="2" applyFont="1" applyFill="1" applyBorder="1" applyAlignment="1">
      <alignment horizontal="center" vertical="center"/>
    </xf>
    <xf numFmtId="3" fontId="30" fillId="3" borderId="5" xfId="0" applyNumberFormat="1" applyFont="1" applyFill="1" applyBorder="1" applyAlignment="1">
      <alignment horizontal="center" vertical="center"/>
    </xf>
    <xf numFmtId="0" fontId="20" fillId="3" borderId="47" xfId="3" applyFont="1" applyFill="1" applyBorder="1" applyAlignment="1">
      <alignment horizontal="center" vertical="center" wrapText="1"/>
    </xf>
    <xf numFmtId="0" fontId="11" fillId="0" borderId="48" xfId="0" applyFont="1" applyBorder="1" applyAlignment="1">
      <alignment horizontal="center" vertical="center"/>
    </xf>
    <xf numFmtId="0" fontId="29" fillId="0" borderId="49" xfId="0" applyFont="1" applyBorder="1" applyAlignment="1">
      <alignment horizontal="left" vertical="center" indent="1"/>
    </xf>
    <xf numFmtId="0" fontId="28" fillId="0" borderId="49" xfId="0" applyFont="1" applyBorder="1" applyAlignment="1">
      <alignment horizontal="center" vertical="center"/>
    </xf>
    <xf numFmtId="0" fontId="28" fillId="0" borderId="49" xfId="0" applyFont="1" applyFill="1" applyBorder="1" applyAlignment="1">
      <alignment horizontal="center" vertical="center"/>
    </xf>
    <xf numFmtId="9" fontId="28" fillId="0" borderId="49" xfId="2" applyFont="1" applyBorder="1" applyAlignment="1">
      <alignment horizontal="center" vertical="center"/>
    </xf>
    <xf numFmtId="0" fontId="11" fillId="0" borderId="51" xfId="0" applyFont="1" applyBorder="1" applyAlignment="1">
      <alignment horizontal="center" vertical="center"/>
    </xf>
    <xf numFmtId="0" fontId="29" fillId="0" borderId="52" xfId="0" applyFont="1" applyBorder="1" applyAlignment="1">
      <alignment horizontal="left" vertical="center" indent="1"/>
    </xf>
    <xf numFmtId="0" fontId="28" fillId="0" borderId="52" xfId="0" applyFont="1" applyBorder="1" applyAlignment="1">
      <alignment horizontal="center" vertical="center"/>
    </xf>
    <xf numFmtId="0" fontId="28" fillId="0" borderId="52" xfId="0" applyFont="1" applyFill="1" applyBorder="1" applyAlignment="1">
      <alignment horizontal="center" vertical="center"/>
    </xf>
    <xf numFmtId="9" fontId="28" fillId="0" borderId="52" xfId="2" applyFont="1" applyBorder="1" applyAlignment="1">
      <alignment horizontal="center" vertical="center"/>
    </xf>
    <xf numFmtId="0" fontId="29" fillId="5" borderId="52" xfId="0" applyFont="1" applyFill="1" applyBorder="1" applyAlignment="1">
      <alignment horizontal="left" vertical="center" indent="1"/>
    </xf>
    <xf numFmtId="0" fontId="28" fillId="5" borderId="52" xfId="0" applyFont="1" applyFill="1" applyBorder="1" applyAlignment="1">
      <alignment horizontal="center" vertical="center"/>
    </xf>
    <xf numFmtId="0" fontId="11" fillId="0" borderId="54" xfId="0" applyFont="1" applyBorder="1" applyAlignment="1">
      <alignment horizontal="center" vertical="center"/>
    </xf>
    <xf numFmtId="0" fontId="29" fillId="0" borderId="55" xfId="0" applyFont="1" applyBorder="1" applyAlignment="1">
      <alignment horizontal="left" vertical="center" indent="1"/>
    </xf>
    <xf numFmtId="0" fontId="28" fillId="0" borderId="55" xfId="0" applyFont="1" applyBorder="1" applyAlignment="1">
      <alignment horizontal="center" vertical="center"/>
    </xf>
    <xf numFmtId="0" fontId="28" fillId="0" borderId="55" xfId="0" applyFont="1" applyFill="1" applyBorder="1" applyAlignment="1">
      <alignment horizontal="center" vertical="center"/>
    </xf>
    <xf numFmtId="9" fontId="28" fillId="0" borderId="55" xfId="2" applyFont="1" applyBorder="1" applyAlignment="1">
      <alignment horizontal="center" vertical="center"/>
    </xf>
    <xf numFmtId="0" fontId="29" fillId="6" borderId="52" xfId="0" applyFont="1" applyFill="1" applyBorder="1" applyAlignment="1">
      <alignment horizontal="left" vertical="center" indent="1"/>
    </xf>
    <xf numFmtId="0" fontId="28" fillId="6" borderId="52" xfId="0" applyFont="1" applyFill="1" applyBorder="1" applyAlignment="1">
      <alignment horizontal="center" vertical="center"/>
    </xf>
    <xf numFmtId="0" fontId="23" fillId="0" borderId="0" xfId="0" applyFont="1" applyAlignment="1">
      <alignment vertical="center"/>
    </xf>
    <xf numFmtId="1" fontId="23" fillId="0" borderId="0" xfId="2" applyNumberFormat="1" applyFont="1" applyAlignment="1">
      <alignment horizontal="right" vertical="center"/>
    </xf>
    <xf numFmtId="0" fontId="25" fillId="0" borderId="0" xfId="0" applyFont="1" applyFill="1" applyBorder="1" applyAlignment="1">
      <alignment vertical="center"/>
    </xf>
    <xf numFmtId="0" fontId="20" fillId="0" borderId="0" xfId="0" applyFont="1" applyFill="1" applyBorder="1" applyAlignment="1">
      <alignment horizontal="center" vertical="center"/>
    </xf>
    <xf numFmtId="0" fontId="30" fillId="0" borderId="0" xfId="0" applyFont="1" applyFill="1" applyBorder="1" applyAlignment="1">
      <alignment horizontal="center" vertical="center"/>
    </xf>
    <xf numFmtId="9" fontId="30" fillId="0" borderId="0" xfId="2" applyFont="1" applyFill="1" applyBorder="1" applyAlignment="1">
      <alignment horizontal="center" vertical="center"/>
    </xf>
    <xf numFmtId="3" fontId="30" fillId="0" borderId="0" xfId="0" applyNumberFormat="1" applyFont="1" applyFill="1" applyBorder="1" applyAlignment="1">
      <alignment horizontal="center" vertical="center"/>
    </xf>
    <xf numFmtId="4" fontId="30" fillId="0" borderId="0" xfId="0" applyNumberFormat="1" applyFont="1" applyFill="1" applyBorder="1" applyAlignment="1">
      <alignment horizontal="right" vertical="center" indent="1"/>
    </xf>
    <xf numFmtId="0" fontId="0" fillId="0" borderId="0" xfId="0" applyFill="1" applyAlignment="1">
      <alignment vertical="center"/>
    </xf>
    <xf numFmtId="0" fontId="31" fillId="0" borderId="0" xfId="0" applyFont="1" applyAlignment="1">
      <alignment horizontal="center" vertical="center"/>
    </xf>
    <xf numFmtId="9" fontId="23" fillId="0" borderId="0" xfId="2" applyNumberFormat="1" applyFont="1" applyAlignment="1">
      <alignment horizontal="right" vertical="center"/>
    </xf>
    <xf numFmtId="4" fontId="10" fillId="0" borderId="50" xfId="0" applyNumberFormat="1" applyFont="1" applyBorder="1" applyAlignment="1">
      <alignment horizontal="right" vertical="center" indent="1"/>
    </xf>
    <xf numFmtId="4" fontId="10" fillId="0" borderId="53" xfId="0" applyNumberFormat="1" applyFont="1" applyBorder="1" applyAlignment="1">
      <alignment horizontal="right" vertical="center" indent="1"/>
    </xf>
    <xf numFmtId="4" fontId="10" fillId="0" borderId="56" xfId="0" applyNumberFormat="1" applyFont="1" applyBorder="1" applyAlignment="1">
      <alignment horizontal="right" vertical="center" indent="1"/>
    </xf>
    <xf numFmtId="4" fontId="30" fillId="3" borderId="46" xfId="0" applyNumberFormat="1" applyFont="1" applyFill="1" applyBorder="1" applyAlignment="1">
      <alignment horizontal="right" vertical="center" indent="1"/>
    </xf>
    <xf numFmtId="0" fontId="11" fillId="0" borderId="57" xfId="0" applyFont="1" applyBorder="1" applyAlignment="1">
      <alignment horizontal="center" vertical="center"/>
    </xf>
    <xf numFmtId="0" fontId="28" fillId="0" borderId="58" xfId="0" applyFont="1" applyFill="1" applyBorder="1" applyAlignment="1">
      <alignment horizontal="center" vertical="center"/>
    </xf>
    <xf numFmtId="9" fontId="28" fillId="0" borderId="58" xfId="2" applyFont="1" applyBorder="1" applyAlignment="1">
      <alignment horizontal="center" vertical="center"/>
    </xf>
    <xf numFmtId="0" fontId="28" fillId="0" borderId="58" xfId="0" applyFont="1" applyBorder="1" applyAlignment="1">
      <alignment horizontal="center" vertical="center"/>
    </xf>
    <xf numFmtId="4" fontId="10" fillId="0" borderId="59" xfId="0" applyNumberFormat="1" applyFont="1" applyBorder="1" applyAlignment="1">
      <alignment horizontal="right" vertical="center" indent="1"/>
    </xf>
    <xf numFmtId="0" fontId="11" fillId="0" borderId="60" xfId="0" applyFont="1" applyBorder="1" applyAlignment="1">
      <alignment horizontal="center" vertical="center"/>
    </xf>
    <xf numFmtId="0" fontId="29" fillId="0" borderId="61" xfId="0" applyFont="1" applyBorder="1" applyAlignment="1">
      <alignment horizontal="left" vertical="center" indent="1"/>
    </xf>
    <xf numFmtId="0" fontId="28" fillId="0" borderId="61" xfId="0" applyFont="1" applyBorder="1" applyAlignment="1">
      <alignment horizontal="center" vertical="center"/>
    </xf>
    <xf numFmtId="0" fontId="28" fillId="0" borderId="61" xfId="0" applyFont="1" applyFill="1" applyBorder="1" applyAlignment="1">
      <alignment horizontal="center" vertical="center"/>
    </xf>
    <xf numFmtId="9" fontId="28" fillId="0" borderId="61" xfId="2" applyFont="1" applyBorder="1" applyAlignment="1">
      <alignment horizontal="center" vertical="center"/>
    </xf>
    <xf numFmtId="4" fontId="10" fillId="0" borderId="62" xfId="0" applyNumberFormat="1" applyFont="1" applyBorder="1" applyAlignment="1">
      <alignment horizontal="right" vertical="center" indent="1"/>
    </xf>
    <xf numFmtId="0" fontId="29" fillId="0" borderId="52" xfId="0" applyFont="1" applyFill="1" applyBorder="1" applyAlignment="1">
      <alignment horizontal="left" vertical="center" indent="1"/>
    </xf>
    <xf numFmtId="0" fontId="29" fillId="0" borderId="58" xfId="0" applyFont="1" applyFill="1" applyBorder="1" applyAlignment="1">
      <alignment horizontal="left" vertical="center" indent="1"/>
    </xf>
    <xf numFmtId="0" fontId="20" fillId="3" borderId="72" xfId="3" applyFont="1" applyFill="1" applyBorder="1" applyAlignment="1">
      <alignment horizontal="center" vertical="center" wrapText="1"/>
    </xf>
    <xf numFmtId="0" fontId="30" fillId="3" borderId="15" xfId="0" applyFont="1" applyFill="1" applyBorder="1" applyAlignment="1">
      <alignment horizontal="center" vertical="center"/>
    </xf>
    <xf numFmtId="9" fontId="30" fillId="3" borderId="15" xfId="2" applyFont="1" applyFill="1" applyBorder="1" applyAlignment="1">
      <alignment horizontal="center" vertical="center"/>
    </xf>
    <xf numFmtId="3" fontId="30" fillId="3" borderId="15" xfId="0" applyNumberFormat="1" applyFont="1" applyFill="1" applyBorder="1" applyAlignment="1">
      <alignment horizontal="center" vertical="center"/>
    </xf>
    <xf numFmtId="4" fontId="30" fillId="3" borderId="16" xfId="0" applyNumberFormat="1" applyFont="1" applyFill="1" applyBorder="1" applyAlignment="1">
      <alignment horizontal="right" vertical="center" indent="1"/>
    </xf>
    <xf numFmtId="10" fontId="28" fillId="0" borderId="66" xfId="2" applyNumberFormat="1" applyFont="1" applyFill="1" applyBorder="1" applyAlignment="1">
      <alignment horizontal="center" vertical="center"/>
    </xf>
    <xf numFmtId="10" fontId="28" fillId="0" borderId="76" xfId="2" applyNumberFormat="1" applyFont="1" applyBorder="1" applyAlignment="1">
      <alignment horizontal="center" vertical="center"/>
    </xf>
    <xf numFmtId="10" fontId="28" fillId="0" borderId="77" xfId="2" applyNumberFormat="1" applyFont="1" applyBorder="1" applyAlignment="1">
      <alignment horizontal="center" vertical="center"/>
    </xf>
    <xf numFmtId="10" fontId="28" fillId="0" borderId="78" xfId="2" applyNumberFormat="1" applyFont="1" applyBorder="1" applyAlignment="1">
      <alignment horizontal="center" vertical="center"/>
    </xf>
    <xf numFmtId="9" fontId="30" fillId="3" borderId="79" xfId="2" applyFont="1" applyFill="1" applyBorder="1" applyAlignment="1">
      <alignment horizontal="center" vertical="center"/>
    </xf>
    <xf numFmtId="0" fontId="20" fillId="3" borderId="81" xfId="0" applyFont="1" applyFill="1" applyBorder="1" applyAlignment="1">
      <alignment horizontal="center" vertical="center"/>
    </xf>
    <xf numFmtId="0" fontId="25" fillId="3" borderId="80" xfId="0" applyFont="1" applyFill="1" applyBorder="1" applyAlignment="1">
      <alignment vertical="center"/>
    </xf>
    <xf numFmtId="10" fontId="28" fillId="0" borderId="69" xfId="2" applyNumberFormat="1" applyFont="1" applyFill="1" applyBorder="1" applyAlignment="1">
      <alignment horizontal="center" vertical="center"/>
    </xf>
    <xf numFmtId="0" fontId="11" fillId="0" borderId="67" xfId="0" applyFont="1" applyBorder="1" applyAlignment="1">
      <alignment horizontal="center" vertical="center"/>
    </xf>
    <xf numFmtId="0" fontId="29" fillId="0" borderId="68" xfId="0" applyFont="1" applyBorder="1" applyAlignment="1">
      <alignment horizontal="left" vertical="center" indent="1"/>
    </xf>
    <xf numFmtId="0" fontId="28" fillId="0" borderId="68" xfId="0" applyFont="1" applyBorder="1" applyAlignment="1">
      <alignment horizontal="center" vertical="center"/>
    </xf>
    <xf numFmtId="10" fontId="28" fillId="0" borderId="83" xfId="2" applyNumberFormat="1" applyFont="1" applyFill="1" applyBorder="1" applyAlignment="1">
      <alignment horizontal="center" vertical="center"/>
    </xf>
    <xf numFmtId="0" fontId="29" fillId="5" borderId="58" xfId="0" applyFont="1" applyFill="1" applyBorder="1" applyAlignment="1">
      <alignment horizontal="left" vertical="center" indent="1"/>
    </xf>
    <xf numFmtId="0" fontId="28" fillId="5" borderId="58" xfId="0" applyFont="1" applyFill="1" applyBorder="1" applyAlignment="1">
      <alignment horizontal="center" vertical="center"/>
    </xf>
    <xf numFmtId="0" fontId="0" fillId="0" borderId="0" xfId="0" applyAlignment="1">
      <alignment horizontal="center" vertical="center"/>
    </xf>
    <xf numFmtId="10" fontId="0" fillId="0" borderId="0" xfId="0" applyNumberFormat="1" applyAlignment="1">
      <alignment vertical="center"/>
    </xf>
    <xf numFmtId="10" fontId="10" fillId="0" borderId="0" xfId="0" applyNumberFormat="1" applyFont="1" applyAlignment="1">
      <alignment horizontal="center" vertical="center"/>
    </xf>
    <xf numFmtId="10" fontId="0" fillId="0" borderId="0" xfId="0" applyNumberFormat="1" applyAlignment="1">
      <alignment horizontal="center" vertical="center"/>
    </xf>
    <xf numFmtId="4" fontId="10" fillId="0" borderId="0" xfId="0" applyNumberFormat="1" applyFont="1" applyAlignment="1">
      <alignment horizontal="center" vertical="center"/>
    </xf>
    <xf numFmtId="0" fontId="9" fillId="0" borderId="84" xfId="0" applyFont="1" applyBorder="1" applyAlignment="1">
      <alignment horizontal="left" vertical="center" wrapText="1" indent="1"/>
    </xf>
    <xf numFmtId="4" fontId="10" fillId="0" borderId="7" xfId="0" applyNumberFormat="1" applyFont="1" applyBorder="1" applyAlignment="1">
      <alignment horizontal="center" vertical="center"/>
    </xf>
    <xf numFmtId="10" fontId="10" fillId="0" borderId="7" xfId="0" applyNumberFormat="1" applyFont="1" applyBorder="1" applyAlignment="1">
      <alignment horizontal="center" vertical="center"/>
    </xf>
    <xf numFmtId="0" fontId="9" fillId="0" borderId="85" xfId="0" applyFont="1" applyBorder="1" applyAlignment="1">
      <alignment horizontal="left" vertical="center" wrapText="1" indent="1"/>
    </xf>
    <xf numFmtId="0" fontId="32" fillId="0" borderId="0" xfId="0" applyFont="1" applyAlignment="1">
      <alignment vertical="center"/>
    </xf>
    <xf numFmtId="0" fontId="9" fillId="0" borderId="0" xfId="0" applyFont="1" applyBorder="1" applyAlignment="1">
      <alignment horizontal="left" vertical="center" wrapText="1" indent="1"/>
    </xf>
    <xf numFmtId="4" fontId="10" fillId="0" borderId="0" xfId="0" applyNumberFormat="1" applyFont="1" applyBorder="1" applyAlignment="1">
      <alignment horizontal="center" vertical="center"/>
    </xf>
    <xf numFmtId="0" fontId="21" fillId="0" borderId="7" xfId="0" applyFont="1" applyBorder="1" applyAlignment="1">
      <alignment horizontal="left" vertical="center" wrapText="1" indent="1"/>
    </xf>
    <xf numFmtId="0" fontId="35" fillId="0" borderId="0" xfId="3" applyFont="1" applyFill="1" applyBorder="1" applyAlignment="1">
      <alignment horizontal="left" vertical="center"/>
    </xf>
    <xf numFmtId="0" fontId="36" fillId="0" borderId="0" xfId="3" applyFont="1" applyFill="1" applyBorder="1" applyAlignment="1">
      <alignment horizontal="left" vertical="center"/>
    </xf>
    <xf numFmtId="4" fontId="10" fillId="0" borderId="2" xfId="0" applyNumberFormat="1" applyFont="1" applyBorder="1" applyAlignment="1">
      <alignment horizontal="center" vertical="center"/>
    </xf>
    <xf numFmtId="4" fontId="10" fillId="0" borderId="87" xfId="0" applyNumberFormat="1" applyFont="1" applyBorder="1" applyAlignment="1">
      <alignment horizontal="center" vertical="center"/>
    </xf>
    <xf numFmtId="10" fontId="10" fillId="0" borderId="2" xfId="2" applyNumberFormat="1" applyFont="1" applyBorder="1" applyAlignment="1">
      <alignment horizontal="center" vertical="center"/>
    </xf>
    <xf numFmtId="4" fontId="10" fillId="0" borderId="9" xfId="0" applyNumberFormat="1" applyFont="1" applyBorder="1" applyAlignment="1">
      <alignment horizontal="center" vertical="center"/>
    </xf>
    <xf numFmtId="0" fontId="9" fillId="0" borderId="10" xfId="0" applyFont="1" applyBorder="1" applyAlignment="1">
      <alignment horizontal="left" vertical="center" wrapText="1" indent="1"/>
    </xf>
    <xf numFmtId="4" fontId="10" fillId="0" borderId="86" xfId="0" applyNumberFormat="1" applyFont="1" applyBorder="1" applyAlignment="1">
      <alignment horizontal="center" vertical="center"/>
    </xf>
    <xf numFmtId="0" fontId="9" fillId="0" borderId="86" xfId="0" applyFont="1" applyBorder="1" applyAlignment="1">
      <alignment horizontal="left" vertical="center" wrapText="1" indent="1"/>
    </xf>
    <xf numFmtId="0" fontId="32" fillId="0" borderId="86" xfId="0" applyFont="1" applyBorder="1" applyAlignment="1">
      <alignment vertical="center"/>
    </xf>
    <xf numFmtId="10" fontId="10" fillId="0" borderId="86" xfId="2" applyNumberFormat="1" applyFont="1" applyBorder="1" applyAlignment="1">
      <alignment horizontal="center" vertical="center"/>
    </xf>
    <xf numFmtId="0" fontId="32" fillId="0" borderId="0" xfId="0" applyFont="1" applyBorder="1" applyAlignment="1">
      <alignment vertical="center"/>
    </xf>
    <xf numFmtId="10" fontId="10" fillId="0" borderId="0" xfId="2" applyNumberFormat="1" applyFont="1" applyBorder="1" applyAlignment="1">
      <alignment horizontal="center" vertical="center"/>
    </xf>
    <xf numFmtId="4" fontId="10" fillId="0" borderId="88" xfId="0" applyNumberFormat="1" applyFont="1" applyBorder="1" applyAlignment="1">
      <alignment horizontal="center" vertical="center"/>
    </xf>
    <xf numFmtId="4" fontId="9" fillId="0" borderId="9" xfId="0" applyNumberFormat="1" applyFont="1" applyBorder="1" applyAlignment="1">
      <alignment horizontal="left" vertical="center" wrapText="1" indent="1"/>
    </xf>
    <xf numFmtId="0" fontId="0" fillId="0" borderId="0" xfId="0" applyBorder="1" applyAlignment="1">
      <alignment vertical="center"/>
    </xf>
    <xf numFmtId="0" fontId="37" fillId="0" borderId="0" xfId="0" applyFont="1" applyAlignment="1">
      <alignment horizontal="left" vertical="center" wrapText="1"/>
    </xf>
    <xf numFmtId="10" fontId="40" fillId="0" borderId="0" xfId="0" applyNumberFormat="1" applyFont="1" applyBorder="1" applyAlignment="1">
      <alignment horizontal="center" vertical="center"/>
    </xf>
    <xf numFmtId="4" fontId="40" fillId="0" borderId="0" xfId="0" applyNumberFormat="1" applyFont="1" applyBorder="1" applyAlignment="1">
      <alignment horizontal="center" vertical="center"/>
    </xf>
    <xf numFmtId="0" fontId="38" fillId="0" borderId="0" xfId="0" applyFont="1" applyAlignment="1">
      <alignment horizontal="center" vertical="center"/>
    </xf>
    <xf numFmtId="4" fontId="38" fillId="0" borderId="0" xfId="0" applyNumberFormat="1" applyFont="1" applyAlignment="1">
      <alignment horizontal="center" vertical="center"/>
    </xf>
    <xf numFmtId="0" fontId="39" fillId="0" borderId="0" xfId="0" applyFont="1" applyAlignment="1">
      <alignment horizontal="left" vertical="center"/>
    </xf>
    <xf numFmtId="0" fontId="0" fillId="0" borderId="0" xfId="0" applyAlignment="1">
      <alignment vertical="center" wrapText="1"/>
    </xf>
    <xf numFmtId="0" fontId="13" fillId="2" borderId="10" xfId="4" applyFill="1" applyBorder="1" applyAlignment="1">
      <alignment horizontal="left" vertical="center" wrapText="1" indent="1"/>
    </xf>
    <xf numFmtId="10" fontId="10" fillId="0" borderId="0" xfId="2" applyNumberFormat="1" applyFont="1" applyFill="1" applyBorder="1" applyAlignment="1">
      <alignment horizontal="center" vertical="center"/>
    </xf>
    <xf numFmtId="165" fontId="10" fillId="0" borderId="0" xfId="0" applyNumberFormat="1" applyFont="1" applyFill="1" applyBorder="1" applyAlignment="1">
      <alignment horizontal="center" vertical="center"/>
    </xf>
    <xf numFmtId="166" fontId="10"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indent="1"/>
    </xf>
    <xf numFmtId="10" fontId="10" fillId="0" borderId="2" xfId="2" applyNumberFormat="1" applyFont="1" applyFill="1" applyBorder="1" applyAlignment="1">
      <alignment horizontal="center" vertical="center"/>
    </xf>
    <xf numFmtId="4" fontId="10" fillId="0" borderId="2" xfId="0" applyNumberFormat="1" applyFont="1" applyFill="1" applyBorder="1" applyAlignment="1">
      <alignment horizontal="center" vertical="center"/>
    </xf>
    <xf numFmtId="0" fontId="37" fillId="0" borderId="0" xfId="0" applyFont="1" applyAlignment="1">
      <alignment horizontal="left" vertical="center" wrapText="1" indent="1"/>
    </xf>
    <xf numFmtId="0" fontId="8" fillId="0" borderId="0" xfId="0" applyFont="1" applyAlignment="1">
      <alignment horizontal="center" vertical="center"/>
    </xf>
    <xf numFmtId="4" fontId="10" fillId="0" borderId="0" xfId="0" applyNumberFormat="1" applyFont="1" applyAlignment="1">
      <alignment horizontal="right" vertical="center" indent="1"/>
    </xf>
    <xf numFmtId="0" fontId="37" fillId="0" borderId="9" xfId="0" applyFont="1" applyBorder="1" applyAlignment="1">
      <alignment horizontal="left" vertical="center" wrapText="1" indent="1"/>
    </xf>
    <xf numFmtId="0" fontId="10" fillId="0" borderId="2" xfId="0" applyFont="1" applyBorder="1" applyAlignment="1">
      <alignment horizontal="center" vertical="center"/>
    </xf>
    <xf numFmtId="4" fontId="10" fillId="0" borderId="2" xfId="0" applyNumberFormat="1" applyFont="1" applyBorder="1" applyAlignment="1">
      <alignment horizontal="right" vertical="center" indent="1"/>
    </xf>
    <xf numFmtId="0" fontId="15" fillId="0" borderId="10" xfId="4" applyFont="1" applyBorder="1" applyAlignment="1">
      <alignment horizontal="left" vertical="center" wrapText="1" indent="1"/>
    </xf>
    <xf numFmtId="9" fontId="8" fillId="0" borderId="0" xfId="2" applyFont="1" applyAlignment="1">
      <alignment horizontal="center" vertical="center"/>
    </xf>
    <xf numFmtId="10" fontId="42" fillId="0" borderId="0" xfId="2" applyNumberFormat="1" applyFont="1" applyAlignment="1">
      <alignment horizontal="center" vertical="center"/>
    </xf>
    <xf numFmtId="10" fontId="43" fillId="0" borderId="0" xfId="2" applyNumberFormat="1" applyFont="1" applyAlignment="1">
      <alignment horizontal="center" vertical="center"/>
    </xf>
    <xf numFmtId="0" fontId="44" fillId="0" borderId="0" xfId="0" applyFont="1" applyAlignment="1">
      <alignment vertical="center"/>
    </xf>
    <xf numFmtId="10" fontId="44" fillId="0" borderId="0" xfId="2" applyNumberFormat="1" applyFont="1" applyAlignment="1">
      <alignment horizontal="center" vertical="center"/>
    </xf>
    <xf numFmtId="4" fontId="41" fillId="0" borderId="0" xfId="0" applyNumberFormat="1" applyFont="1" applyAlignment="1">
      <alignment horizontal="center" vertical="center"/>
    </xf>
    <xf numFmtId="0" fontId="41" fillId="0" borderId="0" xfId="0" applyFont="1" applyAlignment="1">
      <alignment horizontal="center" vertical="center"/>
    </xf>
    <xf numFmtId="0" fontId="45" fillId="0" borderId="0" xfId="0" applyFont="1" applyAlignment="1">
      <alignment horizontal="left" vertical="center" wrapText="1" indent="1"/>
    </xf>
    <xf numFmtId="10" fontId="46" fillId="0" borderId="0" xfId="2" applyNumberFormat="1" applyFont="1" applyAlignment="1">
      <alignment horizontal="center" vertical="center"/>
    </xf>
    <xf numFmtId="0" fontId="19" fillId="3" borderId="22" xfId="0" applyFont="1" applyFill="1" applyBorder="1" applyAlignment="1">
      <alignment horizontal="center" vertical="center" wrapText="1"/>
    </xf>
    <xf numFmtId="0" fontId="19" fillId="3" borderId="95" xfId="0" applyFont="1" applyFill="1" applyBorder="1" applyAlignment="1">
      <alignment horizontal="center" vertical="center" wrapText="1"/>
    </xf>
    <xf numFmtId="0" fontId="19" fillId="3" borderId="96" xfId="0" applyFont="1" applyFill="1" applyBorder="1" applyAlignment="1">
      <alignment horizontal="center" vertical="center" wrapText="1"/>
    </xf>
    <xf numFmtId="0" fontId="0" fillId="0" borderId="0" xfId="0" applyAlignment="1">
      <alignment horizontal="left" vertical="center" indent="1"/>
    </xf>
    <xf numFmtId="0" fontId="48" fillId="0" borderId="95" xfId="0" applyFont="1" applyBorder="1" applyAlignment="1">
      <alignment horizontal="left" vertical="center" wrapText="1" indent="1"/>
    </xf>
    <xf numFmtId="0" fontId="47" fillId="0" borderId="22" xfId="0" applyFont="1" applyBorder="1" applyAlignment="1">
      <alignment horizontal="left" vertical="center" wrapText="1" indent="1"/>
    </xf>
    <xf numFmtId="0" fontId="48" fillId="0" borderId="22" xfId="0" applyFont="1" applyBorder="1" applyAlignment="1">
      <alignment horizontal="left" vertical="center" wrapText="1" indent="1"/>
    </xf>
    <xf numFmtId="0" fontId="47" fillId="0" borderId="96" xfId="0" applyFont="1" applyBorder="1" applyAlignment="1">
      <alignment horizontal="left" vertical="center" wrapText="1" indent="1"/>
    </xf>
    <xf numFmtId="0" fontId="48" fillId="0" borderId="84" xfId="0" applyFont="1" applyBorder="1" applyAlignment="1">
      <alignment horizontal="left" vertical="center" wrapText="1" indent="1"/>
    </xf>
    <xf numFmtId="0" fontId="47" fillId="0" borderId="7" xfId="0" applyFont="1" applyBorder="1" applyAlignment="1">
      <alignment horizontal="left" vertical="center" wrapText="1" indent="1"/>
    </xf>
    <xf numFmtId="0" fontId="48" fillId="0" borderId="7" xfId="0" applyFont="1" applyBorder="1" applyAlignment="1">
      <alignment horizontal="left" vertical="center" wrapText="1" indent="1"/>
    </xf>
    <xf numFmtId="0" fontId="0" fillId="0" borderId="85" xfId="0" applyBorder="1" applyAlignment="1">
      <alignment horizontal="left" vertical="top" wrapText="1" indent="1"/>
    </xf>
    <xf numFmtId="0" fontId="48" fillId="0" borderId="97" xfId="0" applyFont="1" applyBorder="1" applyAlignment="1">
      <alignment horizontal="left" vertical="center" wrapText="1" indent="1"/>
    </xf>
    <xf numFmtId="0" fontId="47" fillId="0" borderId="23" xfId="0" applyFont="1" applyBorder="1" applyAlignment="1">
      <alignment horizontal="left" vertical="center" wrapText="1" indent="1"/>
    </xf>
    <xf numFmtId="0" fontId="48" fillId="0" borderId="23" xfId="0" applyFont="1" applyBorder="1" applyAlignment="1">
      <alignment horizontal="left" vertical="center" wrapText="1" indent="1"/>
    </xf>
    <xf numFmtId="0" fontId="47" fillId="0" borderId="98" xfId="0" applyFont="1" applyBorder="1" applyAlignment="1">
      <alignment horizontal="left" vertical="center" wrapText="1" indent="1"/>
    </xf>
    <xf numFmtId="0" fontId="47" fillId="0" borderId="85" xfId="0" applyFont="1" applyBorder="1" applyAlignment="1">
      <alignment vertical="center" wrapText="1"/>
    </xf>
    <xf numFmtId="0" fontId="47" fillId="0" borderId="98" xfId="0" applyFont="1" applyBorder="1" applyAlignment="1">
      <alignment vertical="center" wrapText="1"/>
    </xf>
    <xf numFmtId="0" fontId="20" fillId="3" borderId="15" xfId="3" applyFont="1" applyFill="1" applyBorder="1" applyAlignment="1">
      <alignment horizontal="center" vertical="center" wrapText="1"/>
    </xf>
    <xf numFmtId="0" fontId="52" fillId="0" borderId="0" xfId="0" applyFont="1" applyBorder="1" applyAlignment="1">
      <alignment horizontal="left" vertical="center" indent="1"/>
    </xf>
    <xf numFmtId="0" fontId="53" fillId="0" borderId="2" xfId="0" applyFont="1" applyBorder="1" applyAlignment="1">
      <alignment horizontal="left" vertical="center" wrapText="1" indent="1"/>
    </xf>
    <xf numFmtId="0" fontId="53" fillId="0" borderId="9" xfId="0" applyFont="1" applyBorder="1" applyAlignment="1">
      <alignment horizontal="left" vertical="center" wrapText="1" indent="1"/>
    </xf>
    <xf numFmtId="0" fontId="55" fillId="0" borderId="0" xfId="0" applyFont="1" applyBorder="1" applyAlignment="1">
      <alignment vertical="center"/>
    </xf>
    <xf numFmtId="0" fontId="57" fillId="0" borderId="2" xfId="0" applyFont="1" applyBorder="1" applyAlignment="1">
      <alignment horizontal="left" vertical="center" wrapText="1" indent="1"/>
    </xf>
    <xf numFmtId="0" fontId="29" fillId="0" borderId="85" xfId="0" applyFont="1" applyBorder="1" applyAlignment="1">
      <alignment horizontal="left" vertical="center" wrapText="1" indent="1"/>
    </xf>
    <xf numFmtId="0" fontId="60" fillId="0" borderId="0" xfId="0" applyFont="1" applyAlignment="1">
      <alignment vertical="center"/>
    </xf>
    <xf numFmtId="0" fontId="51" fillId="0" borderId="0" xfId="0" applyFont="1" applyAlignment="1">
      <alignment horizontal="center" vertical="center"/>
    </xf>
    <xf numFmtId="0" fontId="54" fillId="0" borderId="0" xfId="0" applyFont="1" applyAlignment="1">
      <alignment horizontal="center" vertical="center"/>
    </xf>
    <xf numFmtId="0" fontId="54" fillId="4" borderId="0" xfId="0" applyFont="1" applyFill="1" applyAlignment="1">
      <alignment vertical="center"/>
    </xf>
    <xf numFmtId="0" fontId="61" fillId="0" borderId="0" xfId="0" applyFont="1" applyBorder="1" applyAlignment="1">
      <alignment horizontal="center" vertical="center"/>
    </xf>
    <xf numFmtId="0" fontId="61" fillId="0" borderId="0" xfId="0" applyFont="1" applyBorder="1" applyAlignment="1">
      <alignment horizontal="left" vertical="center"/>
    </xf>
    <xf numFmtId="0" fontId="59" fillId="0" borderId="0" xfId="0" applyFont="1" applyBorder="1" applyAlignment="1">
      <alignment horizontal="center" vertical="center"/>
    </xf>
    <xf numFmtId="0" fontId="66" fillId="0" borderId="99" xfId="0" applyFont="1" applyBorder="1" applyAlignment="1">
      <alignment horizontal="left" vertical="center"/>
    </xf>
    <xf numFmtId="0" fontId="58" fillId="0" borderId="99" xfId="0" applyFont="1" applyFill="1" applyBorder="1" applyAlignment="1">
      <alignment horizontal="center" vertical="center"/>
    </xf>
    <xf numFmtId="0" fontId="58" fillId="0" borderId="99" xfId="0" applyFont="1" applyBorder="1" applyAlignment="1">
      <alignment horizontal="left" vertical="center"/>
    </xf>
    <xf numFmtId="0" fontId="58" fillId="0" borderId="99" xfId="0" applyFont="1" applyFill="1" applyBorder="1" applyAlignment="1">
      <alignment horizontal="left" vertical="center"/>
    </xf>
    <xf numFmtId="0" fontId="58" fillId="0" borderId="99" xfId="0" applyFont="1" applyFill="1" applyBorder="1" applyAlignment="1">
      <alignment horizontal="center" vertical="center" wrapText="1"/>
    </xf>
    <xf numFmtId="0" fontId="58" fillId="0" borderId="99" xfId="0" applyFont="1" applyBorder="1" applyAlignment="1">
      <alignment horizontal="left" vertical="center" wrapText="1"/>
    </xf>
    <xf numFmtId="0" fontId="70" fillId="0" borderId="0" xfId="0" applyFont="1" applyBorder="1" applyAlignment="1">
      <alignment horizontal="left" vertical="center"/>
    </xf>
    <xf numFmtId="0" fontId="61" fillId="0" borderId="0" xfId="0" applyFont="1" applyBorder="1" applyAlignment="1">
      <alignment horizontal="center" vertical="center" wrapText="1"/>
    </xf>
    <xf numFmtId="0" fontId="71" fillId="0" borderId="0" xfId="0" applyFont="1" applyFill="1" applyBorder="1" applyAlignment="1">
      <alignment horizontal="center" vertical="center"/>
    </xf>
    <xf numFmtId="0" fontId="73" fillId="0" borderId="0" xfId="0" applyFont="1" applyBorder="1" applyAlignment="1">
      <alignment vertical="center"/>
    </xf>
    <xf numFmtId="0" fontId="71" fillId="0" borderId="0" xfId="0" applyFont="1" applyFill="1" applyBorder="1" applyAlignment="1">
      <alignment vertical="center"/>
    </xf>
    <xf numFmtId="0" fontId="58" fillId="0" borderId="82" xfId="0" applyFont="1" applyFill="1" applyBorder="1" applyAlignment="1">
      <alignment vertical="center"/>
    </xf>
    <xf numFmtId="0" fontId="58" fillId="0" borderId="0" xfId="0" applyFont="1" applyFill="1" applyBorder="1" applyAlignment="1">
      <alignment vertical="center"/>
    </xf>
    <xf numFmtId="0" fontId="74" fillId="0" borderId="0" xfId="0" applyFont="1" applyAlignment="1">
      <alignment horizontal="left" vertical="center"/>
    </xf>
    <xf numFmtId="0" fontId="64" fillId="0" borderId="0" xfId="0" applyFont="1" applyAlignment="1">
      <alignment horizontal="left" vertical="center"/>
    </xf>
    <xf numFmtId="0" fontId="77" fillId="0" borderId="0" xfId="0" applyFont="1" applyAlignment="1">
      <alignment vertical="center" wrapText="1"/>
    </xf>
    <xf numFmtId="0" fontId="28" fillId="0" borderId="107" xfId="0" applyFont="1" applyBorder="1" applyAlignment="1">
      <alignment horizontal="center" vertical="center"/>
    </xf>
    <xf numFmtId="0" fontId="28" fillId="0" borderId="108" xfId="0" applyFont="1" applyBorder="1" applyAlignment="1">
      <alignment horizontal="center" vertical="center"/>
    </xf>
    <xf numFmtId="0" fontId="29" fillId="0" borderId="106" xfId="0" applyFont="1" applyBorder="1" applyAlignment="1">
      <alignment horizontal="left" vertical="center" indent="1"/>
    </xf>
    <xf numFmtId="0" fontId="13" fillId="2" borderId="0" xfId="4" applyFill="1" applyBorder="1" applyAlignment="1">
      <alignment horizontal="left" vertical="center" wrapText="1" indent="1"/>
    </xf>
    <xf numFmtId="3" fontId="0" fillId="0" borderId="0" xfId="0" applyNumberFormat="1" applyAlignment="1">
      <alignment vertical="center"/>
    </xf>
    <xf numFmtId="3" fontId="78" fillId="0" borderId="0" xfId="0" applyNumberFormat="1" applyFont="1" applyBorder="1" applyAlignment="1">
      <alignment horizontal="center" vertical="center"/>
    </xf>
    <xf numFmtId="10" fontId="78" fillId="0" borderId="0" xfId="0" applyNumberFormat="1" applyFont="1" applyBorder="1" applyAlignment="1">
      <alignment horizontal="center" vertical="center"/>
    </xf>
    <xf numFmtId="0" fontId="79" fillId="0" borderId="0" xfId="0" applyFont="1" applyBorder="1" applyAlignment="1">
      <alignment vertical="center"/>
    </xf>
    <xf numFmtId="0" fontId="56" fillId="0" borderId="0" xfId="0" applyFont="1" applyAlignment="1">
      <alignment vertical="center"/>
    </xf>
    <xf numFmtId="0" fontId="68" fillId="4" borderId="115" xfId="0" applyFont="1" applyFill="1" applyBorder="1" applyAlignment="1">
      <alignment horizontal="left" vertical="center" indent="1"/>
    </xf>
    <xf numFmtId="3" fontId="68" fillId="4" borderId="116" xfId="0" applyNumberFormat="1" applyFont="1" applyFill="1" applyBorder="1" applyAlignment="1">
      <alignment horizontal="center" vertical="center"/>
    </xf>
    <xf numFmtId="10" fontId="68" fillId="4" borderId="117" xfId="2" applyNumberFormat="1" applyFont="1" applyFill="1" applyBorder="1" applyAlignment="1">
      <alignment horizontal="center" vertical="center"/>
    </xf>
    <xf numFmtId="0" fontId="59" fillId="0" borderId="115" xfId="0" applyFont="1" applyBorder="1" applyAlignment="1">
      <alignment horizontal="left" vertical="center" indent="1"/>
    </xf>
    <xf numFmtId="3" fontId="8" fillId="0" borderId="116" xfId="0" applyNumberFormat="1" applyFont="1" applyBorder="1" applyAlignment="1">
      <alignment horizontal="center" vertical="center"/>
    </xf>
    <xf numFmtId="10" fontId="8" fillId="0" borderId="117" xfId="2" applyNumberFormat="1" applyFont="1" applyBorder="1" applyAlignment="1">
      <alignment horizontal="center" vertical="center"/>
    </xf>
    <xf numFmtId="0" fontId="19" fillId="3" borderId="121" xfId="0" applyFont="1" applyFill="1" applyBorder="1" applyAlignment="1">
      <alignment horizontal="center" vertical="center" wrapText="1"/>
    </xf>
    <xf numFmtId="0" fontId="19" fillId="3" borderId="122" xfId="0" applyFont="1" applyFill="1" applyBorder="1" applyAlignment="1">
      <alignment horizontal="center" vertical="center" wrapText="1"/>
    </xf>
    <xf numFmtId="0" fontId="19" fillId="3" borderId="123" xfId="0" applyFont="1" applyFill="1" applyBorder="1" applyAlignment="1">
      <alignment horizontal="center" vertical="center" wrapText="1"/>
    </xf>
    <xf numFmtId="0" fontId="59" fillId="0" borderId="121" xfId="0" applyFont="1" applyBorder="1" applyAlignment="1">
      <alignment horizontal="left" vertical="center" indent="1"/>
    </xf>
    <xf numFmtId="3" fontId="8" fillId="0" borderId="122" xfId="0" applyNumberFormat="1" applyFont="1" applyBorder="1" applyAlignment="1">
      <alignment horizontal="center" vertical="center"/>
    </xf>
    <xf numFmtId="10" fontId="11" fillId="0" borderId="122" xfId="0" applyNumberFormat="1" applyFont="1" applyBorder="1" applyAlignment="1">
      <alignment horizontal="center" vertical="center"/>
    </xf>
    <xf numFmtId="10" fontId="11" fillId="0" borderId="123" xfId="0" applyNumberFormat="1" applyFont="1" applyBorder="1" applyAlignment="1">
      <alignment horizontal="center" vertical="center"/>
    </xf>
    <xf numFmtId="0" fontId="59" fillId="0" borderId="0" xfId="0" applyFont="1" applyAlignment="1">
      <alignment vertical="center"/>
    </xf>
    <xf numFmtId="0" fontId="19" fillId="3" borderId="121" xfId="0" applyFont="1" applyFill="1" applyBorder="1" applyAlignment="1">
      <alignment horizontal="left" vertical="center" indent="1"/>
    </xf>
    <xf numFmtId="3" fontId="30" fillId="3" borderId="122" xfId="0" applyNumberFormat="1" applyFont="1" applyFill="1" applyBorder="1" applyAlignment="1">
      <alignment horizontal="center" vertical="center"/>
    </xf>
    <xf numFmtId="10" fontId="80" fillId="3" borderId="122" xfId="0" applyNumberFormat="1" applyFont="1" applyFill="1" applyBorder="1" applyAlignment="1">
      <alignment horizontal="center" vertical="center"/>
    </xf>
    <xf numFmtId="3" fontId="80" fillId="3" borderId="122" xfId="0" applyNumberFormat="1" applyFont="1" applyFill="1" applyBorder="1" applyAlignment="1">
      <alignment horizontal="center" vertical="center"/>
    </xf>
    <xf numFmtId="10" fontId="80" fillId="3" borderId="123" xfId="0" applyNumberFormat="1" applyFont="1" applyFill="1" applyBorder="1" applyAlignment="1">
      <alignment horizontal="center" vertical="center"/>
    </xf>
    <xf numFmtId="0" fontId="19" fillId="3" borderId="118" xfId="0" applyFont="1" applyFill="1" applyBorder="1" applyAlignment="1">
      <alignment horizontal="left" vertical="center" indent="1"/>
    </xf>
    <xf numFmtId="3" fontId="30" fillId="3" borderId="119" xfId="0" applyNumberFormat="1" applyFont="1" applyFill="1" applyBorder="1" applyAlignment="1">
      <alignment horizontal="center" vertical="center"/>
    </xf>
    <xf numFmtId="10" fontId="30" fillId="3" borderId="120" xfId="0" applyNumberFormat="1" applyFont="1" applyFill="1" applyBorder="1" applyAlignment="1">
      <alignment horizontal="center" vertical="center"/>
    </xf>
    <xf numFmtId="0" fontId="9" fillId="0" borderId="9" xfId="0" applyFont="1" applyBorder="1" applyAlignment="1">
      <alignment horizontal="left" vertical="center" wrapText="1" indent="1"/>
    </xf>
    <xf numFmtId="10" fontId="10" fillId="0" borderId="10" xfId="0" applyNumberFormat="1" applyFont="1" applyBorder="1" applyAlignment="1">
      <alignment horizontal="center" vertical="center"/>
    </xf>
    <xf numFmtId="0" fontId="80" fillId="3" borderId="130" xfId="0" applyFont="1" applyFill="1" applyBorder="1" applyAlignment="1">
      <alignment horizontal="center" vertical="center"/>
    </xf>
    <xf numFmtId="0" fontId="80" fillId="3" borderId="131" xfId="0" applyFont="1" applyFill="1" applyBorder="1" applyAlignment="1">
      <alignment horizontal="center" vertical="center"/>
    </xf>
    <xf numFmtId="0" fontId="80" fillId="3" borderId="132" xfId="0" applyFont="1" applyFill="1" applyBorder="1" applyAlignment="1">
      <alignment horizontal="center" vertical="center"/>
    </xf>
    <xf numFmtId="0" fontId="21" fillId="4" borderId="39" xfId="0" applyFont="1" applyFill="1" applyBorder="1" applyAlignment="1">
      <alignment horizontal="left" vertical="center" indent="1"/>
    </xf>
    <xf numFmtId="0" fontId="9" fillId="0" borderId="3" xfId="0" applyFont="1" applyBorder="1" applyAlignment="1">
      <alignment horizontal="left" vertical="center"/>
    </xf>
    <xf numFmtId="10" fontId="28" fillId="0" borderId="58" xfId="2" applyNumberFormat="1" applyFont="1" applyBorder="1" applyAlignment="1">
      <alignment horizontal="center" vertical="center"/>
    </xf>
    <xf numFmtId="10" fontId="28" fillId="0" borderId="52" xfId="2" applyNumberFormat="1" applyFont="1" applyBorder="1" applyAlignment="1">
      <alignment horizontal="center" vertical="center"/>
    </xf>
    <xf numFmtId="10" fontId="28" fillId="0" borderId="52" xfId="2" applyNumberFormat="1" applyFont="1" applyFill="1" applyBorder="1" applyAlignment="1">
      <alignment horizontal="center" vertical="center"/>
    </xf>
    <xf numFmtId="10" fontId="30" fillId="3" borderId="15" xfId="2" applyNumberFormat="1" applyFont="1" applyFill="1" applyBorder="1" applyAlignment="1">
      <alignment horizontal="center" vertical="center"/>
    </xf>
    <xf numFmtId="4" fontId="30" fillId="3" borderId="79" xfId="2" applyNumberFormat="1" applyFont="1" applyFill="1" applyBorder="1" applyAlignment="1">
      <alignment horizontal="right" vertical="center" indent="1"/>
    </xf>
    <xf numFmtId="10" fontId="0" fillId="0" borderId="0" xfId="2" applyNumberFormat="1" applyFont="1" applyAlignment="1">
      <alignment horizontal="center" vertical="center"/>
    </xf>
    <xf numFmtId="10" fontId="28" fillId="0" borderId="77" xfId="2" applyNumberFormat="1" applyFont="1" applyFill="1" applyBorder="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2" fillId="0" borderId="0" xfId="0" applyFont="1" applyAlignment="1">
      <alignment horizontal="center" vertical="center"/>
    </xf>
    <xf numFmtId="0" fontId="83" fillId="0" borderId="0" xfId="0" applyFont="1" applyAlignment="1">
      <alignment vertical="center"/>
    </xf>
    <xf numFmtId="9" fontId="83" fillId="0" borderId="0" xfId="2" applyFont="1" applyAlignment="1">
      <alignment horizontal="center" vertical="center"/>
    </xf>
    <xf numFmtId="10" fontId="84" fillId="0" borderId="0" xfId="2" applyNumberFormat="1" applyFont="1" applyAlignment="1">
      <alignment horizontal="center" vertical="center"/>
    </xf>
    <xf numFmtId="0" fontId="85" fillId="0" borderId="0" xfId="0" applyFont="1" applyFill="1" applyAlignment="1">
      <alignment vertical="center"/>
    </xf>
    <xf numFmtId="10" fontId="85" fillId="0" borderId="0" xfId="2" applyNumberFormat="1" applyFont="1" applyFill="1" applyAlignment="1">
      <alignment horizontal="center" vertical="center"/>
    </xf>
    <xf numFmtId="0" fontId="9" fillId="0" borderId="0" xfId="0" applyFont="1" applyAlignment="1">
      <alignment horizontal="left" vertical="center" wrapText="1"/>
    </xf>
    <xf numFmtId="0" fontId="9" fillId="0" borderId="121" xfId="0" applyFont="1" applyBorder="1" applyAlignment="1">
      <alignment horizontal="left" vertical="center" wrapText="1" indent="1"/>
    </xf>
    <xf numFmtId="0" fontId="9" fillId="0" borderId="122" xfId="0" applyFont="1" applyBorder="1" applyAlignment="1">
      <alignment horizontal="left" vertical="center" wrapText="1" indent="1"/>
    </xf>
    <xf numFmtId="0" fontId="9" fillId="0" borderId="123" xfId="0" applyFont="1" applyBorder="1" applyAlignment="1">
      <alignment horizontal="left" vertical="center" wrapText="1" indent="1"/>
    </xf>
    <xf numFmtId="0" fontId="61" fillId="0" borderId="0" xfId="0" applyFont="1" applyAlignment="1">
      <alignment vertical="center"/>
    </xf>
    <xf numFmtId="0" fontId="49" fillId="0" borderId="0" xfId="0" applyFont="1" applyAlignment="1">
      <alignment vertical="center"/>
    </xf>
    <xf numFmtId="0" fontId="29" fillId="0" borderId="106" xfId="0" applyFont="1" applyBorder="1" applyAlignment="1">
      <alignment horizontal="left" vertical="center" wrapText="1" indent="1"/>
    </xf>
    <xf numFmtId="0" fontId="29" fillId="0" borderId="108" xfId="0" applyFont="1" applyBorder="1" applyAlignment="1">
      <alignment horizontal="center" vertical="center"/>
    </xf>
    <xf numFmtId="0" fontId="29" fillId="0" borderId="108" xfId="0" applyFont="1" applyBorder="1" applyAlignment="1">
      <alignment horizontal="center" vertical="center" wrapText="1"/>
    </xf>
    <xf numFmtId="0" fontId="17" fillId="3" borderId="103" xfId="0" applyFont="1" applyFill="1" applyBorder="1" applyAlignment="1">
      <alignment horizontal="center" vertical="center" wrapText="1"/>
    </xf>
    <xf numFmtId="0" fontId="17" fillId="3" borderId="104" xfId="0" applyFont="1" applyFill="1" applyBorder="1" applyAlignment="1">
      <alignment horizontal="center" vertical="center" wrapText="1"/>
    </xf>
    <xf numFmtId="0" fontId="17" fillId="3" borderId="105" xfId="0" applyFont="1" applyFill="1" applyBorder="1" applyAlignment="1">
      <alignment horizontal="center" vertical="center" wrapText="1"/>
    </xf>
    <xf numFmtId="0" fontId="86" fillId="3" borderId="109" xfId="0" applyFont="1" applyFill="1" applyBorder="1" applyAlignment="1">
      <alignment horizontal="center" vertical="center"/>
    </xf>
    <xf numFmtId="0" fontId="30" fillId="3" borderId="110" xfId="0" applyFont="1" applyFill="1" applyBorder="1" applyAlignment="1">
      <alignment horizontal="center" vertical="center"/>
    </xf>
    <xf numFmtId="0" fontId="30" fillId="3" borderId="111" xfId="0" applyFont="1" applyFill="1" applyBorder="1" applyAlignment="1">
      <alignment horizontal="center" vertical="center"/>
    </xf>
    <xf numFmtId="0" fontId="90" fillId="0" borderId="0" xfId="0" applyFont="1" applyAlignment="1">
      <alignment vertical="center"/>
    </xf>
    <xf numFmtId="0" fontId="91" fillId="0" borderId="0" xfId="0" applyFont="1" applyAlignment="1">
      <alignment vertical="center"/>
    </xf>
    <xf numFmtId="0" fontId="8" fillId="0" borderId="0" xfId="0" applyFont="1" applyFill="1" applyBorder="1" applyAlignment="1">
      <alignment horizontal="center" vertical="center"/>
    </xf>
    <xf numFmtId="0" fontId="93" fillId="0" borderId="0" xfId="0" applyFont="1" applyAlignment="1">
      <alignment horizontal="right" vertical="center"/>
    </xf>
    <xf numFmtId="9" fontId="94" fillId="0" borderId="0" xfId="2" applyFont="1" applyAlignment="1">
      <alignment horizontal="left" vertical="center"/>
    </xf>
    <xf numFmtId="0" fontId="95" fillId="0" borderId="0" xfId="0" applyFont="1" applyAlignment="1">
      <alignment horizontal="center" vertical="center"/>
    </xf>
    <xf numFmtId="0" fontId="96" fillId="0" borderId="0" xfId="0" applyFont="1" applyAlignment="1">
      <alignment vertical="center"/>
    </xf>
    <xf numFmtId="0" fontId="0" fillId="0" borderId="0" xfId="0" applyAlignment="1">
      <alignment horizontal="left" vertical="center" indent="4"/>
    </xf>
    <xf numFmtId="0" fontId="87" fillId="0" borderId="0" xfId="0" applyFont="1" applyFill="1" applyAlignment="1">
      <alignment horizontal="center" vertical="center"/>
    </xf>
    <xf numFmtId="0" fontId="88" fillId="0" borderId="0" xfId="0" applyFont="1" applyAlignment="1">
      <alignment horizontal="center" vertical="center"/>
    </xf>
    <xf numFmtId="0" fontId="89" fillId="0" borderId="0" xfId="0" applyFont="1" applyAlignment="1">
      <alignment horizontal="center" vertical="center"/>
    </xf>
    <xf numFmtId="0" fontId="35" fillId="0" borderId="0" xfId="0" applyFont="1" applyFill="1" applyBorder="1" applyAlignment="1">
      <alignment horizontal="center" vertical="center"/>
    </xf>
    <xf numFmtId="0" fontId="97" fillId="0" borderId="0" xfId="0" applyFont="1" applyFill="1" applyBorder="1" applyAlignment="1">
      <alignment horizontal="center" vertical="center"/>
    </xf>
    <xf numFmtId="0" fontId="98" fillId="0" borderId="0" xfId="0" applyFont="1" applyAlignment="1">
      <alignment horizontal="right" vertical="center"/>
    </xf>
    <xf numFmtId="9" fontId="99" fillId="0" borderId="0" xfId="2" applyFont="1" applyAlignment="1">
      <alignment horizontal="left" vertical="center"/>
    </xf>
    <xf numFmtId="0" fontId="19" fillId="3" borderId="145" xfId="0" applyFont="1" applyFill="1" applyBorder="1" applyAlignment="1">
      <alignment horizontal="center" vertical="center" wrapText="1"/>
    </xf>
    <xf numFmtId="0" fontId="19" fillId="3" borderId="84" xfId="0" applyFont="1" applyFill="1" applyBorder="1" applyAlignment="1">
      <alignment horizontal="center" vertical="center" wrapText="1"/>
    </xf>
    <xf numFmtId="0" fontId="30" fillId="3" borderId="7" xfId="0" applyFont="1" applyFill="1" applyBorder="1" applyAlignment="1">
      <alignment horizontal="center" vertical="center"/>
    </xf>
    <xf numFmtId="4" fontId="30" fillId="3" borderId="7" xfId="0" applyNumberFormat="1" applyFont="1" applyFill="1" applyBorder="1" applyAlignment="1">
      <alignment horizontal="center" vertical="center"/>
    </xf>
    <xf numFmtId="0" fontId="86" fillId="3" borderId="85" xfId="0" applyFont="1" applyFill="1" applyBorder="1" applyAlignment="1">
      <alignment horizontal="left" vertical="center" wrapText="1" indent="1"/>
    </xf>
    <xf numFmtId="0" fontId="37" fillId="0" borderId="109" xfId="0" applyFont="1" applyBorder="1" applyAlignment="1">
      <alignment horizontal="left" vertical="center" wrapText="1" indent="1"/>
    </xf>
    <xf numFmtId="0" fontId="10" fillId="0" borderId="110" xfId="0" applyFont="1" applyBorder="1" applyAlignment="1">
      <alignment horizontal="center" vertical="center"/>
    </xf>
    <xf numFmtId="4" fontId="10" fillId="0" borderId="110" xfId="0" applyNumberFormat="1" applyFont="1" applyBorder="1" applyAlignment="1">
      <alignment horizontal="right" vertical="center" indent="1"/>
    </xf>
    <xf numFmtId="0" fontId="15" fillId="0" borderId="111" xfId="4" applyFont="1" applyBorder="1" applyAlignment="1">
      <alignment horizontal="left" vertical="center" wrapText="1" indent="1"/>
    </xf>
    <xf numFmtId="0" fontId="37" fillId="0" borderId="103" xfId="0" applyFont="1" applyBorder="1" applyAlignment="1">
      <alignment horizontal="left" vertical="center" wrapText="1" indent="1"/>
    </xf>
    <xf numFmtId="0" fontId="10" fillId="0" borderId="104" xfId="0" applyFont="1" applyBorder="1" applyAlignment="1">
      <alignment horizontal="center" vertical="center"/>
    </xf>
    <xf numFmtId="4" fontId="10" fillId="0" borderId="104" xfId="0" applyNumberFormat="1" applyFont="1" applyBorder="1" applyAlignment="1">
      <alignment horizontal="right" vertical="center" indent="1"/>
    </xf>
    <xf numFmtId="0" fontId="9" fillId="0" borderId="105" xfId="0" applyFont="1" applyBorder="1" applyAlignment="1">
      <alignment horizontal="left" vertical="center" wrapText="1" indent="1"/>
    </xf>
    <xf numFmtId="0" fontId="100" fillId="8" borderId="31" xfId="0" applyFont="1" applyFill="1" applyBorder="1" applyAlignment="1">
      <alignment horizontal="center" vertical="center" wrapText="1"/>
    </xf>
    <xf numFmtId="0" fontId="100" fillId="8" borderId="134" xfId="0" applyFont="1" applyFill="1" applyBorder="1" applyAlignment="1">
      <alignment horizontal="center" vertical="center"/>
    </xf>
    <xf numFmtId="0" fontId="100" fillId="8" borderId="37" xfId="0" applyFont="1" applyFill="1" applyBorder="1" applyAlignment="1">
      <alignment horizontal="center" vertical="center"/>
    </xf>
    <xf numFmtId="0" fontId="100" fillId="8" borderId="37" xfId="0" applyFont="1" applyFill="1" applyBorder="1" applyAlignment="1">
      <alignment horizontal="center" vertical="center" wrapText="1"/>
    </xf>
    <xf numFmtId="0" fontId="101" fillId="0" borderId="135" xfId="0" applyFont="1" applyFill="1" applyBorder="1" applyAlignment="1">
      <alignment horizontal="left" vertical="center" wrapText="1" indent="1"/>
    </xf>
    <xf numFmtId="0" fontId="102" fillId="0" borderId="136" xfId="0" applyFont="1" applyFill="1" applyBorder="1" applyAlignment="1">
      <alignment horizontal="center" vertical="center"/>
    </xf>
    <xf numFmtId="0" fontId="51" fillId="0" borderId="137" xfId="0" applyFont="1" applyBorder="1" applyAlignment="1">
      <alignment horizontal="left" vertical="center" wrapText="1" indent="1"/>
    </xf>
    <xf numFmtId="0" fontId="101" fillId="0" borderId="138" xfId="0" applyFont="1" applyFill="1" applyBorder="1" applyAlignment="1">
      <alignment horizontal="left" vertical="center" wrapText="1" indent="1"/>
    </xf>
    <xf numFmtId="0" fontId="102" fillId="0" borderId="139" xfId="0" applyFont="1" applyFill="1" applyBorder="1" applyAlignment="1">
      <alignment horizontal="center" vertical="center"/>
    </xf>
    <xf numFmtId="0" fontId="51" fillId="0" borderId="140" xfId="0" applyFont="1" applyBorder="1" applyAlignment="1">
      <alignment horizontal="left" vertical="center" wrapText="1" indent="1"/>
    </xf>
    <xf numFmtId="0" fontId="100" fillId="8" borderId="141" xfId="0" applyFont="1" applyFill="1" applyBorder="1" applyAlignment="1">
      <alignment horizontal="center" vertical="center"/>
    </xf>
    <xf numFmtId="0" fontId="104" fillId="8" borderId="142" xfId="0" applyFont="1" applyFill="1" applyBorder="1" applyAlignment="1">
      <alignment horizontal="center" vertical="center"/>
    </xf>
    <xf numFmtId="0" fontId="100" fillId="8" borderId="143" xfId="0" applyFont="1" applyFill="1" applyBorder="1" applyAlignment="1">
      <alignment vertical="center"/>
    </xf>
    <xf numFmtId="0" fontId="100" fillId="8" borderId="144" xfId="0" applyFont="1" applyFill="1" applyBorder="1" applyAlignment="1">
      <alignment horizontal="left" vertical="center" indent="1"/>
    </xf>
    <xf numFmtId="0" fontId="0" fillId="0" borderId="0" xfId="0" applyAlignment="1" applyProtection="1">
      <alignment vertical="center"/>
      <protection locked="0"/>
    </xf>
    <xf numFmtId="10" fontId="107" fillId="0" borderId="0" xfId="2" applyNumberFormat="1" applyFont="1" applyAlignment="1" applyProtection="1">
      <alignment horizontal="center" vertical="center"/>
      <protection locked="0"/>
    </xf>
    <xf numFmtId="0" fontId="108" fillId="0" borderId="0" xfId="0" applyFont="1" applyAlignment="1" applyProtection="1">
      <alignment horizontal="left" vertical="center"/>
      <protection locked="0"/>
    </xf>
    <xf numFmtId="0" fontId="111" fillId="0" borderId="0" xfId="0" applyFont="1" applyAlignment="1" applyProtection="1">
      <alignment vertical="center"/>
      <protection locked="0"/>
    </xf>
    <xf numFmtId="10" fontId="112" fillId="0" borderId="0" xfId="2" applyNumberFormat="1" applyFont="1" applyAlignment="1" applyProtection="1">
      <alignment horizontal="center" vertical="center"/>
      <protection locked="0"/>
    </xf>
    <xf numFmtId="0" fontId="113" fillId="0" borderId="0" xfId="0" applyFont="1" applyAlignment="1" applyProtection="1">
      <alignment vertical="center"/>
      <protection locked="0"/>
    </xf>
    <xf numFmtId="0" fontId="114" fillId="8" borderId="152" xfId="0" applyFont="1" applyFill="1" applyBorder="1" applyAlignment="1" applyProtection="1">
      <alignment horizontal="center" vertical="center"/>
    </xf>
    <xf numFmtId="0" fontId="114" fillId="8" borderId="153" xfId="0" applyFont="1" applyFill="1" applyBorder="1" applyAlignment="1" applyProtection="1">
      <alignment horizontal="center" vertical="center"/>
    </xf>
    <xf numFmtId="0" fontId="114" fillId="8" borderId="154" xfId="0" applyFont="1" applyFill="1" applyBorder="1" applyAlignment="1" applyProtection="1">
      <alignment horizontal="center" vertical="center"/>
    </xf>
    <xf numFmtId="10" fontId="115" fillId="0" borderId="0" xfId="2" applyNumberFormat="1" applyFont="1" applyAlignment="1" applyProtection="1">
      <alignment horizontal="center" vertical="center"/>
      <protection locked="0"/>
    </xf>
    <xf numFmtId="0" fontId="116" fillId="0" borderId="0" xfId="0" applyFont="1" applyAlignment="1" applyProtection="1">
      <alignment horizontal="left" vertical="center"/>
      <protection locked="0"/>
    </xf>
    <xf numFmtId="0" fontId="11" fillId="0" borderId="155" xfId="0" quotePrefix="1" applyFont="1" applyBorder="1" applyAlignment="1" applyProtection="1">
      <alignment horizontal="center" vertical="center"/>
    </xf>
    <xf numFmtId="0" fontId="117" fillId="0" borderId="156" xfId="0" applyFont="1" applyBorder="1" applyAlignment="1" applyProtection="1">
      <alignment horizontal="left" vertical="center" wrapText="1" indent="1"/>
    </xf>
    <xf numFmtId="10" fontId="41" fillId="0" borderId="156" xfId="6" applyNumberFormat="1" applyFont="1" applyFill="1" applyBorder="1" applyAlignment="1" applyProtection="1">
      <alignment horizontal="center" vertical="center" wrapText="1"/>
    </xf>
    <xf numFmtId="10" fontId="102" fillId="0" borderId="156" xfId="2" applyNumberFormat="1" applyFont="1" applyBorder="1" applyAlignment="1" applyProtection="1">
      <alignment horizontal="center" vertical="center"/>
    </xf>
    <xf numFmtId="10" fontId="102" fillId="0" borderId="157" xfId="2" applyNumberFormat="1" applyFont="1" applyBorder="1" applyAlignment="1" applyProtection="1">
      <alignment horizontal="center" vertical="center"/>
    </xf>
    <xf numFmtId="0" fontId="11" fillId="9" borderId="88" xfId="0" applyFont="1" applyFill="1" applyBorder="1" applyAlignment="1" applyProtection="1">
      <alignment horizontal="center" vertical="center"/>
    </xf>
    <xf numFmtId="0" fontId="117" fillId="9" borderId="158" xfId="0" applyFont="1" applyFill="1" applyBorder="1" applyAlignment="1" applyProtection="1">
      <alignment horizontal="left" vertical="center" wrapText="1" indent="1"/>
    </xf>
    <xf numFmtId="10" fontId="41" fillId="9" borderId="0" xfId="6" applyNumberFormat="1" applyFont="1" applyFill="1" applyBorder="1" applyAlignment="1" applyProtection="1">
      <alignment horizontal="center" vertical="center" wrapText="1"/>
    </xf>
    <xf numFmtId="10" fontId="102" fillId="9" borderId="158" xfId="2" applyNumberFormat="1" applyFont="1" applyFill="1" applyBorder="1" applyAlignment="1" applyProtection="1">
      <alignment horizontal="center" vertical="center"/>
    </xf>
    <xf numFmtId="10" fontId="102" fillId="9" borderId="159" xfId="2" applyNumberFormat="1" applyFont="1" applyFill="1" applyBorder="1" applyAlignment="1" applyProtection="1">
      <alignment horizontal="center" vertical="center"/>
    </xf>
    <xf numFmtId="10" fontId="111" fillId="0" borderId="0" xfId="2" applyNumberFormat="1" applyFont="1" applyAlignment="1" applyProtection="1">
      <alignment vertical="center"/>
      <protection locked="0"/>
    </xf>
    <xf numFmtId="0" fontId="11" fillId="0" borderId="88" xfId="0" applyFont="1" applyBorder="1" applyAlignment="1" applyProtection="1">
      <alignment horizontal="center" vertical="center"/>
    </xf>
    <xf numFmtId="0" fontId="117" fillId="0" borderId="0" xfId="0" applyFont="1" applyBorder="1" applyAlignment="1" applyProtection="1">
      <alignment horizontal="left" vertical="center" wrapText="1" indent="1"/>
    </xf>
    <xf numFmtId="10" fontId="41" fillId="0" borderId="0" xfId="6" applyNumberFormat="1" applyFont="1" applyFill="1" applyBorder="1" applyAlignment="1" applyProtection="1">
      <alignment horizontal="center" vertical="center" wrapText="1"/>
    </xf>
    <xf numFmtId="10" fontId="102" fillId="0" borderId="0" xfId="2" applyNumberFormat="1" applyFont="1" applyBorder="1" applyAlignment="1" applyProtection="1">
      <alignment horizontal="center" vertical="center"/>
    </xf>
    <xf numFmtId="10" fontId="102" fillId="0" borderId="159" xfId="2" applyNumberFormat="1" applyFont="1" applyBorder="1" applyAlignment="1" applyProtection="1">
      <alignment horizontal="center" vertical="center"/>
    </xf>
    <xf numFmtId="0" fontId="119" fillId="0" borderId="88" xfId="0" applyFont="1" applyBorder="1" applyAlignment="1" applyProtection="1">
      <alignment horizontal="center" vertical="center"/>
    </xf>
    <xf numFmtId="0" fontId="119" fillId="0" borderId="0" xfId="0" applyFont="1" applyFill="1" applyBorder="1" applyAlignment="1" applyProtection="1">
      <alignment horizontal="left" vertical="center" wrapText="1" indent="1"/>
    </xf>
    <xf numFmtId="10" fontId="102" fillId="0" borderId="0" xfId="2" applyNumberFormat="1" applyFont="1" applyFill="1" applyBorder="1" applyAlignment="1" applyProtection="1">
      <alignment horizontal="center" vertical="center"/>
    </xf>
    <xf numFmtId="10" fontId="102" fillId="0" borderId="159" xfId="2" applyNumberFormat="1" applyFont="1" applyFill="1" applyBorder="1" applyAlignment="1" applyProtection="1">
      <alignment horizontal="center" vertical="center"/>
    </xf>
    <xf numFmtId="0" fontId="120" fillId="8" borderId="160" xfId="0" applyFont="1" applyFill="1" applyBorder="1" applyAlignment="1" applyProtection="1">
      <alignment horizontal="center" vertical="center"/>
    </xf>
    <xf numFmtId="0" fontId="20" fillId="8" borderId="161" xfId="0" applyFont="1" applyFill="1" applyBorder="1" applyAlignment="1" applyProtection="1">
      <alignment horizontal="right" vertical="center" indent="2"/>
    </xf>
    <xf numFmtId="10" fontId="121" fillId="10" borderId="162" xfId="0" applyNumberFormat="1" applyFont="1" applyFill="1" applyBorder="1" applyAlignment="1" applyProtection="1">
      <alignment horizontal="center" vertical="center"/>
    </xf>
    <xf numFmtId="10" fontId="121" fillId="10" borderId="163" xfId="0" applyNumberFormat="1" applyFont="1" applyFill="1" applyBorder="1" applyAlignment="1" applyProtection="1">
      <alignment horizontal="center" vertical="center"/>
    </xf>
    <xf numFmtId="10" fontId="121" fillId="10" borderId="164" xfId="0" applyNumberFormat="1" applyFont="1" applyFill="1" applyBorder="1" applyAlignment="1" applyProtection="1">
      <alignment horizontal="center" vertical="center"/>
    </xf>
    <xf numFmtId="0" fontId="122" fillId="0" borderId="0" xfId="0" applyFont="1" applyAlignment="1" applyProtection="1">
      <alignment vertical="center"/>
    </xf>
    <xf numFmtId="0" fontId="56" fillId="0" borderId="0" xfId="0" applyFont="1" applyAlignment="1" applyProtection="1">
      <alignment vertical="center"/>
    </xf>
    <xf numFmtId="0" fontId="123" fillId="0" borderId="0" xfId="0" applyFont="1" applyAlignment="1" applyProtection="1">
      <alignment vertical="center"/>
      <protection locked="0"/>
    </xf>
    <xf numFmtId="9" fontId="111" fillId="0" borderId="0" xfId="0" applyNumberFormat="1" applyFont="1" applyAlignment="1" applyProtection="1">
      <alignment vertical="center"/>
      <protection locked="0"/>
    </xf>
    <xf numFmtId="0" fontId="124" fillId="0" borderId="0" xfId="0" applyFont="1" applyAlignment="1" applyProtection="1">
      <alignment vertical="center"/>
    </xf>
    <xf numFmtId="168" fontId="56" fillId="0" borderId="0" xfId="0" applyNumberFormat="1" applyFont="1" applyAlignment="1" applyProtection="1">
      <alignment horizontal="left" vertical="center"/>
    </xf>
    <xf numFmtId="0" fontId="81" fillId="0" borderId="0" xfId="0" applyFont="1" applyAlignment="1" applyProtection="1">
      <alignment vertical="center" wrapText="1"/>
      <protection locked="0"/>
    </xf>
    <xf numFmtId="0" fontId="126" fillId="5" borderId="165" xfId="7" applyFont="1" applyFill="1" applyBorder="1" applyAlignment="1" applyProtection="1">
      <alignment horizontal="center" vertical="center" wrapText="1"/>
      <protection locked="0"/>
    </xf>
    <xf numFmtId="0" fontId="126" fillId="5" borderId="134" xfId="7" applyFont="1" applyFill="1" applyBorder="1" applyAlignment="1" applyProtection="1">
      <alignment horizontal="center" vertical="center" wrapText="1"/>
      <protection locked="0"/>
    </xf>
    <xf numFmtId="0" fontId="126" fillId="5" borderId="166" xfId="7" applyFont="1" applyFill="1" applyBorder="1" applyAlignment="1" applyProtection="1">
      <alignment horizontal="left" vertical="center" wrapText="1" indent="1"/>
      <protection locked="0"/>
    </xf>
    <xf numFmtId="0" fontId="68" fillId="0" borderId="167" xfId="7" applyFont="1" applyFill="1" applyBorder="1" applyAlignment="1" applyProtection="1">
      <alignment horizontal="center" vertical="center"/>
      <protection locked="0"/>
    </xf>
    <xf numFmtId="0" fontId="11" fillId="12" borderId="168" xfId="7" applyFont="1" applyFill="1" applyBorder="1" applyAlignment="1" applyProtection="1">
      <alignment horizontal="center" vertical="center"/>
      <protection locked="0"/>
    </xf>
    <xf numFmtId="0" fontId="68" fillId="0" borderId="168" xfId="7" applyFont="1" applyFill="1" applyBorder="1" applyAlignment="1" applyProtection="1">
      <alignment horizontal="center" vertical="center"/>
      <protection locked="0"/>
    </xf>
    <xf numFmtId="10" fontId="30" fillId="0" borderId="169" xfId="7" applyNumberFormat="1" applyFont="1" applyFill="1" applyBorder="1" applyAlignment="1" applyProtection="1">
      <alignment horizontal="right" vertical="center" wrapText="1" indent="1"/>
      <protection locked="0"/>
    </xf>
    <xf numFmtId="0" fontId="68" fillId="0" borderId="170" xfId="7" applyFont="1" applyFill="1" applyBorder="1" applyAlignment="1" applyProtection="1">
      <alignment horizontal="center" vertical="center"/>
      <protection locked="0"/>
    </xf>
    <xf numFmtId="0" fontId="11" fillId="13" borderId="171" xfId="7" applyFont="1" applyFill="1" applyBorder="1" applyAlignment="1" applyProtection="1">
      <alignment horizontal="center" vertical="center"/>
      <protection locked="0"/>
    </xf>
    <xf numFmtId="0" fontId="68" fillId="0" borderId="171" xfId="7" applyFont="1" applyFill="1" applyBorder="1" applyAlignment="1" applyProtection="1">
      <alignment horizontal="center" vertical="center"/>
      <protection locked="0"/>
    </xf>
    <xf numFmtId="10" fontId="30" fillId="0" borderId="172" xfId="7" applyNumberFormat="1" applyFont="1" applyFill="1" applyBorder="1" applyAlignment="1" applyProtection="1">
      <alignment horizontal="right" vertical="center" wrapText="1" indent="1"/>
      <protection locked="0"/>
    </xf>
    <xf numFmtId="0" fontId="11" fillId="14" borderId="171" xfId="7" applyFont="1" applyFill="1" applyBorder="1" applyAlignment="1" applyProtection="1">
      <alignment horizontal="center" vertical="center"/>
      <protection locked="0"/>
    </xf>
    <xf numFmtId="0" fontId="11" fillId="11" borderId="171" xfId="7" applyFont="1" applyFill="1" applyBorder="1" applyAlignment="1" applyProtection="1">
      <alignment horizontal="center" vertical="center"/>
      <protection locked="0"/>
    </xf>
    <xf numFmtId="0" fontId="68" fillId="0" borderId="173" xfId="7" applyFont="1" applyFill="1" applyBorder="1" applyAlignment="1" applyProtection="1">
      <alignment horizontal="center" vertical="center"/>
      <protection locked="0"/>
    </xf>
    <xf numFmtId="0" fontId="11" fillId="15" borderId="174" xfId="7" applyFont="1" applyFill="1" applyBorder="1" applyAlignment="1" applyProtection="1">
      <alignment horizontal="center" vertical="center"/>
      <protection locked="0"/>
    </xf>
    <xf numFmtId="0" fontId="68" fillId="0" borderId="174" xfId="7" applyFont="1" applyFill="1" applyBorder="1" applyAlignment="1" applyProtection="1">
      <alignment horizontal="center" vertical="center"/>
      <protection locked="0"/>
    </xf>
    <xf numFmtId="10" fontId="30" fillId="0" borderId="175" xfId="7" applyNumberFormat="1" applyFont="1" applyFill="1" applyBorder="1" applyAlignment="1" applyProtection="1">
      <alignment horizontal="right" vertical="center" wrapText="1" indent="1"/>
      <protection locked="0"/>
    </xf>
    <xf numFmtId="0" fontId="129" fillId="0" borderId="179" xfId="3" applyFont="1" applyFill="1" applyBorder="1" applyAlignment="1" applyProtection="1">
      <alignment vertical="center"/>
    </xf>
    <xf numFmtId="0" fontId="129" fillId="0" borderId="180" xfId="3" applyFont="1" applyFill="1" applyBorder="1" applyAlignment="1" applyProtection="1">
      <alignment vertical="center"/>
    </xf>
    <xf numFmtId="0" fontId="0" fillId="0" borderId="179" xfId="0" applyBorder="1" applyAlignment="1" applyProtection="1">
      <alignment vertical="center"/>
      <protection locked="0"/>
    </xf>
    <xf numFmtId="0" fontId="0" fillId="0" borderId="0" xfId="0" applyBorder="1" applyAlignment="1" applyProtection="1">
      <alignment vertical="center"/>
      <protection locked="0"/>
    </xf>
    <xf numFmtId="0" fontId="0" fillId="0" borderId="180" xfId="0" applyBorder="1" applyAlignment="1" applyProtection="1">
      <alignment vertical="center"/>
      <protection locked="0"/>
    </xf>
    <xf numFmtId="0" fontId="0" fillId="0" borderId="179" xfId="0" applyBorder="1" applyAlignment="1" applyProtection="1">
      <alignment vertical="center"/>
    </xf>
    <xf numFmtId="0" fontId="0" fillId="0" borderId="180" xfId="0" applyBorder="1" applyAlignment="1" applyProtection="1">
      <alignment vertical="center"/>
    </xf>
    <xf numFmtId="0" fontId="0" fillId="0" borderId="0" xfId="0" applyFill="1" applyAlignment="1" applyProtection="1">
      <alignment vertical="center"/>
      <protection locked="0"/>
    </xf>
    <xf numFmtId="0" fontId="133" fillId="0" borderId="0" xfId="7" applyFont="1" applyFill="1" applyBorder="1" applyAlignment="1" applyProtection="1">
      <alignment horizontal="center" vertical="center"/>
      <protection locked="0"/>
    </xf>
    <xf numFmtId="0" fontId="56" fillId="17" borderId="195" xfId="0" applyFont="1" applyFill="1" applyBorder="1" applyAlignment="1" applyProtection="1">
      <alignment horizontal="center" vertical="center" wrapText="1"/>
    </xf>
    <xf numFmtId="0" fontId="56" fillId="17" borderId="196" xfId="0" applyFont="1" applyFill="1" applyBorder="1" applyAlignment="1" applyProtection="1">
      <alignment horizontal="center" vertical="center" wrapText="1"/>
    </xf>
    <xf numFmtId="0" fontId="56" fillId="17" borderId="197" xfId="0" applyFont="1" applyFill="1" applyBorder="1" applyAlignment="1" applyProtection="1">
      <alignment horizontal="center" vertical="center" wrapText="1"/>
    </xf>
    <xf numFmtId="0" fontId="56" fillId="17" borderId="198" xfId="0" applyFont="1" applyFill="1" applyBorder="1" applyAlignment="1" applyProtection="1">
      <alignment horizontal="center" vertical="center" wrapText="1"/>
    </xf>
    <xf numFmtId="0" fontId="96" fillId="0" borderId="0" xfId="0" applyFont="1" applyAlignment="1" applyProtection="1">
      <alignment vertical="center"/>
      <protection locked="0"/>
    </xf>
    <xf numFmtId="0" fontId="79" fillId="0" borderId="199" xfId="0" applyFont="1" applyBorder="1" applyAlignment="1" applyProtection="1">
      <alignment horizontal="left" vertical="center" wrapText="1" indent="1"/>
    </xf>
    <xf numFmtId="0" fontId="134" fillId="0" borderId="185" xfId="0" applyFont="1" applyBorder="1" applyAlignment="1" applyProtection="1">
      <alignment horizontal="center" vertical="center"/>
    </xf>
    <xf numFmtId="0" fontId="22" fillId="0" borderId="199" xfId="0" applyFont="1" applyBorder="1" applyAlignment="1" applyProtection="1">
      <alignment horizontal="center" vertical="center"/>
    </xf>
    <xf numFmtId="2" fontId="22" fillId="0" borderId="200" xfId="0" applyNumberFormat="1" applyFont="1" applyBorder="1" applyAlignment="1" applyProtection="1">
      <alignment horizontal="center" vertical="center"/>
    </xf>
    <xf numFmtId="10" fontId="134" fillId="0" borderId="185" xfId="0" applyNumberFormat="1" applyFont="1" applyBorder="1" applyAlignment="1" applyProtection="1">
      <alignment horizontal="center" vertical="center"/>
    </xf>
    <xf numFmtId="9" fontId="0" fillId="0" borderId="180" xfId="0" applyNumberFormat="1" applyBorder="1" applyAlignment="1" applyProtection="1">
      <alignment vertical="center"/>
    </xf>
    <xf numFmtId="0" fontId="11" fillId="18" borderId="202" xfId="0" applyFont="1" applyFill="1" applyBorder="1" applyAlignment="1" applyProtection="1">
      <alignment horizontal="center" vertical="center"/>
    </xf>
    <xf numFmtId="0" fontId="22" fillId="18" borderId="203" xfId="0" applyFont="1" applyFill="1" applyBorder="1" applyAlignment="1" applyProtection="1">
      <alignment horizontal="center" vertical="center"/>
    </xf>
    <xf numFmtId="2" fontId="22" fillId="18" borderId="204" xfId="0" applyNumberFormat="1" applyFont="1" applyFill="1" applyBorder="1" applyAlignment="1" applyProtection="1">
      <alignment horizontal="center" vertical="center"/>
    </xf>
    <xf numFmtId="10" fontId="11" fillId="18" borderId="202" xfId="0" applyNumberFormat="1" applyFont="1" applyFill="1" applyBorder="1" applyAlignment="1" applyProtection="1">
      <alignment horizontal="center" vertical="center"/>
    </xf>
    <xf numFmtId="10" fontId="11" fillId="18" borderId="202" xfId="2" applyNumberFormat="1" applyFont="1" applyFill="1" applyBorder="1" applyAlignment="1" applyProtection="1">
      <alignment horizontal="center" vertical="center"/>
    </xf>
    <xf numFmtId="0" fontId="11" fillId="18" borderId="205" xfId="0" applyFont="1" applyFill="1" applyBorder="1" applyAlignment="1" applyProtection="1">
      <alignment horizontal="center" vertical="center"/>
    </xf>
    <xf numFmtId="0" fontId="22" fillId="18" borderId="206" xfId="0" applyFont="1" applyFill="1" applyBorder="1" applyAlignment="1" applyProtection="1">
      <alignment horizontal="center" vertical="center"/>
    </xf>
    <xf numFmtId="2" fontId="22" fillId="18" borderId="207" xfId="0" applyNumberFormat="1" applyFont="1" applyFill="1" applyBorder="1" applyAlignment="1" applyProtection="1">
      <alignment horizontal="center" vertical="center"/>
    </xf>
    <xf numFmtId="10" fontId="11" fillId="18" borderId="205" xfId="0" applyNumberFormat="1" applyFont="1" applyFill="1" applyBorder="1" applyAlignment="1" applyProtection="1">
      <alignment horizontal="center" vertical="center"/>
    </xf>
    <xf numFmtId="10" fontId="11" fillId="18" borderId="205" xfId="2" applyNumberFormat="1" applyFont="1" applyFill="1" applyBorder="1" applyAlignment="1" applyProtection="1">
      <alignment horizontal="center" vertical="center"/>
    </xf>
    <xf numFmtId="0" fontId="135" fillId="0" borderId="0" xfId="0" applyFont="1" applyAlignment="1" applyProtection="1">
      <alignment horizontal="right" vertical="center" indent="1"/>
      <protection locked="0"/>
    </xf>
    <xf numFmtId="9" fontId="136" fillId="0" borderId="0" xfId="2" applyFont="1" applyFill="1" applyAlignment="1" applyProtection="1">
      <alignment horizontal="center" vertical="center"/>
      <protection locked="0"/>
    </xf>
    <xf numFmtId="0" fontId="136" fillId="0" borderId="0" xfId="0" applyFont="1" applyFill="1" applyAlignment="1" applyProtection="1">
      <alignment horizontal="center" vertical="center"/>
      <protection locked="0"/>
    </xf>
    <xf numFmtId="0" fontId="96" fillId="0" borderId="0" xfId="0" applyFont="1" applyFill="1" applyAlignment="1" applyProtection="1">
      <alignment vertical="center"/>
      <protection locked="0"/>
    </xf>
    <xf numFmtId="9" fontId="96" fillId="0" borderId="0" xfId="2" applyFont="1" applyFill="1" applyAlignment="1" applyProtection="1">
      <alignment horizontal="center" vertical="center"/>
      <protection locked="0"/>
    </xf>
    <xf numFmtId="0" fontId="11" fillId="18" borderId="208" xfId="0" applyFont="1" applyFill="1" applyBorder="1" applyAlignment="1" applyProtection="1">
      <alignment horizontal="center" vertical="center"/>
    </xf>
    <xf numFmtId="10" fontId="137" fillId="0" borderId="0" xfId="0" applyNumberFormat="1" applyFont="1" applyAlignment="1" applyProtection="1">
      <alignment horizontal="center" vertical="center"/>
    </xf>
    <xf numFmtId="9" fontId="96" fillId="0" borderId="0" xfId="2" applyFont="1" applyAlignment="1" applyProtection="1">
      <alignment horizontal="center" vertical="center"/>
      <protection locked="0"/>
    </xf>
    <xf numFmtId="0" fontId="138" fillId="0" borderId="0" xfId="0" applyFont="1" applyAlignment="1" applyProtection="1">
      <alignment horizontal="right" vertical="center" indent="1"/>
      <protection locked="0"/>
    </xf>
    <xf numFmtId="0" fontId="134" fillId="18" borderId="210" xfId="0" applyFont="1" applyFill="1" applyBorder="1" applyAlignment="1" applyProtection="1">
      <alignment horizontal="center" vertical="center"/>
    </xf>
    <xf numFmtId="0" fontId="22" fillId="18" borderId="211" xfId="0" applyFont="1" applyFill="1" applyBorder="1" applyAlignment="1" applyProtection="1">
      <alignment horizontal="center" vertical="center"/>
    </xf>
    <xf numFmtId="2" fontId="22" fillId="18" borderId="212" xfId="0" applyNumberFormat="1" applyFont="1" applyFill="1" applyBorder="1" applyAlignment="1" applyProtection="1">
      <alignment horizontal="center" vertical="center"/>
    </xf>
    <xf numFmtId="10" fontId="134" fillId="18" borderId="213" xfId="0" applyNumberFormat="1" applyFont="1" applyFill="1" applyBorder="1" applyAlignment="1" applyProtection="1">
      <alignment horizontal="center" vertical="center"/>
    </xf>
    <xf numFmtId="10" fontId="134" fillId="18" borderId="213" xfId="2" applyNumberFormat="1" applyFont="1" applyFill="1" applyBorder="1" applyAlignment="1" applyProtection="1">
      <alignment horizontal="center" vertical="center"/>
    </xf>
    <xf numFmtId="0" fontId="79" fillId="0" borderId="201" xfId="0" applyFont="1" applyBorder="1" applyAlignment="1" applyProtection="1">
      <alignment horizontal="left" vertical="center" wrapText="1" indent="1"/>
    </xf>
    <xf numFmtId="0" fontId="134" fillId="0" borderId="214" xfId="0" applyFont="1" applyBorder="1" applyAlignment="1" applyProtection="1">
      <alignment horizontal="center" vertical="center"/>
    </xf>
    <xf numFmtId="0" fontId="22" fillId="0" borderId="201" xfId="0" applyFont="1" applyBorder="1" applyAlignment="1" applyProtection="1">
      <alignment horizontal="center" vertical="center"/>
    </xf>
    <xf numFmtId="2" fontId="22" fillId="0" borderId="215" xfId="0" applyNumberFormat="1" applyFont="1" applyBorder="1" applyAlignment="1" applyProtection="1">
      <alignment horizontal="center" vertical="center"/>
    </xf>
    <xf numFmtId="10" fontId="134" fillId="0" borderId="214" xfId="0" applyNumberFormat="1" applyFont="1" applyBorder="1" applyAlignment="1" applyProtection="1">
      <alignment horizontal="center" vertical="center"/>
    </xf>
    <xf numFmtId="0" fontId="79" fillId="18" borderId="216" xfId="0" applyFont="1" applyFill="1" applyBorder="1" applyAlignment="1" applyProtection="1">
      <alignment horizontal="left" vertical="center" wrapText="1" indent="1"/>
    </xf>
    <xf numFmtId="0" fontId="22" fillId="18" borderId="216" xfId="0" applyFont="1" applyFill="1" applyBorder="1" applyAlignment="1" applyProtection="1">
      <alignment horizontal="center" vertical="center"/>
    </xf>
    <xf numFmtId="2" fontId="22" fillId="18" borderId="217" xfId="0" applyNumberFormat="1" applyFont="1" applyFill="1" applyBorder="1" applyAlignment="1" applyProtection="1">
      <alignment horizontal="center" vertical="center"/>
    </xf>
    <xf numFmtId="10" fontId="134" fillId="18" borderId="210" xfId="0" applyNumberFormat="1" applyFont="1" applyFill="1" applyBorder="1" applyAlignment="1" applyProtection="1">
      <alignment horizontal="center" vertical="center"/>
    </xf>
    <xf numFmtId="0" fontId="81" fillId="0" borderId="0" xfId="0" applyFont="1" applyAlignment="1" applyProtection="1">
      <alignment vertical="center"/>
      <protection locked="0"/>
    </xf>
    <xf numFmtId="9" fontId="81" fillId="0" borderId="0" xfId="2" applyFont="1" applyAlignment="1" applyProtection="1">
      <alignment horizontal="center" vertical="center"/>
      <protection locked="0"/>
    </xf>
    <xf numFmtId="0" fontId="0" fillId="0" borderId="179" xfId="0" applyFill="1" applyBorder="1" applyAlignment="1" applyProtection="1">
      <alignment vertical="center"/>
    </xf>
    <xf numFmtId="0" fontId="56" fillId="0" borderId="201" xfId="0" applyFont="1" applyFill="1" applyBorder="1" applyAlignment="1" applyProtection="1">
      <alignment horizontal="left" vertical="center"/>
    </xf>
    <xf numFmtId="0" fontId="56" fillId="0" borderId="214" xfId="0" applyFont="1" applyFill="1" applyBorder="1" applyAlignment="1" applyProtection="1">
      <alignment horizontal="center" vertical="center"/>
    </xf>
    <xf numFmtId="0" fontId="56" fillId="0" borderId="201" xfId="0"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10" fontId="139" fillId="0" borderId="214" xfId="0" applyNumberFormat="1" applyFont="1" applyFill="1" applyBorder="1" applyAlignment="1" applyProtection="1">
      <alignment horizontal="center" vertical="center"/>
    </xf>
    <xf numFmtId="9" fontId="0" fillId="0" borderId="180" xfId="0" applyNumberFormat="1" applyFill="1" applyBorder="1" applyAlignment="1" applyProtection="1">
      <alignment vertical="center"/>
    </xf>
    <xf numFmtId="0" fontId="81" fillId="0" borderId="0" xfId="0" applyFont="1" applyFill="1" applyAlignment="1" applyProtection="1">
      <alignment vertical="center"/>
      <protection locked="0"/>
    </xf>
    <xf numFmtId="0" fontId="130" fillId="16" borderId="218" xfId="0" applyFont="1" applyFill="1" applyBorder="1" applyAlignment="1" applyProtection="1">
      <alignment horizontal="center" vertical="center"/>
    </xf>
    <xf numFmtId="0" fontId="140" fillId="16" borderId="219" xfId="0" applyFont="1" applyFill="1" applyBorder="1" applyAlignment="1" applyProtection="1">
      <alignment horizontal="center" vertical="center"/>
    </xf>
    <xf numFmtId="0" fontId="141" fillId="16" borderId="220" xfId="0" applyFont="1" applyFill="1" applyBorder="1" applyAlignment="1" applyProtection="1">
      <alignment horizontal="center" vertical="center"/>
    </xf>
    <xf numFmtId="2" fontId="142" fillId="16" borderId="221" xfId="0" applyNumberFormat="1" applyFont="1" applyFill="1" applyBorder="1" applyAlignment="1" applyProtection="1">
      <alignment horizontal="center" vertical="center"/>
    </xf>
    <xf numFmtId="2" fontId="142" fillId="16" borderId="219" xfId="0" applyNumberFormat="1" applyFont="1" applyFill="1" applyBorder="1" applyAlignment="1" applyProtection="1">
      <alignment horizontal="center" vertical="center"/>
    </xf>
    <xf numFmtId="2" fontId="142" fillId="16" borderId="219" xfId="2" applyNumberFormat="1" applyFont="1" applyFill="1" applyBorder="1" applyAlignment="1" applyProtection="1">
      <alignment horizontal="center" vertical="center"/>
    </xf>
    <xf numFmtId="0" fontId="143" fillId="0" borderId="179" xfId="0" applyFont="1" applyBorder="1" applyAlignment="1" applyProtection="1">
      <alignment vertical="center"/>
    </xf>
    <xf numFmtId="0" fontId="49" fillId="0" borderId="0" xfId="0" applyFont="1" applyBorder="1" applyAlignment="1" applyProtection="1">
      <alignment vertical="center"/>
    </xf>
    <xf numFmtId="0" fontId="49" fillId="0" borderId="0" xfId="0" applyFont="1" applyBorder="1" applyAlignment="1" applyProtection="1">
      <alignment horizontal="left" vertical="center" indent="4"/>
    </xf>
    <xf numFmtId="0" fontId="143" fillId="0" borderId="18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2" fontId="0" fillId="0" borderId="0" xfId="0" applyNumberFormat="1" applyBorder="1" applyAlignment="1" applyProtection="1">
      <alignment vertical="center"/>
    </xf>
    <xf numFmtId="0" fontId="95" fillId="0" borderId="0" xfId="0" applyFont="1" applyAlignment="1" applyProtection="1">
      <alignment horizontal="center" vertical="center" wrapText="1"/>
    </xf>
    <xf numFmtId="10" fontId="42" fillId="0" borderId="222" xfId="0" quotePrefix="1" applyNumberFormat="1" applyFont="1" applyBorder="1" applyAlignment="1" applyProtection="1">
      <alignment horizontal="center" vertical="center"/>
      <protection locked="0"/>
    </xf>
    <xf numFmtId="0" fontId="95" fillId="0" borderId="0" xfId="0" applyFont="1" applyAlignment="1" applyProtection="1">
      <alignment horizontal="center" vertical="center"/>
      <protection locked="0"/>
    </xf>
    <xf numFmtId="10" fontId="138" fillId="0" borderId="0" xfId="2" applyNumberFormat="1" applyFont="1" applyFill="1" applyAlignment="1" applyProtection="1">
      <alignment horizontal="center" vertical="center"/>
    </xf>
    <xf numFmtId="10" fontId="136" fillId="0" borderId="0" xfId="0" applyNumberFormat="1" applyFont="1" applyFill="1" applyAlignment="1" applyProtection="1">
      <alignment horizontal="center" vertical="center"/>
    </xf>
    <xf numFmtId="10" fontId="137" fillId="0" borderId="0" xfId="0" applyNumberFormat="1" applyFont="1" applyFill="1" applyAlignment="1" applyProtection="1">
      <alignment horizontal="center" vertical="center"/>
    </xf>
    <xf numFmtId="0" fontId="144" fillId="0" borderId="179" xfId="0" applyFont="1" applyBorder="1" applyAlignment="1" applyProtection="1">
      <alignment horizontal="left" vertical="center" indent="1"/>
    </xf>
    <xf numFmtId="0" fontId="122" fillId="0" borderId="0" xfId="0" applyFont="1" applyBorder="1" applyAlignment="1" applyProtection="1">
      <alignment horizontal="right" vertical="center"/>
    </xf>
    <xf numFmtId="0" fontId="56" fillId="0" borderId="0" xfId="0" applyFont="1" applyBorder="1" applyAlignment="1" applyProtection="1">
      <alignment vertical="center"/>
    </xf>
    <xf numFmtId="0" fontId="56" fillId="0" borderId="0" xfId="0" applyFont="1" applyBorder="1" applyAlignment="1" applyProtection="1">
      <alignment horizontal="left" vertical="center" indent="1"/>
    </xf>
    <xf numFmtId="0" fontId="55" fillId="0" borderId="179" xfId="0" applyFont="1" applyBorder="1" applyAlignment="1" applyProtection="1">
      <alignment horizontal="left" vertical="center" indent="1"/>
      <protection locked="0"/>
    </xf>
    <xf numFmtId="0" fontId="55" fillId="0" borderId="0" xfId="0" applyFont="1" applyBorder="1" applyAlignment="1" applyProtection="1">
      <alignment horizontal="right" vertical="center"/>
    </xf>
    <xf numFmtId="169" fontId="56" fillId="0" borderId="0" xfId="0" applyNumberFormat="1" applyFont="1" applyBorder="1" applyAlignment="1" applyProtection="1">
      <alignment horizontal="left" vertical="center"/>
    </xf>
    <xf numFmtId="49" fontId="56" fillId="0" borderId="0" xfId="0" applyNumberFormat="1" applyFont="1" applyBorder="1" applyAlignment="1" applyProtection="1">
      <alignment horizontal="left" vertical="center" indent="1"/>
    </xf>
    <xf numFmtId="0" fontId="55" fillId="0" borderId="0" xfId="0" applyFont="1" applyBorder="1" applyAlignment="1" applyProtection="1">
      <alignment vertical="center"/>
      <protection locked="0"/>
    </xf>
    <xf numFmtId="0" fontId="0" fillId="0" borderId="223" xfId="0" applyBorder="1" applyAlignment="1" applyProtection="1">
      <alignment vertical="center"/>
      <protection locked="0"/>
    </xf>
    <xf numFmtId="0" fontId="145" fillId="0" borderId="225" xfId="0" applyFont="1" applyFill="1" applyBorder="1" applyAlignment="1">
      <alignment vertical="center" wrapText="1"/>
    </xf>
    <xf numFmtId="0" fontId="126" fillId="5" borderId="226" xfId="7" applyFont="1" applyFill="1" applyBorder="1" applyAlignment="1" applyProtection="1">
      <alignment horizontal="center" vertical="center" wrapText="1"/>
      <protection locked="0"/>
    </xf>
    <xf numFmtId="0" fontId="126" fillId="5" borderId="166" xfId="7" applyFont="1" applyFill="1" applyBorder="1" applyAlignment="1" applyProtection="1">
      <alignment horizontal="center" vertical="center"/>
      <protection locked="0"/>
    </xf>
    <xf numFmtId="0" fontId="77" fillId="0" borderId="0" xfId="0" applyFont="1" applyAlignment="1">
      <alignment vertical="center"/>
    </xf>
    <xf numFmtId="0" fontId="148" fillId="0" borderId="0" xfId="0" applyFont="1" applyAlignment="1">
      <alignment vertical="center"/>
    </xf>
    <xf numFmtId="0" fontId="151" fillId="2" borderId="227" xfId="0" applyFont="1" applyFill="1" applyBorder="1" applyAlignment="1">
      <alignment horizontal="left" vertical="center" wrapText="1" indent="1"/>
    </xf>
    <xf numFmtId="0" fontId="152" fillId="2" borderId="228" xfId="0" applyFont="1" applyFill="1" applyBorder="1" applyAlignment="1">
      <alignment horizontal="center" vertical="center" wrapText="1"/>
    </xf>
    <xf numFmtId="0" fontId="151" fillId="2" borderId="228" xfId="0" applyFont="1" applyFill="1" applyBorder="1" applyAlignment="1">
      <alignment horizontal="left" vertical="center" wrapText="1" indent="1"/>
    </xf>
    <xf numFmtId="0" fontId="77" fillId="0" borderId="229" xfId="0" applyFont="1" applyBorder="1" applyAlignment="1">
      <alignment horizontal="left" vertical="center" wrapText="1" indent="1"/>
    </xf>
    <xf numFmtId="0" fontId="151" fillId="2" borderId="230" xfId="0" applyFont="1" applyFill="1" applyBorder="1" applyAlignment="1">
      <alignment horizontal="left" vertical="center" wrapText="1" indent="1"/>
    </xf>
    <xf numFmtId="0" fontId="152" fillId="2" borderId="231" xfId="0" applyFont="1" applyFill="1" applyBorder="1" applyAlignment="1">
      <alignment horizontal="center" vertical="center" wrapText="1"/>
    </xf>
    <xf numFmtId="0" fontId="151" fillId="2" borderId="231" xfId="0" applyFont="1" applyFill="1" applyBorder="1" applyAlignment="1">
      <alignment horizontal="left" vertical="center" wrapText="1" indent="1"/>
    </xf>
    <xf numFmtId="0" fontId="77" fillId="0" borderId="232" xfId="0" applyFont="1" applyBorder="1" applyAlignment="1">
      <alignment horizontal="left" vertical="center" wrapText="1" indent="1"/>
    </xf>
    <xf numFmtId="37" fontId="152" fillId="2" borderId="231" xfId="0" applyNumberFormat="1" applyFont="1" applyFill="1" applyBorder="1" applyAlignment="1">
      <alignment horizontal="center" vertical="center" wrapText="1"/>
    </xf>
    <xf numFmtId="37" fontId="152" fillId="0" borderId="231" xfId="0" applyNumberFormat="1" applyFont="1" applyFill="1" applyBorder="1" applyAlignment="1">
      <alignment horizontal="center" vertical="center" wrapText="1"/>
    </xf>
    <xf numFmtId="0" fontId="77" fillId="0" borderId="233" xfId="0" applyFont="1" applyBorder="1" applyAlignment="1">
      <alignment horizontal="left" vertical="center" wrapText="1" indent="1"/>
    </xf>
    <xf numFmtId="10" fontId="154" fillId="0" borderId="234" xfId="0" applyNumberFormat="1" applyFont="1" applyBorder="1" applyAlignment="1">
      <alignment horizontal="center" vertical="center"/>
    </xf>
    <xf numFmtId="9" fontId="154" fillId="0" borderId="234" xfId="0" applyNumberFormat="1" applyFont="1" applyBorder="1" applyAlignment="1">
      <alignment horizontal="center" vertical="center"/>
    </xf>
    <xf numFmtId="0" fontId="77" fillId="0" borderId="234" xfId="0" applyFont="1" applyBorder="1" applyAlignment="1">
      <alignment horizontal="left" vertical="center" wrapText="1" indent="1"/>
    </xf>
    <xf numFmtId="0" fontId="151" fillId="2" borderId="234" xfId="0" applyFont="1" applyFill="1" applyBorder="1" applyAlignment="1">
      <alignment horizontal="left" vertical="center" wrapText="1" indent="1"/>
    </xf>
    <xf numFmtId="0" fontId="152" fillId="2" borderId="234" xfId="0" applyFont="1" applyFill="1" applyBorder="1" applyAlignment="1">
      <alignment horizontal="center" vertical="center" wrapText="1"/>
    </xf>
    <xf numFmtId="0" fontId="77" fillId="0" borderId="235" xfId="0" applyFont="1" applyBorder="1" applyAlignment="1">
      <alignment horizontal="left" vertical="center" wrapText="1" indent="1"/>
    </xf>
    <xf numFmtId="0" fontId="155" fillId="2" borderId="99" xfId="0" applyFont="1" applyFill="1" applyBorder="1" applyAlignment="1">
      <alignment horizontal="center" vertical="center" wrapText="1"/>
    </xf>
    <xf numFmtId="0" fontId="156" fillId="0" borderId="99" xfId="0" applyFont="1" applyBorder="1" applyAlignment="1">
      <alignment horizontal="center" vertical="center" wrapText="1"/>
    </xf>
    <xf numFmtId="0" fontId="61" fillId="0" borderId="239" xfId="0" applyFont="1" applyBorder="1" applyAlignment="1">
      <alignment horizontal="left" vertical="center" wrapText="1" indent="1"/>
    </xf>
    <xf numFmtId="0" fontId="61" fillId="0" borderId="240" xfId="0" applyFont="1" applyBorder="1" applyAlignment="1">
      <alignment horizontal="left" vertical="center" wrapText="1" indent="1"/>
    </xf>
    <xf numFmtId="0" fontId="61" fillId="0" borderId="241" xfId="0" applyFont="1" applyBorder="1" applyAlignment="1">
      <alignment horizontal="center" vertical="center" wrapText="1"/>
    </xf>
    <xf numFmtId="0" fontId="61" fillId="0" borderId="0" xfId="0" applyFont="1" applyAlignment="1">
      <alignment horizontal="left" vertical="center" wrapText="1" indent="1"/>
    </xf>
    <xf numFmtId="0" fontId="61" fillId="0" borderId="0" xfId="0" applyFont="1" applyAlignment="1">
      <alignment horizontal="center" vertical="center" wrapText="1"/>
    </xf>
    <xf numFmtId="0" fontId="100" fillId="3" borderId="123" xfId="0" applyFont="1" applyFill="1" applyBorder="1" applyAlignment="1">
      <alignment horizontal="center" vertical="center" wrapText="1"/>
    </xf>
    <xf numFmtId="0" fontId="61" fillId="0" borderId="241" xfId="0" applyFont="1" applyBorder="1" applyAlignment="1">
      <alignment horizontal="left" vertical="center" wrapText="1" indent="1"/>
    </xf>
    <xf numFmtId="0" fontId="59" fillId="0" borderId="240" xfId="0" applyFont="1" applyBorder="1" applyAlignment="1">
      <alignment horizontal="left" vertical="center" wrapText="1" indent="1"/>
    </xf>
    <xf numFmtId="0" fontId="61" fillId="0" borderId="0" xfId="0" applyFont="1" applyBorder="1" applyAlignment="1">
      <alignment horizontal="left" vertical="center" wrapText="1" indent="1"/>
    </xf>
    <xf numFmtId="0" fontId="158" fillId="0" borderId="0" xfId="0" applyFont="1"/>
    <xf numFmtId="0" fontId="159" fillId="0" borderId="0" xfId="0" applyFont="1"/>
    <xf numFmtId="0" fontId="160" fillId="0" borderId="0" xfId="0" applyFont="1" applyAlignment="1">
      <alignment horizontal="center" vertical="center"/>
    </xf>
    <xf numFmtId="0" fontId="161" fillId="19" borderId="34" xfId="0" applyFont="1" applyFill="1" applyBorder="1" applyAlignment="1">
      <alignment horizontal="center" vertical="center"/>
    </xf>
    <xf numFmtId="0" fontId="162" fillId="20" borderId="99" xfId="0" applyFont="1" applyFill="1" applyBorder="1" applyAlignment="1">
      <alignment horizontal="center" vertical="center"/>
    </xf>
    <xf numFmtId="0" fontId="162" fillId="20" borderId="99" xfId="0" applyFont="1" applyFill="1" applyBorder="1" applyAlignment="1">
      <alignment horizontal="center" vertical="center" wrapText="1"/>
    </xf>
    <xf numFmtId="0" fontId="95" fillId="0" borderId="99" xfId="0" applyFont="1" applyBorder="1" applyAlignment="1">
      <alignment horizontal="center" vertical="center"/>
    </xf>
    <xf numFmtId="0" fontId="95" fillId="0" borderId="99" xfId="0" applyFont="1" applyBorder="1" applyAlignment="1">
      <alignment vertical="center"/>
    </xf>
    <xf numFmtId="0" fontId="163" fillId="0" borderId="99" xfId="0" applyFont="1" applyBorder="1" applyAlignment="1">
      <alignment horizontal="center" vertical="center"/>
    </xf>
    <xf numFmtId="17" fontId="163" fillId="0" borderId="99" xfId="0" applyNumberFormat="1" applyFont="1" applyBorder="1" applyAlignment="1">
      <alignment horizontal="center" vertical="center"/>
    </xf>
    <xf numFmtId="0" fontId="78" fillId="20" borderId="99" xfId="0" applyFont="1" applyFill="1" applyBorder="1" applyAlignment="1">
      <alignment horizontal="left" vertical="center"/>
    </xf>
    <xf numFmtId="0" fontId="95" fillId="0" borderId="0" xfId="0" applyFont="1" applyBorder="1" applyAlignment="1">
      <alignment horizontal="center" vertical="center"/>
    </xf>
    <xf numFmtId="0" fontId="95" fillId="0" borderId="0" xfId="0" applyFont="1" applyBorder="1" applyAlignment="1">
      <alignment vertical="center"/>
    </xf>
    <xf numFmtId="0" fontId="0" fillId="0" borderId="0" xfId="0" applyAlignment="1">
      <alignment horizontal="left" vertical="center"/>
    </xf>
    <xf numFmtId="0" fontId="78" fillId="0" borderId="0" xfId="0" applyFont="1" applyAlignment="1">
      <alignment vertical="center"/>
    </xf>
    <xf numFmtId="14" fontId="0" fillId="0" borderId="0" xfId="0" applyNumberFormat="1" applyAlignment="1">
      <alignment horizontal="left" vertical="center"/>
    </xf>
    <xf numFmtId="0" fontId="0" fillId="0" borderId="0" xfId="0" applyFont="1" applyAlignment="1">
      <alignment horizontal="left" vertical="center"/>
    </xf>
    <xf numFmtId="0" fontId="78" fillId="0" borderId="0" xfId="0" applyFont="1" applyAlignment="1">
      <alignment horizontal="left" vertical="center"/>
    </xf>
    <xf numFmtId="0" fontId="78" fillId="0" borderId="0" xfId="0" applyFont="1"/>
    <xf numFmtId="0" fontId="160" fillId="0" borderId="0" xfId="0" applyFont="1" applyAlignment="1">
      <alignment vertical="center"/>
    </xf>
    <xf numFmtId="0" fontId="165" fillId="0" borderId="99" xfId="0" applyFont="1" applyBorder="1" applyAlignment="1">
      <alignment horizontal="center" vertical="center" wrapText="1"/>
    </xf>
    <xf numFmtId="0" fontId="151" fillId="0" borderId="99" xfId="0" applyFont="1" applyBorder="1" applyAlignment="1">
      <alignment horizontal="center" vertical="center" wrapText="1"/>
    </xf>
    <xf numFmtId="0" fontId="170" fillId="0" borderId="0" xfId="0" applyFont="1"/>
    <xf numFmtId="0" fontId="0" fillId="0" borderId="0" xfId="0" applyBorder="1"/>
    <xf numFmtId="0" fontId="173" fillId="0" borderId="0" xfId="0" applyFont="1"/>
    <xf numFmtId="0" fontId="63" fillId="22" borderId="0" xfId="0" applyFont="1" applyFill="1" applyBorder="1" applyAlignment="1">
      <alignment horizontal="center" vertical="center" wrapText="1"/>
    </xf>
    <xf numFmtId="0" fontId="61" fillId="22" borderId="0" xfId="0" applyFont="1" applyFill="1" applyBorder="1" applyAlignment="1">
      <alignment horizontal="center" vertical="center"/>
    </xf>
    <xf numFmtId="0" fontId="166" fillId="0" borderId="99" xfId="0" applyFont="1" applyBorder="1" applyAlignment="1">
      <alignment horizontal="center" vertical="center" wrapText="1"/>
    </xf>
    <xf numFmtId="0" fontId="78" fillId="0" borderId="244" xfId="0" applyFont="1" applyFill="1" applyBorder="1" applyAlignment="1">
      <alignment vertical="center" wrapText="1"/>
    </xf>
    <xf numFmtId="0" fontId="78" fillId="0" borderId="0" xfId="0" applyFont="1" applyFill="1" applyBorder="1" applyAlignment="1">
      <alignment vertical="center" wrapText="1"/>
    </xf>
    <xf numFmtId="0" fontId="168" fillId="0" borderId="99" xfId="0" applyFont="1" applyBorder="1" applyAlignment="1">
      <alignment horizontal="left" vertical="center" wrapText="1" indent="1"/>
    </xf>
    <xf numFmtId="0" fontId="167" fillId="0" borderId="99" xfId="0" applyFont="1" applyBorder="1" applyAlignment="1">
      <alignment horizontal="left" vertical="center" wrapText="1" indent="1"/>
    </xf>
    <xf numFmtId="0" fontId="72" fillId="0" borderId="99" xfId="0" applyFont="1" applyBorder="1" applyAlignment="1">
      <alignment horizontal="left" vertical="top" wrapText="1" indent="1"/>
    </xf>
    <xf numFmtId="0" fontId="151" fillId="0" borderId="244" xfId="0" applyFont="1" applyFill="1" applyBorder="1" applyAlignment="1">
      <alignment vertical="center" wrapText="1"/>
    </xf>
    <xf numFmtId="0" fontId="151" fillId="0" borderId="0" xfId="0" applyFont="1" applyFill="1" applyBorder="1" applyAlignment="1">
      <alignment vertical="center" wrapText="1"/>
    </xf>
    <xf numFmtId="0" fontId="78" fillId="0" borderId="244" xfId="0" applyFont="1" applyFill="1" applyBorder="1" applyAlignment="1">
      <alignment vertical="center"/>
    </xf>
    <xf numFmtId="0" fontId="78" fillId="0" borderId="0" xfId="0" applyFont="1" applyFill="1" applyBorder="1" applyAlignment="1">
      <alignment vertical="center"/>
    </xf>
    <xf numFmtId="0" fontId="166" fillId="0" borderId="245" xfId="0" applyFont="1" applyBorder="1" applyAlignment="1">
      <alignment horizontal="center" vertical="center" wrapText="1"/>
    </xf>
    <xf numFmtId="0" fontId="168" fillId="0" borderId="245" xfId="0" applyFont="1" applyBorder="1" applyAlignment="1">
      <alignment horizontal="left" vertical="center" wrapText="1" indent="1"/>
    </xf>
    <xf numFmtId="0" fontId="95" fillId="0" borderId="99" xfId="0" applyFont="1" applyBorder="1" applyAlignment="1">
      <alignment horizontal="left" vertical="center" wrapText="1" indent="1"/>
    </xf>
    <xf numFmtId="0" fontId="163" fillId="0" borderId="99" xfId="0" applyFont="1" applyBorder="1" applyAlignment="1">
      <alignment horizontal="left" vertical="center" wrapText="1" indent="1"/>
    </xf>
    <xf numFmtId="0" fontId="163" fillId="0" borderId="99" xfId="0" applyFont="1" applyFill="1" applyBorder="1" applyAlignment="1">
      <alignment horizontal="left" vertical="center" wrapText="1" indent="1"/>
    </xf>
    <xf numFmtId="0" fontId="161" fillId="19" borderId="31" xfId="0" applyFont="1" applyFill="1" applyBorder="1" applyAlignment="1">
      <alignment vertical="center"/>
    </xf>
    <xf numFmtId="0" fontId="161" fillId="19" borderId="34" xfId="0" applyFont="1" applyFill="1" applyBorder="1" applyAlignment="1">
      <alignment vertical="center"/>
    </xf>
    <xf numFmtId="0" fontId="161" fillId="19" borderId="37" xfId="0" applyFont="1" applyFill="1" applyBorder="1" applyAlignment="1">
      <alignment vertical="center"/>
    </xf>
    <xf numFmtId="0" fontId="0" fillId="20" borderId="99" xfId="0" applyFill="1" applyBorder="1" applyAlignment="1">
      <alignment vertical="center"/>
    </xf>
    <xf numFmtId="0" fontId="163" fillId="0" borderId="0" xfId="0" applyFont="1" applyBorder="1" applyAlignment="1">
      <alignment horizontal="left" vertical="center" wrapText="1"/>
    </xf>
    <xf numFmtId="0" fontId="163" fillId="0" borderId="0" xfId="0" applyFont="1" applyFill="1" applyBorder="1" applyAlignment="1">
      <alignment horizontal="left" vertical="center" wrapText="1"/>
    </xf>
    <xf numFmtId="0" fontId="139" fillId="3" borderId="248" xfId="0" applyFont="1" applyFill="1" applyBorder="1" applyAlignment="1">
      <alignment horizontal="center" vertical="center"/>
    </xf>
    <xf numFmtId="0" fontId="139" fillId="3" borderId="249" xfId="0" applyFont="1" applyFill="1" applyBorder="1" applyAlignment="1">
      <alignment horizontal="center" vertical="center"/>
    </xf>
    <xf numFmtId="0" fontId="139" fillId="3" borderId="250" xfId="0" applyFont="1" applyFill="1" applyBorder="1" applyAlignment="1">
      <alignment horizontal="center" vertical="center"/>
    </xf>
    <xf numFmtId="0" fontId="11" fillId="0" borderId="248" xfId="0" applyFont="1" applyBorder="1" applyAlignment="1">
      <alignment horizontal="center" vertical="center"/>
    </xf>
    <xf numFmtId="0" fontId="11" fillId="0" borderId="249" xfId="0" applyFont="1" applyBorder="1" applyAlignment="1">
      <alignment horizontal="center" vertical="center"/>
    </xf>
    <xf numFmtId="0" fontId="11" fillId="0" borderId="250" xfId="0" applyFont="1" applyBorder="1" applyAlignment="1">
      <alignment horizontal="center" vertical="center"/>
    </xf>
    <xf numFmtId="0" fontId="0" fillId="20" borderId="99" xfId="0" applyFill="1" applyBorder="1" applyAlignment="1">
      <alignment horizontal="center" vertical="center"/>
    </xf>
    <xf numFmtId="0" fontId="163" fillId="0" borderId="0" xfId="0" applyFont="1" applyFill="1" applyBorder="1" applyAlignment="1">
      <alignment horizontal="center" vertical="center" wrapText="1"/>
    </xf>
    <xf numFmtId="0" fontId="0" fillId="20" borderId="99" xfId="0" applyFill="1" applyBorder="1" applyAlignment="1">
      <alignment horizontal="left" vertical="center" indent="1"/>
    </xf>
    <xf numFmtId="0" fontId="49" fillId="0" borderId="99" xfId="0" applyFont="1" applyBorder="1" applyAlignment="1">
      <alignment horizontal="center" vertical="center" wrapText="1"/>
    </xf>
    <xf numFmtId="0" fontId="174" fillId="0" borderId="100" xfId="0" applyFont="1" applyBorder="1" applyAlignment="1">
      <alignment horizontal="left" vertical="center" wrapText="1" indent="1"/>
    </xf>
    <xf numFmtId="0" fontId="174" fillId="0" borderId="101" xfId="0" applyFont="1" applyBorder="1" applyAlignment="1">
      <alignment horizontal="left" vertical="center" wrapText="1" indent="1"/>
    </xf>
    <xf numFmtId="0" fontId="0" fillId="0" borderId="101" xfId="0" applyBorder="1" applyAlignment="1">
      <alignment horizontal="left" vertical="center" wrapText="1" indent="1"/>
    </xf>
    <xf numFmtId="0" fontId="174" fillId="0" borderId="102" xfId="0" applyFont="1" applyBorder="1" applyAlignment="1">
      <alignment horizontal="left" vertical="center" wrapText="1" indent="1"/>
    </xf>
    <xf numFmtId="0" fontId="56" fillId="0" borderId="0" xfId="0" applyFont="1" applyAlignment="1">
      <alignment horizontal="center" vertical="center" wrapText="1"/>
    </xf>
    <xf numFmtId="0" fontId="79" fillId="0" borderId="99" xfId="0" applyFont="1" applyBorder="1" applyAlignment="1">
      <alignment horizontal="center" vertical="center" wrapText="1"/>
    </xf>
    <xf numFmtId="0" fontId="175" fillId="0" borderId="0" xfId="0" applyFont="1" applyAlignment="1">
      <alignment vertical="center"/>
    </xf>
    <xf numFmtId="0" fontId="180" fillId="0" borderId="0" xfId="0" applyFont="1" applyAlignment="1">
      <alignment horizontal="left" vertical="center"/>
    </xf>
    <xf numFmtId="0" fontId="91" fillId="0" borderId="99" xfId="0" applyFont="1" applyBorder="1" applyAlignment="1">
      <alignment horizontal="left" vertical="center" wrapText="1" indent="1"/>
    </xf>
    <xf numFmtId="0" fontId="34" fillId="0" borderId="100" xfId="0" applyFont="1" applyBorder="1" applyAlignment="1">
      <alignment horizontal="left" vertical="center" wrapText="1" indent="1"/>
    </xf>
    <xf numFmtId="0" fontId="34" fillId="0" borderId="102" xfId="0" applyFont="1" applyBorder="1" applyAlignment="1">
      <alignment horizontal="left" vertical="center" wrapText="1" indent="1"/>
    </xf>
    <xf numFmtId="0" fontId="34" fillId="0" borderId="101" xfId="0" applyFont="1" applyBorder="1" applyAlignment="1">
      <alignment horizontal="left" vertical="center" wrapText="1" indent="1"/>
    </xf>
    <xf numFmtId="0" fontId="34" fillId="0" borderId="99" xfId="0" applyFont="1" applyBorder="1" applyAlignment="1">
      <alignment horizontal="left" vertical="center" wrapText="1" indent="1"/>
    </xf>
    <xf numFmtId="0" fontId="91" fillId="0" borderId="0" xfId="0" applyFont="1" applyAlignment="1">
      <alignment vertical="center" wrapText="1"/>
    </xf>
    <xf numFmtId="0" fontId="91" fillId="0" borderId="77" xfId="0" applyFont="1" applyBorder="1" applyAlignment="1">
      <alignment vertical="center" wrapText="1"/>
    </xf>
    <xf numFmtId="0" fontId="91" fillId="0" borderId="77" xfId="0" applyFont="1" applyBorder="1" applyAlignment="1">
      <alignment horizontal="center" vertical="center"/>
    </xf>
    <xf numFmtId="0" fontId="91" fillId="0" borderId="252" xfId="0" applyFont="1" applyBorder="1" applyAlignment="1">
      <alignment horizontal="center" vertical="center"/>
    </xf>
    <xf numFmtId="0" fontId="20" fillId="3" borderId="258" xfId="0" applyFont="1" applyFill="1" applyBorder="1" applyAlignment="1">
      <alignment horizontal="center" vertical="center"/>
    </xf>
    <xf numFmtId="0" fontId="20" fillId="3" borderId="259" xfId="0" applyFont="1" applyFill="1" applyBorder="1" applyAlignment="1">
      <alignment horizontal="center" vertical="center"/>
    </xf>
    <xf numFmtId="0" fontId="20" fillId="3" borderId="253" xfId="0" applyFont="1" applyFill="1" applyBorder="1" applyAlignment="1">
      <alignment horizontal="center" vertical="center" wrapText="1"/>
    </xf>
    <xf numFmtId="0" fontId="30" fillId="3" borderId="254" xfId="0" applyFont="1" applyFill="1" applyBorder="1" applyAlignment="1">
      <alignment horizontal="center" vertical="center"/>
    </xf>
    <xf numFmtId="0" fontId="30" fillId="3" borderId="255" xfId="0" applyFont="1" applyFill="1" applyBorder="1" applyAlignment="1">
      <alignment horizontal="center" vertical="center"/>
    </xf>
    <xf numFmtId="0" fontId="20" fillId="3" borderId="254" xfId="0" applyFont="1" applyFill="1" applyBorder="1" applyAlignment="1">
      <alignment horizontal="center" vertical="center" wrapText="1"/>
    </xf>
    <xf numFmtId="0" fontId="91" fillId="0" borderId="251" xfId="0" applyFont="1" applyBorder="1" applyAlignment="1">
      <alignment horizontal="center" vertical="center" wrapText="1"/>
    </xf>
    <xf numFmtId="9" fontId="91" fillId="0" borderId="0" xfId="2" applyNumberFormat="1" applyFont="1" applyAlignment="1">
      <alignment horizontal="center" vertical="center"/>
    </xf>
    <xf numFmtId="0" fontId="105" fillId="0" borderId="0" xfId="3" applyFont="1" applyFill="1" applyBorder="1" applyAlignment="1" applyProtection="1">
      <alignment horizontal="center" vertical="center"/>
    </xf>
    <xf numFmtId="0" fontId="106" fillId="0" borderId="0" xfId="3" applyFont="1" applyFill="1" applyBorder="1" applyAlignment="1" applyProtection="1">
      <alignment horizontal="center" vertical="center"/>
    </xf>
    <xf numFmtId="0" fontId="109" fillId="0" borderId="0" xfId="3" applyFont="1" applyFill="1" applyBorder="1" applyAlignment="1" applyProtection="1">
      <alignment horizontal="center" vertical="center"/>
    </xf>
    <xf numFmtId="0" fontId="184" fillId="23" borderId="264" xfId="0" applyFont="1" applyFill="1" applyBorder="1" applyAlignment="1">
      <alignment horizontal="center" vertical="center" wrapText="1"/>
    </xf>
    <xf numFmtId="0" fontId="184" fillId="23" borderId="243" xfId="0" applyFont="1" applyFill="1" applyBorder="1" applyAlignment="1">
      <alignment horizontal="center" vertical="center" wrapText="1"/>
    </xf>
    <xf numFmtId="0" fontId="185" fillId="2" borderId="268" xfId="0" applyFont="1" applyFill="1" applyBorder="1" applyAlignment="1">
      <alignment vertical="center" wrapText="1"/>
    </xf>
    <xf numFmtId="0" fontId="185" fillId="0" borderId="268" xfId="0" applyFont="1" applyBorder="1" applyAlignment="1">
      <alignment vertical="center" wrapText="1"/>
    </xf>
    <xf numFmtId="0" fontId="0" fillId="0" borderId="268" xfId="0" applyBorder="1" applyAlignment="1">
      <alignment vertical="center" wrapText="1"/>
    </xf>
    <xf numFmtId="0" fontId="184" fillId="0" borderId="268" xfId="0" applyFont="1" applyBorder="1" applyAlignment="1">
      <alignment vertical="center" wrapText="1"/>
    </xf>
    <xf numFmtId="0" fontId="0" fillId="0" borderId="267" xfId="0" applyBorder="1" applyAlignment="1">
      <alignment vertical="center" wrapText="1"/>
    </xf>
    <xf numFmtId="0" fontId="185" fillId="2" borderId="267" xfId="0" applyFont="1" applyFill="1" applyBorder="1" applyAlignment="1">
      <alignment vertical="center" wrapText="1"/>
    </xf>
    <xf numFmtId="0" fontId="185" fillId="0" borderId="267" xfId="0" applyFont="1" applyBorder="1" applyAlignment="1">
      <alignment vertical="center" wrapText="1"/>
    </xf>
    <xf numFmtId="0" fontId="91" fillId="0" borderId="99" xfId="0" applyFont="1" applyFill="1" applyBorder="1" applyAlignment="1">
      <alignment horizontal="left" vertical="center" wrapText="1" indent="1"/>
    </xf>
    <xf numFmtId="0" fontId="91" fillId="0" borderId="99" xfId="0" applyFont="1" applyFill="1" applyBorder="1" applyAlignment="1">
      <alignment horizontal="left" vertical="center" wrapText="1"/>
    </xf>
    <xf numFmtId="0" fontId="132" fillId="4" borderId="99" xfId="0" applyFont="1" applyFill="1" applyBorder="1" applyAlignment="1">
      <alignment horizontal="center" vertical="center"/>
    </xf>
    <xf numFmtId="0" fontId="132" fillId="4" borderId="99" xfId="0" applyFont="1" applyFill="1" applyBorder="1" applyAlignment="1">
      <alignment horizontal="center" vertical="center" wrapText="1"/>
    </xf>
    <xf numFmtId="0" fontId="20" fillId="3" borderId="271" xfId="0" applyFont="1" applyFill="1" applyBorder="1" applyAlignment="1">
      <alignment horizontal="center" vertical="center" wrapText="1"/>
    </xf>
    <xf numFmtId="0" fontId="20" fillId="3" borderId="272" xfId="0" applyFont="1" applyFill="1" applyBorder="1" applyAlignment="1">
      <alignment horizontal="center" vertical="center"/>
    </xf>
    <xf numFmtId="0" fontId="20" fillId="3" borderId="272" xfId="0" applyFont="1" applyFill="1" applyBorder="1" applyAlignment="1">
      <alignment horizontal="center" vertical="center" wrapText="1"/>
    </xf>
    <xf numFmtId="0" fontId="20" fillId="3" borderId="273" xfId="0" applyFont="1" applyFill="1" applyBorder="1" applyAlignment="1">
      <alignment horizontal="center" vertical="center" wrapText="1"/>
    </xf>
    <xf numFmtId="0" fontId="0" fillId="0" borderId="274" xfId="0" applyBorder="1" applyAlignment="1">
      <alignment horizontal="center" vertical="center"/>
    </xf>
    <xf numFmtId="0" fontId="61" fillId="0" borderId="275" xfId="0" applyFont="1" applyBorder="1" applyAlignment="1">
      <alignment horizontal="left" vertical="center" wrapText="1" indent="1"/>
    </xf>
    <xf numFmtId="0" fontId="28" fillId="0" borderId="275" xfId="0" applyFont="1" applyBorder="1" applyAlignment="1">
      <alignment horizontal="center" vertical="center"/>
    </xf>
    <xf numFmtId="0" fontId="28" fillId="0" borderId="276" xfId="0" applyFont="1" applyBorder="1" applyAlignment="1">
      <alignment horizontal="center" vertical="center"/>
    </xf>
    <xf numFmtId="0" fontId="183" fillId="3" borderId="277" xfId="0" applyFont="1" applyFill="1" applyBorder="1" applyAlignment="1">
      <alignment horizontal="center" vertical="center"/>
    </xf>
    <xf numFmtId="0" fontId="183" fillId="3" borderId="278" xfId="0" applyFont="1" applyFill="1" applyBorder="1" applyAlignment="1">
      <alignment horizontal="center" vertical="center" wrapText="1"/>
    </xf>
    <xf numFmtId="0" fontId="30" fillId="3" borderId="278" xfId="0" applyFont="1" applyFill="1" applyBorder="1" applyAlignment="1">
      <alignment horizontal="center" vertical="center"/>
    </xf>
    <xf numFmtId="0" fontId="30" fillId="3" borderId="279" xfId="0" applyFont="1" applyFill="1" applyBorder="1" applyAlignment="1">
      <alignment horizontal="center" vertical="center"/>
    </xf>
    <xf numFmtId="0" fontId="0" fillId="0" borderId="0" xfId="0" applyAlignment="1">
      <alignment horizontal="left" vertical="center" wrapText="1"/>
    </xf>
    <xf numFmtId="10" fontId="28" fillId="0" borderId="0" xfId="2" applyNumberFormat="1" applyFont="1" applyAlignment="1">
      <alignment horizontal="center" vertical="center"/>
    </xf>
    <xf numFmtId="0" fontId="186" fillId="0" borderId="0" xfId="0" applyFont="1" applyAlignment="1">
      <alignment horizontal="center" vertical="center"/>
    </xf>
    <xf numFmtId="0" fontId="128" fillId="0" borderId="0" xfId="3" applyFont="1" applyFill="1" applyBorder="1" applyAlignment="1" applyProtection="1">
      <alignment horizontal="center" vertical="center"/>
    </xf>
    <xf numFmtId="0" fontId="50" fillId="0" borderId="0" xfId="0" applyFont="1"/>
    <xf numFmtId="0" fontId="188" fillId="0" borderId="0" xfId="3" applyFont="1" applyFill="1" applyBorder="1" applyAlignment="1" applyProtection="1">
      <alignment horizontal="left" vertical="center" indent="1"/>
    </xf>
    <xf numFmtId="0" fontId="189" fillId="0" borderId="0" xfId="0" applyFont="1"/>
    <xf numFmtId="0" fontId="109" fillId="0" borderId="0" xfId="3" applyFont="1" applyFill="1" applyBorder="1" applyAlignment="1" applyProtection="1">
      <alignment vertical="center" wrapText="1"/>
    </xf>
    <xf numFmtId="0" fontId="191" fillId="0" borderId="0" xfId="0" applyFont="1" applyAlignment="1">
      <alignment vertical="center"/>
    </xf>
    <xf numFmtId="0" fontId="192" fillId="0" borderId="0" xfId="0" applyFont="1" applyAlignment="1">
      <alignment horizontal="justify" vertical="center"/>
    </xf>
    <xf numFmtId="0" fontId="129" fillId="0" borderId="0" xfId="3" applyFont="1" applyFill="1" applyBorder="1" applyAlignment="1" applyProtection="1">
      <alignment vertical="center"/>
    </xf>
    <xf numFmtId="9" fontId="0" fillId="0" borderId="0" xfId="0" applyNumberFormat="1" applyBorder="1" applyAlignment="1" applyProtection="1">
      <alignment vertical="center"/>
    </xf>
    <xf numFmtId="0" fontId="0" fillId="0" borderId="0" xfId="0" applyFill="1" applyBorder="1" applyAlignment="1" applyProtection="1">
      <alignment vertical="center"/>
    </xf>
    <xf numFmtId="9" fontId="0" fillId="0" borderId="0" xfId="0" applyNumberFormat="1" applyFill="1" applyBorder="1" applyAlignment="1" applyProtection="1">
      <alignment vertical="center"/>
    </xf>
    <xf numFmtId="0" fontId="143" fillId="0" borderId="0" xfId="0" applyFont="1" applyBorder="1" applyAlignment="1" applyProtection="1">
      <alignment vertical="center"/>
    </xf>
    <xf numFmtId="0" fontId="95" fillId="0" borderId="0" xfId="0" applyFont="1" applyBorder="1" applyAlignment="1" applyProtection="1">
      <alignment horizontal="center" vertical="center" wrapText="1"/>
    </xf>
    <xf numFmtId="0" fontId="95" fillId="0" borderId="0" xfId="0" applyFont="1" applyBorder="1" applyAlignment="1" applyProtection="1">
      <alignment horizontal="center" vertical="center"/>
      <protection locked="0"/>
    </xf>
    <xf numFmtId="0" fontId="96" fillId="0" borderId="0" xfId="0" applyFont="1" applyBorder="1" applyAlignment="1" applyProtection="1">
      <alignment vertical="center"/>
      <protection locked="0"/>
    </xf>
    <xf numFmtId="10" fontId="138" fillId="0" borderId="0" xfId="2" applyNumberFormat="1" applyFont="1" applyFill="1" applyBorder="1" applyAlignment="1" applyProtection="1">
      <alignment horizontal="center" vertical="center"/>
    </xf>
    <xf numFmtId="10" fontId="136" fillId="0" borderId="0" xfId="0" applyNumberFormat="1" applyFont="1" applyFill="1" applyBorder="1" applyAlignment="1" applyProtection="1">
      <alignment horizontal="center" vertical="center"/>
    </xf>
    <xf numFmtId="10" fontId="137" fillId="0" borderId="0" xfId="0" applyNumberFormat="1" applyFont="1" applyFill="1" applyBorder="1" applyAlignment="1" applyProtection="1">
      <alignment horizontal="center" vertical="center"/>
    </xf>
    <xf numFmtId="0" fontId="144" fillId="0" borderId="0" xfId="0" applyFont="1" applyBorder="1" applyAlignment="1" applyProtection="1">
      <alignment horizontal="left" vertical="center" indent="1"/>
    </xf>
    <xf numFmtId="0" fontId="55" fillId="0" borderId="0" xfId="0" applyFont="1" applyBorder="1" applyAlignment="1" applyProtection="1">
      <alignment horizontal="left" vertical="center" indent="1"/>
      <protection locked="0"/>
    </xf>
    <xf numFmtId="0" fontId="80" fillId="0" borderId="0" xfId="0" applyFont="1" applyAlignment="1">
      <alignment vertical="center"/>
    </xf>
    <xf numFmtId="0" fontId="25" fillId="0" borderId="0" xfId="0" applyFont="1" applyAlignment="1">
      <alignment vertical="center"/>
    </xf>
    <xf numFmtId="0" fontId="114" fillId="0" borderId="0" xfId="0" applyFont="1" applyAlignment="1">
      <alignment vertical="center"/>
    </xf>
    <xf numFmtId="0" fontId="182" fillId="0" borderId="0" xfId="0" applyFont="1" applyAlignment="1">
      <alignment vertical="center"/>
    </xf>
    <xf numFmtId="9" fontId="28" fillId="0" borderId="52" xfId="2" applyFont="1" applyFill="1" applyBorder="1" applyAlignment="1">
      <alignment horizontal="center" vertical="center"/>
    </xf>
    <xf numFmtId="0" fontId="62" fillId="0" borderId="0" xfId="5" applyFont="1" applyAlignment="1">
      <alignment vertical="center" wrapText="1"/>
    </xf>
    <xf numFmtId="0" fontId="61"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194" fillId="0" borderId="0" xfId="3" applyFont="1" applyFill="1" applyBorder="1" applyAlignment="1">
      <alignment horizontal="left" vertical="center"/>
    </xf>
    <xf numFmtId="0" fontId="3" fillId="0" borderId="0" xfId="3" applyFont="1" applyFill="1" applyBorder="1" applyAlignment="1">
      <alignment horizontal="left" vertical="center" indent="3"/>
    </xf>
    <xf numFmtId="0" fontId="4" fillId="0" borderId="0" xfId="3" applyFont="1" applyFill="1" applyBorder="1" applyAlignment="1">
      <alignment horizontal="left" vertical="center" indent="3"/>
    </xf>
    <xf numFmtId="0" fontId="5" fillId="0" borderId="0" xfId="3" applyFont="1" applyFill="1" applyBorder="1" applyAlignment="1">
      <alignment horizontal="left" vertical="center" indent="3"/>
    </xf>
    <xf numFmtId="0" fontId="36" fillId="0" borderId="0" xfId="3" applyFont="1" applyFill="1" applyBorder="1" applyAlignment="1">
      <alignment vertical="center"/>
    </xf>
    <xf numFmtId="0" fontId="36" fillId="0" borderId="0" xfId="3" applyFont="1" applyFill="1" applyBorder="1" applyAlignment="1">
      <alignment horizontal="left" vertical="center" indent="1"/>
    </xf>
    <xf numFmtId="0" fontId="95" fillId="0" borderId="99" xfId="0" applyFont="1" applyFill="1" applyBorder="1" applyAlignment="1">
      <alignment horizontal="center" vertical="center"/>
    </xf>
    <xf numFmtId="0" fontId="163" fillId="0" borderId="99" xfId="0" applyFont="1" applyFill="1" applyBorder="1" applyAlignment="1">
      <alignment horizontal="center" vertical="center"/>
    </xf>
    <xf numFmtId="0" fontId="95" fillId="0" borderId="99" xfId="0" applyFont="1" applyFill="1" applyBorder="1" applyAlignment="1">
      <alignment horizontal="center" vertical="center" wrapText="1"/>
    </xf>
    <xf numFmtId="0" fontId="163" fillId="0" borderId="99" xfId="0" applyFont="1" applyFill="1" applyBorder="1" applyAlignment="1">
      <alignment horizontal="center" vertical="center" wrapText="1"/>
    </xf>
    <xf numFmtId="49" fontId="187" fillId="0" borderId="0" xfId="3" applyNumberFormat="1" applyFont="1" applyFill="1" applyBorder="1" applyAlignment="1" applyProtection="1">
      <alignment horizontal="center" vertical="center"/>
    </xf>
    <xf numFmtId="0" fontId="105" fillId="0" borderId="0" xfId="3" applyFont="1" applyFill="1" applyBorder="1" applyAlignment="1" applyProtection="1">
      <alignment horizontal="center" vertical="center"/>
    </xf>
    <xf numFmtId="0" fontId="106" fillId="0" borderId="0" xfId="3" applyFont="1" applyFill="1" applyBorder="1" applyAlignment="1" applyProtection="1">
      <alignment horizontal="center" vertical="center"/>
    </xf>
    <xf numFmtId="0" fontId="109" fillId="0" borderId="0" xfId="3" applyFont="1" applyFill="1" applyBorder="1" applyAlignment="1" applyProtection="1">
      <alignment horizontal="center" vertical="center" wrapText="1"/>
    </xf>
    <xf numFmtId="0" fontId="91" fillId="11" borderId="0" xfId="0" applyFont="1" applyFill="1" applyAlignment="1">
      <alignment horizontal="justify" vertical="center" wrapText="1"/>
    </xf>
    <xf numFmtId="0" fontId="190" fillId="0" borderId="0" xfId="3" applyFont="1" applyFill="1" applyBorder="1" applyAlignment="1" applyProtection="1">
      <alignment horizontal="center" vertical="center" wrapText="1"/>
    </xf>
    <xf numFmtId="0" fontId="110" fillId="0" borderId="147" xfId="3" applyFont="1" applyFill="1" applyBorder="1" applyAlignment="1" applyProtection="1">
      <alignment horizontal="center" vertical="center"/>
    </xf>
    <xf numFmtId="0" fontId="20" fillId="8" borderId="148" xfId="0" applyFont="1" applyFill="1" applyBorder="1" applyAlignment="1" applyProtection="1">
      <alignment horizontal="center" vertical="center" wrapText="1"/>
    </xf>
    <xf numFmtId="0" fontId="20" fillId="8" borderId="88" xfId="0" applyFont="1" applyFill="1" applyBorder="1" applyAlignment="1" applyProtection="1">
      <alignment horizontal="center" vertical="center" wrapText="1"/>
    </xf>
    <xf numFmtId="0" fontId="20" fillId="8" borderId="86" xfId="0" applyFont="1" applyFill="1" applyBorder="1" applyAlignment="1" applyProtection="1">
      <alignment horizontal="center" vertical="center" wrapText="1"/>
    </xf>
    <xf numFmtId="0" fontId="20" fillId="8" borderId="0" xfId="0" applyFont="1" applyFill="1" applyBorder="1" applyAlignment="1" applyProtection="1">
      <alignment horizontal="center" vertical="center" wrapText="1"/>
    </xf>
    <xf numFmtId="0" fontId="20" fillId="8" borderId="149" xfId="0" applyFont="1" applyFill="1" applyBorder="1" applyAlignment="1" applyProtection="1">
      <alignment horizontal="center"/>
    </xf>
    <xf numFmtId="0" fontId="20" fillId="8" borderId="150" xfId="0" applyFont="1" applyFill="1" applyBorder="1" applyAlignment="1" applyProtection="1">
      <alignment horizontal="center"/>
    </xf>
    <xf numFmtId="0" fontId="20" fillId="8" borderId="151" xfId="0" applyFont="1" applyFill="1" applyBorder="1" applyAlignment="1" applyProtection="1">
      <alignment horizontal="center"/>
    </xf>
    <xf numFmtId="0" fontId="130" fillId="16" borderId="182" xfId="0" applyFont="1" applyFill="1" applyBorder="1" applyAlignment="1" applyProtection="1">
      <alignment horizontal="center" vertical="center"/>
    </xf>
    <xf numFmtId="0" fontId="130" fillId="16" borderId="183" xfId="0" applyFont="1" applyFill="1" applyBorder="1" applyAlignment="1" applyProtection="1">
      <alignment horizontal="center" vertical="center"/>
    </xf>
    <xf numFmtId="0" fontId="130" fillId="16" borderId="184" xfId="0" applyFont="1" applyFill="1" applyBorder="1" applyAlignment="1" applyProtection="1">
      <alignment horizontal="center" vertical="center"/>
    </xf>
    <xf numFmtId="0" fontId="130" fillId="16" borderId="185" xfId="0" applyFont="1" applyFill="1" applyBorder="1" applyAlignment="1" applyProtection="1">
      <alignment horizontal="center" vertical="center"/>
    </xf>
    <xf numFmtId="0" fontId="130" fillId="16" borderId="186" xfId="0" applyFont="1" applyFill="1" applyBorder="1" applyAlignment="1" applyProtection="1">
      <alignment horizontal="center" vertical="center"/>
    </xf>
    <xf numFmtId="0" fontId="0" fillId="0" borderId="0" xfId="0" applyAlignment="1" applyProtection="1">
      <alignment horizontal="center" vertical="center"/>
      <protection locked="0"/>
    </xf>
    <xf numFmtId="0" fontId="127" fillId="0" borderId="0" xfId="3" applyFont="1" applyFill="1" applyBorder="1" applyAlignment="1" applyProtection="1">
      <alignment horizontal="center" vertical="center"/>
    </xf>
    <xf numFmtId="0" fontId="128" fillId="0" borderId="0" xfId="3" applyFont="1" applyFill="1" applyBorder="1" applyAlignment="1" applyProtection="1">
      <alignment horizontal="center" vertical="center"/>
    </xf>
    <xf numFmtId="0" fontId="129" fillId="0" borderId="181" xfId="3" applyFont="1" applyFill="1" applyBorder="1" applyAlignment="1" applyProtection="1">
      <alignment horizontal="center" vertical="center"/>
    </xf>
    <xf numFmtId="0" fontId="132" fillId="15" borderId="190" xfId="0" applyFont="1" applyFill="1" applyBorder="1" applyAlignment="1" applyProtection="1">
      <alignment horizontal="center" vertical="center" wrapText="1"/>
    </xf>
    <xf numFmtId="0" fontId="132" fillId="15" borderId="191" xfId="0" applyFont="1" applyFill="1" applyBorder="1" applyAlignment="1" applyProtection="1">
      <alignment horizontal="center" vertical="center" wrapText="1"/>
    </xf>
    <xf numFmtId="0" fontId="132" fillId="15" borderId="192" xfId="0" applyFont="1" applyFill="1" applyBorder="1" applyAlignment="1" applyProtection="1">
      <alignment horizontal="center" vertical="center" wrapText="1"/>
    </xf>
    <xf numFmtId="0" fontId="79" fillId="18" borderId="201" xfId="0" applyFont="1" applyFill="1" applyBorder="1" applyAlignment="1" applyProtection="1">
      <alignment horizontal="left" vertical="center" wrapText="1" indent="1"/>
    </xf>
    <xf numFmtId="0" fontId="79" fillId="18" borderId="209" xfId="0" applyFont="1" applyFill="1" applyBorder="1" applyAlignment="1" applyProtection="1">
      <alignment horizontal="left" vertical="center" wrapText="1" indent="1"/>
    </xf>
    <xf numFmtId="0" fontId="145" fillId="5" borderId="224" xfId="0" applyFont="1" applyFill="1" applyBorder="1" applyAlignment="1" applyProtection="1">
      <alignment horizontal="justify" vertical="center" wrapText="1"/>
    </xf>
    <xf numFmtId="0" fontId="131" fillId="16" borderId="187" xfId="0" applyFont="1" applyFill="1" applyBorder="1" applyAlignment="1" applyProtection="1">
      <alignment horizontal="center" vertical="center"/>
    </xf>
    <xf numFmtId="0" fontId="131" fillId="16" borderId="193" xfId="0" applyFont="1" applyFill="1" applyBorder="1" applyAlignment="1" applyProtection="1">
      <alignment horizontal="center" vertical="center"/>
    </xf>
    <xf numFmtId="0" fontId="131" fillId="16" borderId="188" xfId="0" applyFont="1" applyFill="1" applyBorder="1" applyAlignment="1" applyProtection="1">
      <alignment horizontal="center" vertical="center" wrapText="1"/>
    </xf>
    <xf numFmtId="0" fontId="131" fillId="16" borderId="194" xfId="0" applyFont="1" applyFill="1" applyBorder="1" applyAlignment="1" applyProtection="1">
      <alignment horizontal="center" vertical="center" wrapText="1"/>
    </xf>
    <xf numFmtId="0" fontId="132" fillId="12" borderId="189" xfId="0" applyFont="1" applyFill="1" applyBorder="1" applyAlignment="1" applyProtection="1">
      <alignment horizontal="center" vertical="center" wrapText="1"/>
    </xf>
    <xf numFmtId="0" fontId="132" fillId="12" borderId="190" xfId="0" applyFont="1" applyFill="1" applyBorder="1" applyAlignment="1" applyProtection="1">
      <alignment horizontal="center" vertical="center" wrapText="1"/>
    </xf>
    <xf numFmtId="0" fontId="132" fillId="13" borderId="190" xfId="0" applyFont="1" applyFill="1" applyBorder="1" applyAlignment="1" applyProtection="1">
      <alignment horizontal="center" vertical="center" wrapText="1"/>
    </xf>
    <xf numFmtId="0" fontId="132" fillId="14" borderId="190" xfId="0" applyFont="1" applyFill="1" applyBorder="1" applyAlignment="1" applyProtection="1">
      <alignment horizontal="center" vertical="center" wrapText="1"/>
    </xf>
    <xf numFmtId="0" fontId="132" fillId="11" borderId="190" xfId="0" applyFont="1" applyFill="1" applyBorder="1" applyAlignment="1" applyProtection="1">
      <alignment horizontal="center" vertical="center" wrapText="1"/>
    </xf>
    <xf numFmtId="0" fontId="127" fillId="0" borderId="176" xfId="3" applyFont="1" applyFill="1" applyBorder="1" applyAlignment="1" applyProtection="1">
      <alignment horizontal="center" vertical="center"/>
    </xf>
    <xf numFmtId="0" fontId="127" fillId="0" borderId="177" xfId="3" applyFont="1" applyFill="1" applyBorder="1" applyAlignment="1" applyProtection="1">
      <alignment horizontal="center" vertical="center"/>
    </xf>
    <xf numFmtId="0" fontId="127" fillId="0" borderId="178" xfId="3" applyFont="1" applyFill="1" applyBorder="1" applyAlignment="1" applyProtection="1">
      <alignment horizontal="center" vertical="center"/>
    </xf>
    <xf numFmtId="0" fontId="106" fillId="0" borderId="179" xfId="3" applyFont="1" applyFill="1" applyBorder="1" applyAlignment="1" applyProtection="1">
      <alignment horizontal="center" vertical="center"/>
    </xf>
    <xf numFmtId="0" fontId="106" fillId="0" borderId="180" xfId="3" applyFont="1" applyFill="1" applyBorder="1" applyAlignment="1" applyProtection="1">
      <alignment horizontal="center" vertical="center"/>
    </xf>
    <xf numFmtId="0" fontId="128" fillId="0" borderId="179" xfId="3" applyFont="1" applyFill="1" applyBorder="1" applyAlignment="1" applyProtection="1">
      <alignment horizontal="center" vertical="center"/>
    </xf>
    <xf numFmtId="0" fontId="128" fillId="0" borderId="180" xfId="3" applyFont="1" applyFill="1" applyBorder="1" applyAlignment="1" applyProtection="1">
      <alignment horizontal="center" vertical="center"/>
    </xf>
    <xf numFmtId="0" fontId="157" fillId="2" borderId="238" xfId="0" applyFont="1" applyFill="1" applyBorder="1" applyAlignment="1">
      <alignment horizontal="center" vertical="center" wrapText="1"/>
    </xf>
    <xf numFmtId="0" fontId="157" fillId="2" borderId="237" xfId="0" applyFont="1" applyFill="1" applyBorder="1" applyAlignment="1">
      <alignment horizontal="center" vertical="center" wrapText="1"/>
    </xf>
    <xf numFmtId="0" fontId="157" fillId="2" borderId="236" xfId="0" applyFont="1" applyFill="1" applyBorder="1" applyAlignment="1">
      <alignment horizontal="center" vertical="center" wrapText="1"/>
    </xf>
    <xf numFmtId="0" fontId="132" fillId="21" borderId="99" xfId="0" applyFont="1" applyFill="1" applyBorder="1" applyAlignment="1">
      <alignment horizontal="center" vertical="center" wrapText="1"/>
    </xf>
    <xf numFmtId="0" fontId="172" fillId="0" borderId="99" xfId="0" applyFont="1" applyBorder="1" applyAlignment="1">
      <alignment horizontal="left" vertical="center" wrapText="1" indent="1"/>
    </xf>
    <xf numFmtId="0" fontId="34" fillId="0" borderId="99" xfId="0" applyFont="1" applyBorder="1" applyAlignment="1">
      <alignment horizontal="left" vertical="center" wrapText="1" indent="1"/>
    </xf>
    <xf numFmtId="0" fontId="91" fillId="0" borderId="99" xfId="0" applyFont="1" applyBorder="1" applyAlignment="1">
      <alignment horizontal="left" vertical="center" wrapText="1" indent="1"/>
    </xf>
    <xf numFmtId="0" fontId="87" fillId="0" borderId="0" xfId="0" applyFont="1" applyFill="1" applyAlignment="1">
      <alignment horizontal="center" vertical="center"/>
    </xf>
    <xf numFmtId="0" fontId="88" fillId="0" borderId="0" xfId="0" applyFont="1" applyAlignment="1">
      <alignment horizontal="center" vertical="center"/>
    </xf>
    <xf numFmtId="0" fontId="89" fillId="0" borderId="0" xfId="0" applyFont="1" applyAlignment="1">
      <alignment horizontal="center" vertical="center"/>
    </xf>
    <xf numFmtId="0" fontId="35" fillId="0" borderId="133" xfId="0" applyFont="1" applyFill="1" applyBorder="1" applyAlignment="1">
      <alignment horizontal="center" vertical="center"/>
    </xf>
    <xf numFmtId="0" fontId="185" fillId="2" borderId="269" xfId="0" applyFont="1" applyFill="1" applyBorder="1" applyAlignment="1">
      <alignment vertical="center" wrapText="1"/>
    </xf>
    <xf numFmtId="0" fontId="185" fillId="2" borderId="266" xfId="0" applyFont="1" applyFill="1" applyBorder="1" applyAlignment="1">
      <alignment vertical="center" wrapText="1"/>
    </xf>
    <xf numFmtId="0" fontId="185" fillId="2" borderId="265" xfId="0" applyFont="1" applyFill="1" applyBorder="1" applyAlignment="1">
      <alignment vertical="center" wrapText="1"/>
    </xf>
    <xf numFmtId="0" fontId="185" fillId="2" borderId="270" xfId="0" applyFont="1" applyFill="1" applyBorder="1" applyAlignment="1">
      <alignment vertical="center" wrapText="1"/>
    </xf>
    <xf numFmtId="0" fontId="185" fillId="0" borderId="269" xfId="0" applyFont="1" applyBorder="1" applyAlignment="1">
      <alignment vertical="center" wrapText="1"/>
    </xf>
    <xf numFmtId="0" fontId="185" fillId="0" borderId="266" xfId="0" applyFont="1" applyBorder="1" applyAlignment="1">
      <alignment vertical="center" wrapText="1"/>
    </xf>
    <xf numFmtId="0" fontId="185" fillId="0" borderId="270" xfId="0" applyFont="1" applyBorder="1" applyAlignment="1">
      <alignment vertical="center" wrapText="1"/>
    </xf>
    <xf numFmtId="0" fontId="19" fillId="3" borderId="72" xfId="0" applyFont="1" applyFill="1" applyBorder="1" applyAlignment="1">
      <alignment horizontal="center" vertical="center" wrapText="1"/>
    </xf>
    <xf numFmtId="0" fontId="19" fillId="3" borderId="89" xfId="0" applyFont="1" applyFill="1" applyBorder="1" applyAlignment="1">
      <alignment horizontal="center" vertical="center" wrapText="1"/>
    </xf>
    <xf numFmtId="0" fontId="19" fillId="3" borderId="91" xfId="0" applyFont="1" applyFill="1" applyBorder="1" applyAlignment="1">
      <alignment horizontal="center" vertical="center" wrapText="1"/>
    </xf>
    <xf numFmtId="0" fontId="19" fillId="3" borderId="93" xfId="0" applyFont="1" applyFill="1" applyBorder="1" applyAlignment="1">
      <alignment horizontal="center" vertical="center" wrapText="1"/>
    </xf>
    <xf numFmtId="0" fontId="19" fillId="3" borderId="146" xfId="0" applyFont="1" applyFill="1" applyBorder="1" applyAlignment="1">
      <alignment horizontal="center" vertical="center" wrapText="1"/>
    </xf>
    <xf numFmtId="0" fontId="19" fillId="3" borderId="90" xfId="0" applyFont="1" applyFill="1" applyBorder="1" applyAlignment="1">
      <alignment horizontal="center" vertical="center" wrapText="1"/>
    </xf>
    <xf numFmtId="0" fontId="19" fillId="3" borderId="92" xfId="0" applyFont="1" applyFill="1" applyBorder="1" applyAlignment="1">
      <alignment horizontal="center" vertical="center" wrapText="1"/>
    </xf>
    <xf numFmtId="0" fontId="19" fillId="3" borderId="94" xfId="0" applyFont="1" applyFill="1" applyBorder="1" applyAlignment="1">
      <alignment horizontal="center" vertical="center" wrapText="1"/>
    </xf>
    <xf numFmtId="0" fontId="20" fillId="3" borderId="65" xfId="3" applyFont="1" applyFill="1" applyBorder="1" applyAlignment="1">
      <alignment horizontal="center" vertical="center" wrapText="1"/>
    </xf>
    <xf numFmtId="0" fontId="20" fillId="3" borderId="73" xfId="3" applyFont="1" applyFill="1" applyBorder="1" applyAlignment="1">
      <alignment horizontal="center" vertical="center" wrapText="1"/>
    </xf>
    <xf numFmtId="0" fontId="20" fillId="3" borderId="64" xfId="3" applyFont="1" applyFill="1" applyBorder="1" applyAlignment="1">
      <alignment horizontal="center" vertical="center" wrapText="1"/>
    </xf>
    <xf numFmtId="0" fontId="20" fillId="3" borderId="71" xfId="3" applyFont="1" applyFill="1" applyBorder="1" applyAlignment="1">
      <alignment horizontal="center" vertical="center" wrapText="1"/>
    </xf>
    <xf numFmtId="0" fontId="114" fillId="0" borderId="0" xfId="0" applyFont="1" applyAlignment="1">
      <alignment horizontal="left" vertical="center" wrapText="1"/>
    </xf>
    <xf numFmtId="0" fontId="20" fillId="3" borderId="12" xfId="3" applyFont="1" applyFill="1" applyBorder="1" applyAlignment="1">
      <alignment horizontal="center" vertical="center" wrapText="1"/>
    </xf>
    <xf numFmtId="0" fontId="20" fillId="3" borderId="74" xfId="3" applyFont="1" applyFill="1" applyBorder="1" applyAlignment="1">
      <alignment horizontal="center" vertical="center" wrapText="1"/>
    </xf>
    <xf numFmtId="0" fontId="20" fillId="3" borderId="75" xfId="3" applyFont="1" applyFill="1" applyBorder="1" applyAlignment="1">
      <alignment horizontal="center" vertical="center" wrapText="1"/>
    </xf>
    <xf numFmtId="0" fontId="20" fillId="3" borderId="63" xfId="3" applyFont="1" applyFill="1" applyBorder="1" applyAlignment="1">
      <alignment horizontal="center" vertical="center" wrapText="1"/>
    </xf>
    <xf numFmtId="0" fontId="20" fillId="3" borderId="70" xfId="3" applyFont="1" applyFill="1" applyBorder="1" applyAlignment="1">
      <alignment horizontal="center" vertical="center" wrapText="1"/>
    </xf>
    <xf numFmtId="0" fontId="20" fillId="3" borderId="17" xfId="3" applyFont="1" applyFill="1" applyBorder="1" applyAlignment="1">
      <alignment horizontal="center" vertical="center" wrapText="1"/>
    </xf>
    <xf numFmtId="0" fontId="20" fillId="3" borderId="18" xfId="3" applyFont="1" applyFill="1" applyBorder="1" applyAlignment="1">
      <alignment horizontal="center" vertical="center" wrapText="1"/>
    </xf>
    <xf numFmtId="0" fontId="20" fillId="3" borderId="19" xfId="3" applyFont="1" applyFill="1" applyBorder="1" applyAlignment="1">
      <alignment horizontal="center" vertical="center" wrapText="1"/>
    </xf>
    <xf numFmtId="0" fontId="20" fillId="3" borderId="20" xfId="3" applyFont="1" applyFill="1" applyBorder="1" applyAlignment="1">
      <alignment horizontal="center" vertical="center" wrapText="1"/>
    </xf>
    <xf numFmtId="0" fontId="20" fillId="3" borderId="25" xfId="3" applyFont="1" applyFill="1" applyBorder="1" applyAlignment="1">
      <alignment horizontal="center" vertical="center" wrapText="1"/>
    </xf>
    <xf numFmtId="0" fontId="20" fillId="3" borderId="26" xfId="3" applyFont="1" applyFill="1" applyBorder="1" applyAlignment="1">
      <alignment horizontal="center" vertical="center" wrapText="1"/>
    </xf>
    <xf numFmtId="0" fontId="132" fillId="4" borderId="99" xfId="0" applyFont="1" applyFill="1" applyBorder="1" applyAlignment="1">
      <alignment horizontal="center" vertical="center"/>
    </xf>
    <xf numFmtId="0" fontId="49" fillId="0" borderId="0" xfId="0" applyFont="1" applyAlignment="1">
      <alignment horizontal="left" vertical="center" wrapText="1"/>
    </xf>
    <xf numFmtId="0" fontId="151" fillId="17" borderId="31" xfId="0" applyFont="1" applyFill="1" applyBorder="1" applyAlignment="1">
      <alignment horizontal="center" vertical="center" wrapText="1"/>
    </xf>
    <xf numFmtId="0" fontId="151" fillId="17" borderId="34" xfId="0" applyFont="1" applyFill="1" applyBorder="1" applyAlignment="1">
      <alignment horizontal="center" vertical="center" wrapText="1"/>
    </xf>
    <xf numFmtId="0" fontId="151" fillId="17" borderId="37" xfId="0" applyFont="1" applyFill="1" applyBorder="1" applyAlignment="1">
      <alignment horizontal="center" vertical="center" wrapText="1"/>
    </xf>
    <xf numFmtId="0" fontId="78" fillId="17" borderId="246" xfId="0" applyFont="1" applyFill="1" applyBorder="1" applyAlignment="1">
      <alignment horizontal="center" vertical="center"/>
    </xf>
    <xf numFmtId="0" fontId="78" fillId="17" borderId="82" xfId="0" applyFont="1" applyFill="1" applyBorder="1" applyAlignment="1">
      <alignment horizontal="center" vertical="center"/>
    </xf>
    <xf numFmtId="0" fontId="78" fillId="17" borderId="247" xfId="0" applyFont="1" applyFill="1" applyBorder="1" applyAlignment="1">
      <alignment horizontal="center" vertical="center"/>
    </xf>
    <xf numFmtId="0" fontId="167" fillId="0" borderId="99" xfId="0" applyFont="1" applyBorder="1" applyAlignment="1">
      <alignment horizontal="left" vertical="center" wrapText="1" indent="1"/>
    </xf>
    <xf numFmtId="0" fontId="167" fillId="0" borderId="245" xfId="0" applyFont="1" applyBorder="1" applyAlignment="1">
      <alignment horizontal="left" vertical="center" wrapText="1" indent="1"/>
    </xf>
    <xf numFmtId="0" fontId="171" fillId="0" borderId="245" xfId="0" applyFont="1" applyBorder="1" applyAlignment="1">
      <alignment horizontal="left" vertical="center" wrapText="1" indent="1"/>
    </xf>
    <xf numFmtId="0" fontId="166" fillId="0" borderId="99" xfId="0" applyFont="1" applyBorder="1" applyAlignment="1">
      <alignment horizontal="justify" vertical="center" wrapText="1"/>
    </xf>
    <xf numFmtId="0" fontId="78" fillId="17" borderId="31" xfId="0" applyFont="1" applyFill="1" applyBorder="1" applyAlignment="1">
      <alignment horizontal="center" vertical="center" wrapText="1"/>
    </xf>
    <xf numFmtId="0" fontId="78" fillId="17" borderId="34" xfId="0" applyFont="1" applyFill="1" applyBorder="1" applyAlignment="1">
      <alignment horizontal="center" vertical="center" wrapText="1"/>
    </xf>
    <xf numFmtId="0" fontId="78" fillId="17" borderId="37" xfId="0" applyFont="1" applyFill="1" applyBorder="1" applyAlignment="1">
      <alignment horizontal="center" vertical="center" wrapText="1"/>
    </xf>
    <xf numFmtId="0" fontId="19" fillId="3" borderId="112" xfId="0" applyFont="1" applyFill="1" applyBorder="1" applyAlignment="1">
      <alignment horizontal="center" vertical="center" wrapText="1"/>
    </xf>
    <xf numFmtId="0" fontId="19" fillId="3" borderId="113" xfId="0" applyFont="1" applyFill="1" applyBorder="1" applyAlignment="1">
      <alignment horizontal="center" vertical="center" wrapText="1"/>
    </xf>
    <xf numFmtId="0" fontId="19" fillId="3" borderId="114" xfId="0" applyFont="1" applyFill="1" applyBorder="1" applyAlignment="1">
      <alignment horizontal="center" vertical="center" wrapText="1"/>
    </xf>
    <xf numFmtId="0" fontId="61" fillId="0" borderId="242" xfId="0" applyFont="1" applyBorder="1" applyAlignment="1">
      <alignment horizontal="left" vertical="center" wrapText="1" indent="1"/>
    </xf>
    <xf numFmtId="0" fontId="61" fillId="0" borderId="239" xfId="0" applyFont="1" applyBorder="1" applyAlignment="1">
      <alignment horizontal="left" vertical="center" wrapText="1" indent="1"/>
    </xf>
    <xf numFmtId="0" fontId="36" fillId="0" borderId="0" xfId="3" applyFont="1" applyFill="1" applyBorder="1" applyAlignment="1">
      <alignment horizontal="left" vertical="center" wrapText="1"/>
    </xf>
    <xf numFmtId="0" fontId="77" fillId="4" borderId="77" xfId="0" applyFont="1" applyFill="1" applyBorder="1" applyAlignment="1">
      <alignment horizontal="left" vertical="center" wrapText="1"/>
    </xf>
    <xf numFmtId="0" fontId="77" fillId="0" borderId="77" xfId="0" applyFont="1" applyBorder="1" applyAlignment="1">
      <alignment horizontal="left" vertical="center" wrapText="1"/>
    </xf>
    <xf numFmtId="0" fontId="77" fillId="0" borderId="76" xfId="0" applyFont="1" applyBorder="1" applyAlignment="1">
      <alignment horizontal="left" vertical="center" wrapText="1"/>
    </xf>
    <xf numFmtId="0" fontId="29" fillId="0" borderId="22" xfId="0" applyFont="1" applyBorder="1" applyAlignment="1">
      <alignment horizontal="left" vertical="center" wrapText="1" indent="1"/>
    </xf>
    <xf numFmtId="0" fontId="29" fillId="0" borderId="23" xfId="0" applyFont="1" applyBorder="1" applyAlignment="1">
      <alignment horizontal="left" vertical="center" wrapText="1" indent="1"/>
    </xf>
    <xf numFmtId="0" fontId="29" fillId="0" borderId="7" xfId="0" applyFont="1" applyBorder="1" applyAlignment="1">
      <alignment horizontal="left" vertical="center" wrapText="1" indent="1"/>
    </xf>
    <xf numFmtId="0" fontId="29" fillId="0" borderId="2" xfId="0" applyFont="1" applyBorder="1" applyAlignment="1">
      <alignment horizontal="left" vertical="center" wrapText="1" indent="1"/>
    </xf>
    <xf numFmtId="0" fontId="14" fillId="0" borderId="10" xfId="0" applyFont="1" applyBorder="1" applyAlignment="1">
      <alignment horizontal="left" vertical="center" wrapText="1" indent="1"/>
    </xf>
    <xf numFmtId="0" fontId="29" fillId="0" borderId="96" xfId="0" applyFont="1" applyBorder="1" applyAlignment="1">
      <alignment horizontal="left" vertical="center" wrapText="1" indent="1"/>
    </xf>
    <xf numFmtId="0" fontId="29" fillId="0" borderId="85" xfId="0" applyFont="1" applyBorder="1" applyAlignment="1">
      <alignment horizontal="left" vertical="center" wrapText="1" indent="1"/>
    </xf>
    <xf numFmtId="0" fontId="29" fillId="0" borderId="98" xfId="0" applyFont="1" applyBorder="1" applyAlignment="1">
      <alignment horizontal="left" vertical="center" wrapText="1" indent="1"/>
    </xf>
    <xf numFmtId="14" fontId="65" fillId="0" borderId="99" xfId="0" applyNumberFormat="1" applyFont="1" applyBorder="1" applyAlignment="1">
      <alignment horizontal="center" vertical="center" wrapText="1"/>
    </xf>
    <xf numFmtId="0" fontId="58" fillId="0" borderId="99" xfId="0" applyFont="1" applyBorder="1" applyAlignment="1">
      <alignment horizontal="center" vertical="center" wrapText="1"/>
    </xf>
    <xf numFmtId="0" fontId="58" fillId="0" borderId="99" xfId="0" applyFont="1" applyFill="1" applyBorder="1" applyAlignment="1">
      <alignment horizontal="center" vertical="center" wrapText="1"/>
    </xf>
    <xf numFmtId="0" fontId="58" fillId="0" borderId="99" xfId="0" applyFont="1" applyFill="1" applyBorder="1" applyAlignment="1">
      <alignment horizontal="left" vertical="center" wrapText="1"/>
    </xf>
    <xf numFmtId="0" fontId="69" fillId="0" borderId="99" xfId="0" applyFont="1" applyFill="1" applyBorder="1" applyAlignment="1">
      <alignment horizontal="center" vertical="center" wrapText="1"/>
    </xf>
    <xf numFmtId="0" fontId="59" fillId="0" borderId="100" xfId="0" applyFont="1" applyBorder="1" applyAlignment="1">
      <alignment horizontal="center" vertical="center" wrapText="1"/>
    </xf>
    <xf numFmtId="0" fontId="59" fillId="0" borderId="102" xfId="0" applyFont="1" applyBorder="1" applyAlignment="1">
      <alignment horizontal="center" vertical="center" wrapText="1"/>
    </xf>
    <xf numFmtId="0" fontId="59" fillId="0" borderId="101" xfId="0" applyFont="1" applyBorder="1" applyAlignment="1">
      <alignment horizontal="center" vertical="center" wrapText="1"/>
    </xf>
    <xf numFmtId="49" fontId="59" fillId="0" borderId="99" xfId="0" applyNumberFormat="1" applyFont="1" applyFill="1" applyBorder="1" applyAlignment="1">
      <alignment horizontal="center" vertical="center" wrapText="1"/>
    </xf>
    <xf numFmtId="49" fontId="59" fillId="0" borderId="99" xfId="0" applyNumberFormat="1" applyFont="1" applyFill="1" applyBorder="1" applyAlignment="1">
      <alignment horizontal="left" vertical="center" wrapText="1" indent="1"/>
    </xf>
    <xf numFmtId="0" fontId="58" fillId="0" borderId="99" xfId="0" applyFont="1" applyFill="1" applyBorder="1" applyAlignment="1">
      <alignment horizontal="left" vertical="center" wrapText="1" indent="1"/>
    </xf>
    <xf numFmtId="49" fontId="59" fillId="0" borderId="100" xfId="0" applyNumberFormat="1" applyFont="1" applyFill="1" applyBorder="1" applyAlignment="1">
      <alignment horizontal="center" vertical="center" wrapText="1"/>
    </xf>
    <xf numFmtId="49" fontId="59" fillId="0" borderId="102" xfId="0" applyNumberFormat="1" applyFont="1" applyFill="1" applyBorder="1" applyAlignment="1">
      <alignment horizontal="center" vertical="center" wrapText="1"/>
    </xf>
    <xf numFmtId="49" fontId="59" fillId="0" borderId="101" xfId="0" applyNumberFormat="1" applyFont="1" applyFill="1" applyBorder="1" applyAlignment="1">
      <alignment horizontal="center" vertical="center" wrapText="1"/>
    </xf>
    <xf numFmtId="167" fontId="59" fillId="0" borderId="99" xfId="0" applyNumberFormat="1" applyFont="1" applyBorder="1" applyAlignment="1">
      <alignment horizontal="center" vertical="center" wrapText="1"/>
    </xf>
    <xf numFmtId="0" fontId="67" fillId="0" borderId="99" xfId="0" applyFont="1" applyFill="1" applyBorder="1" applyAlignment="1">
      <alignment horizontal="center" vertical="center" wrapText="1"/>
    </xf>
    <xf numFmtId="0" fontId="59" fillId="0" borderId="100" xfId="0" applyFont="1" applyBorder="1" applyAlignment="1">
      <alignment horizontal="center" vertical="center"/>
    </xf>
    <xf numFmtId="0" fontId="59" fillId="0" borderId="101" xfId="0" applyFont="1" applyBorder="1" applyAlignment="1">
      <alignment horizontal="center" vertical="center"/>
    </xf>
    <xf numFmtId="49" fontId="59" fillId="0" borderId="99" xfId="0" applyNumberFormat="1" applyFont="1" applyFill="1" applyBorder="1" applyAlignment="1">
      <alignment horizontal="center" vertical="center"/>
    </xf>
    <xf numFmtId="0" fontId="59" fillId="0" borderId="102" xfId="0" applyFont="1" applyBorder="1" applyAlignment="1">
      <alignment horizontal="center" vertical="center"/>
    </xf>
    <xf numFmtId="0" fontId="59" fillId="0" borderId="99" xfId="0" applyFont="1" applyBorder="1" applyAlignment="1">
      <alignment horizontal="center" vertical="center" wrapText="1"/>
    </xf>
    <xf numFmtId="0" fontId="59" fillId="0" borderId="99" xfId="0" applyFont="1" applyBorder="1" applyAlignment="1">
      <alignment horizontal="center" vertical="center"/>
    </xf>
    <xf numFmtId="0" fontId="58" fillId="0" borderId="99" xfId="0" applyFont="1" applyFill="1" applyBorder="1" applyAlignment="1">
      <alignment horizontal="center" vertical="center"/>
    </xf>
    <xf numFmtId="0" fontId="66" fillId="0" borderId="99" xfId="0" applyFont="1" applyBorder="1" applyAlignment="1">
      <alignment horizontal="center" vertical="center" wrapText="1"/>
    </xf>
    <xf numFmtId="49" fontId="59" fillId="0" borderId="102" xfId="0" applyNumberFormat="1" applyFont="1" applyFill="1" applyBorder="1" applyAlignment="1">
      <alignment horizontal="center" vertical="center"/>
    </xf>
    <xf numFmtId="49" fontId="59" fillId="0" borderId="101" xfId="0" applyNumberFormat="1" applyFont="1" applyFill="1" applyBorder="1" applyAlignment="1">
      <alignment horizontal="center" vertical="center"/>
    </xf>
    <xf numFmtId="49" fontId="59" fillId="0" borderId="99" xfId="0" applyNumberFormat="1" applyFont="1" applyFill="1" applyBorder="1" applyAlignment="1">
      <alignment horizontal="left" vertical="center" indent="1"/>
    </xf>
    <xf numFmtId="0" fontId="19" fillId="7" borderId="72"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63" fillId="7" borderId="124" xfId="0" applyFont="1" applyFill="1" applyBorder="1" applyAlignment="1">
      <alignment horizontal="center" vertical="center"/>
    </xf>
    <xf numFmtId="0" fontId="63" fillId="7" borderId="125" xfId="0" applyFont="1" applyFill="1" applyBorder="1" applyAlignment="1">
      <alignment horizontal="center" vertical="center"/>
    </xf>
    <xf numFmtId="0" fontId="63" fillId="7" borderId="126" xfId="0" applyFont="1" applyFill="1" applyBorder="1" applyAlignment="1">
      <alignment horizontal="center" vertical="center"/>
    </xf>
    <xf numFmtId="0" fontId="19" fillId="7" borderId="127" xfId="0" applyFont="1" applyFill="1" applyBorder="1" applyAlignment="1">
      <alignment horizontal="center" vertical="center"/>
    </xf>
    <xf numFmtId="0" fontId="19" fillId="7" borderId="14" xfId="0" applyFont="1" applyFill="1" applyBorder="1" applyAlignment="1">
      <alignment horizontal="center" vertical="center"/>
    </xf>
    <xf numFmtId="0" fontId="19" fillId="7" borderId="72" xfId="0" applyFont="1" applyFill="1" applyBorder="1" applyAlignment="1">
      <alignment horizontal="center" vertical="center"/>
    </xf>
    <xf numFmtId="0" fontId="19" fillId="7" borderId="15" xfId="0" applyFont="1" applyFill="1" applyBorder="1" applyAlignment="1">
      <alignment horizontal="center" vertical="center"/>
    </xf>
    <xf numFmtId="0" fontId="19" fillId="7" borderId="128" xfId="0" applyFont="1" applyFill="1" applyBorder="1" applyAlignment="1">
      <alignment horizontal="center" vertical="center" wrapText="1"/>
    </xf>
    <xf numFmtId="0" fontId="19" fillId="7" borderId="129" xfId="0" applyFont="1" applyFill="1" applyBorder="1" applyAlignment="1">
      <alignment horizontal="center" vertical="center"/>
    </xf>
    <xf numFmtId="0" fontId="35" fillId="0" borderId="0" xfId="0" applyFont="1" applyFill="1" applyBorder="1" applyAlignment="1">
      <alignment horizontal="center" vertical="center" wrapText="1"/>
    </xf>
    <xf numFmtId="0" fontId="182" fillId="3" borderId="256" xfId="0" applyFont="1" applyFill="1" applyBorder="1" applyAlignment="1">
      <alignment horizontal="center" vertical="center"/>
    </xf>
    <xf numFmtId="0" fontId="182" fillId="3" borderId="257" xfId="0" applyFont="1" applyFill="1" applyBorder="1" applyAlignment="1">
      <alignment horizontal="center" vertical="center"/>
    </xf>
    <xf numFmtId="0" fontId="20" fillId="3" borderId="256" xfId="0" applyFont="1" applyFill="1" applyBorder="1" applyAlignment="1">
      <alignment horizontal="center" vertical="center" wrapText="1"/>
    </xf>
    <xf numFmtId="0" fontId="20" fillId="3" borderId="258" xfId="0" applyFont="1" applyFill="1" applyBorder="1" applyAlignment="1">
      <alignment horizontal="center" vertical="center" wrapText="1"/>
    </xf>
    <xf numFmtId="0" fontId="20" fillId="3" borderId="260" xfId="0" applyFont="1" applyFill="1" applyBorder="1" applyAlignment="1">
      <alignment horizontal="center" vertical="center"/>
    </xf>
    <xf numFmtId="0" fontId="20" fillId="3" borderId="261" xfId="0" applyFont="1" applyFill="1" applyBorder="1" applyAlignment="1">
      <alignment horizontal="center" vertical="center"/>
    </xf>
    <xf numFmtId="0" fontId="20" fillId="3" borderId="262" xfId="0" applyFont="1" applyFill="1" applyBorder="1" applyAlignment="1">
      <alignment horizontal="center" vertical="center"/>
    </xf>
    <xf numFmtId="0" fontId="20" fillId="3" borderId="263" xfId="0" applyFont="1" applyFill="1" applyBorder="1" applyAlignment="1">
      <alignment horizontal="center" vertical="center"/>
    </xf>
    <xf numFmtId="0" fontId="79" fillId="0" borderId="100" xfId="0" applyFont="1" applyBorder="1" applyAlignment="1">
      <alignment horizontal="center" vertical="center" wrapText="1"/>
    </xf>
    <xf numFmtId="0" fontId="79" fillId="0" borderId="101" xfId="0" applyFont="1" applyBorder="1" applyAlignment="1">
      <alignment horizontal="center" vertical="center" wrapText="1"/>
    </xf>
    <xf numFmtId="0" fontId="79" fillId="0" borderId="31"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37" xfId="0" applyFont="1" applyBorder="1" applyAlignment="1">
      <alignment horizontal="center" vertical="center" wrapText="1"/>
    </xf>
    <xf numFmtId="0" fontId="56" fillId="0" borderId="99" xfId="0" applyFont="1" applyBorder="1" applyAlignment="1">
      <alignment horizontal="center" vertical="center" wrapText="1"/>
    </xf>
    <xf numFmtId="0" fontId="176" fillId="0" borderId="100" xfId="0" applyFont="1" applyFill="1" applyBorder="1" applyAlignment="1">
      <alignment horizontal="left" vertical="center" wrapText="1" indent="1"/>
    </xf>
    <xf numFmtId="0" fontId="176" fillId="0" borderId="102" xfId="0" applyFont="1" applyFill="1" applyBorder="1" applyAlignment="1">
      <alignment horizontal="left" vertical="center" wrapText="1" indent="1"/>
    </xf>
    <xf numFmtId="0" fontId="176" fillId="0" borderId="101" xfId="0" applyFont="1" applyFill="1" applyBorder="1" applyAlignment="1">
      <alignment horizontal="left" vertical="center" wrapText="1" indent="1"/>
    </xf>
    <xf numFmtId="0" fontId="176" fillId="0" borderId="100" xfId="0" applyFont="1" applyFill="1" applyBorder="1" applyAlignment="1">
      <alignment horizontal="center" vertical="center" wrapText="1"/>
    </xf>
    <xf numFmtId="0" fontId="176" fillId="0" borderId="102" xfId="0" applyFont="1" applyFill="1" applyBorder="1" applyAlignment="1">
      <alignment horizontal="center" vertical="center" wrapText="1"/>
    </xf>
    <xf numFmtId="0" fontId="176" fillId="0" borderId="101" xfId="0" applyFont="1" applyFill="1" applyBorder="1" applyAlignment="1">
      <alignment horizontal="center" vertical="center" wrapText="1"/>
    </xf>
    <xf numFmtId="0" fontId="176" fillId="0" borderId="99" xfId="0" applyFont="1" applyBorder="1" applyAlignment="1">
      <alignment horizontal="left" vertical="center" wrapText="1" indent="1"/>
    </xf>
    <xf numFmtId="0" fontId="176" fillId="0" borderId="99" xfId="0" applyFont="1" applyFill="1" applyBorder="1" applyAlignment="1">
      <alignment horizontal="center" vertical="center" wrapText="1"/>
    </xf>
    <xf numFmtId="0" fontId="56" fillId="0" borderId="99" xfId="0" applyFont="1" applyBorder="1" applyAlignment="1">
      <alignment horizontal="left" vertical="center" wrapText="1" indent="1"/>
    </xf>
    <xf numFmtId="0" fontId="56" fillId="0" borderId="99" xfId="0" applyFont="1" applyBorder="1" applyAlignment="1">
      <alignment horizontal="left" vertical="center" indent="1"/>
    </xf>
    <xf numFmtId="0" fontId="176" fillId="0" borderId="99" xfId="0" applyFont="1" applyFill="1" applyBorder="1" applyAlignment="1">
      <alignment horizontal="left" vertical="center" wrapText="1" indent="1"/>
    </xf>
    <xf numFmtId="0" fontId="176" fillId="0" borderId="99" xfId="0" applyFont="1" applyFill="1" applyBorder="1" applyAlignment="1">
      <alignment horizontal="left" vertical="center" indent="1"/>
    </xf>
    <xf numFmtId="0" fontId="176" fillId="0" borderId="102" xfId="0" applyFont="1" applyBorder="1" applyAlignment="1">
      <alignment horizontal="left" vertical="center" wrapText="1" indent="1"/>
    </xf>
    <xf numFmtId="0" fontId="176" fillId="0" borderId="102" xfId="0" applyFont="1" applyBorder="1" applyAlignment="1">
      <alignment horizontal="left" vertical="center" indent="1"/>
    </xf>
    <xf numFmtId="0" fontId="176" fillId="0" borderId="101" xfId="0" applyFont="1" applyBorder="1" applyAlignment="1">
      <alignment horizontal="left" vertical="center" indent="1"/>
    </xf>
    <xf numFmtId="0" fontId="176" fillId="0" borderId="100" xfId="0" applyFont="1" applyBorder="1" applyAlignment="1">
      <alignment horizontal="left" vertical="center" wrapText="1" indent="1"/>
    </xf>
    <xf numFmtId="0" fontId="176" fillId="0" borderId="101" xfId="0" applyFont="1" applyBorder="1" applyAlignment="1">
      <alignment horizontal="left" vertical="center" wrapText="1" indent="1"/>
    </xf>
    <xf numFmtId="0" fontId="178" fillId="0" borderId="102" xfId="0" applyFont="1" applyBorder="1" applyAlignment="1">
      <alignment horizontal="left" vertical="center" wrapText="1" indent="1"/>
    </xf>
    <xf numFmtId="0" fontId="178" fillId="0" borderId="101" xfId="0" applyFont="1" applyBorder="1" applyAlignment="1">
      <alignment horizontal="left" vertical="center" wrapText="1" indent="1"/>
    </xf>
    <xf numFmtId="0" fontId="178" fillId="0" borderId="101" xfId="0" applyFont="1" applyFill="1" applyBorder="1" applyAlignment="1">
      <alignment horizontal="center" vertical="center" wrapText="1"/>
    </xf>
    <xf numFmtId="0" fontId="178" fillId="0" borderId="99" xfId="0" applyFont="1" applyFill="1" applyBorder="1" applyAlignment="1">
      <alignment horizontal="center" vertical="center" wrapText="1"/>
    </xf>
    <xf numFmtId="0" fontId="178" fillId="0" borderId="101" xfId="0" applyFont="1" applyFill="1" applyBorder="1" applyAlignment="1">
      <alignment horizontal="left" vertical="center" wrapText="1" indent="1"/>
    </xf>
    <xf numFmtId="0" fontId="178" fillId="0" borderId="99" xfId="0" applyFont="1" applyFill="1" applyBorder="1" applyAlignment="1">
      <alignment horizontal="left" vertical="center" wrapText="1" indent="1"/>
    </xf>
    <xf numFmtId="0" fontId="178" fillId="0" borderId="102" xfId="0" applyFont="1" applyBorder="1" applyAlignment="1">
      <alignment horizontal="left" vertical="center" indent="1"/>
    </xf>
    <xf numFmtId="0" fontId="178" fillId="0" borderId="101" xfId="0" applyFont="1" applyBorder="1" applyAlignment="1">
      <alignment horizontal="left" vertical="center" indent="1"/>
    </xf>
    <xf numFmtId="0" fontId="178" fillId="0" borderId="100" xfId="0" applyFont="1" applyBorder="1" applyAlignment="1">
      <alignment horizontal="left" vertical="center" wrapText="1" indent="1"/>
    </xf>
    <xf numFmtId="0" fontId="178" fillId="0" borderId="99" xfId="0" applyFont="1" applyBorder="1" applyAlignment="1">
      <alignment horizontal="left" vertical="center" wrapText="1" indent="1"/>
    </xf>
    <xf numFmtId="0" fontId="178" fillId="0" borderId="99" xfId="0" applyFont="1" applyBorder="1" applyAlignment="1">
      <alignment horizontal="center" vertical="center"/>
    </xf>
    <xf numFmtId="0" fontId="178" fillId="0" borderId="99" xfId="0" quotePrefix="1" applyFont="1" applyBorder="1" applyAlignment="1">
      <alignment horizontal="left" vertical="center" wrapText="1" indent="1"/>
    </xf>
    <xf numFmtId="0" fontId="178" fillId="0" borderId="99" xfId="0" quotePrefix="1" applyFont="1" applyBorder="1" applyAlignment="1">
      <alignment horizontal="left" vertical="center" indent="1"/>
    </xf>
    <xf numFmtId="0" fontId="178" fillId="0" borderId="99" xfId="0" applyFont="1" applyBorder="1" applyAlignment="1">
      <alignment horizontal="left" vertical="center" indent="1"/>
    </xf>
    <xf numFmtId="0" fontId="178" fillId="0" borderId="100" xfId="0" quotePrefix="1" applyFont="1" applyBorder="1" applyAlignment="1">
      <alignment horizontal="left" vertical="center" indent="1"/>
    </xf>
    <xf numFmtId="0" fontId="61" fillId="0" borderId="0" xfId="0" applyFont="1" applyAlignment="1">
      <alignment horizontal="left" vertical="center" wrapText="1"/>
    </xf>
    <xf numFmtId="0" fontId="20" fillId="3" borderId="15" xfId="3" applyFont="1" applyFill="1" applyBorder="1" applyAlignment="1">
      <alignment horizontal="center" vertical="center" wrapText="1"/>
    </xf>
    <xf numFmtId="0" fontId="20" fillId="3" borderId="11" xfId="3" applyFont="1" applyFill="1" applyBorder="1" applyAlignment="1">
      <alignment horizontal="center" vertical="center" wrapText="1"/>
    </xf>
    <xf numFmtId="0" fontId="20" fillId="3" borderId="14" xfId="3" applyFont="1" applyFill="1" applyBorder="1" applyAlignment="1">
      <alignment horizontal="center" vertical="center" wrapText="1"/>
    </xf>
    <xf numFmtId="0" fontId="20" fillId="3" borderId="13" xfId="3" applyFont="1" applyFill="1" applyBorder="1" applyAlignment="1">
      <alignment horizontal="center" vertical="center" wrapText="1"/>
    </xf>
    <xf numFmtId="0" fontId="20" fillId="3" borderId="44" xfId="3" applyFont="1" applyFill="1" applyBorder="1" applyAlignment="1">
      <alignment horizontal="center" vertical="center" wrapText="1"/>
    </xf>
    <xf numFmtId="0" fontId="20" fillId="3" borderId="2" xfId="3" applyFont="1" applyFill="1" applyBorder="1" applyAlignment="1">
      <alignment horizontal="center" vertical="center" wrapText="1"/>
    </xf>
    <xf numFmtId="0" fontId="20" fillId="3" borderId="45" xfId="3" applyFont="1" applyFill="1" applyBorder="1" applyAlignment="1">
      <alignment horizontal="center" vertical="center" wrapText="1"/>
    </xf>
    <xf numFmtId="0" fontId="20" fillId="3" borderId="3" xfId="3" applyFont="1" applyFill="1" applyBorder="1" applyAlignment="1">
      <alignment horizontal="center" vertical="center" wrapText="1"/>
    </xf>
    <xf numFmtId="0" fontId="20" fillId="3" borderId="43" xfId="3" applyFont="1" applyFill="1" applyBorder="1" applyAlignment="1">
      <alignment horizontal="center" vertical="center" wrapText="1"/>
    </xf>
    <xf numFmtId="0" fontId="20" fillId="3" borderId="1" xfId="3" applyFont="1" applyFill="1" applyBorder="1" applyAlignment="1">
      <alignment horizontal="center" vertical="center" wrapText="1"/>
    </xf>
  </cellXfs>
  <cellStyles count="8">
    <cellStyle name="Hipervínculo" xfId="4" builtinId="8"/>
    <cellStyle name="Moneda" xfId="1" builtinId="4"/>
    <cellStyle name="Normal" xfId="0" builtinId="0"/>
    <cellStyle name="Normal 13" xfId="7"/>
    <cellStyle name="Normal 2" xfId="5"/>
    <cellStyle name="Normal 2 4" xfId="6"/>
    <cellStyle name="Normal_CEPSYMED FCS" xfId="3"/>
    <cellStyle name="Porcentaje" xfId="2" builtinId="5"/>
  </cellStyles>
  <dxfs count="32">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CC99"/>
        </patternFill>
      </fill>
    </dxf>
    <dxf>
      <fill>
        <patternFill>
          <bgColor rgb="FF33CC33"/>
        </patternFill>
      </fill>
    </dxf>
    <dxf>
      <fill>
        <patternFill>
          <bgColor rgb="FFCCFF33"/>
        </patternFill>
      </fill>
    </dxf>
    <dxf>
      <fill>
        <patternFill>
          <bgColor rgb="FFFFFF00"/>
        </patternFill>
      </fill>
    </dxf>
    <dxf>
      <fill>
        <patternFill>
          <bgColor rgb="FFFF5A33"/>
        </patternFill>
      </fill>
    </dxf>
  </dxfs>
  <tableStyles count="0" defaultTableStyle="TableStyleMedium2" defaultPivotStyle="PivotStyleLight16"/>
  <colors>
    <mruColors>
      <color rgb="FFFFD5D5"/>
      <color rgb="FFFFCCFF"/>
      <color rgb="FF66FFFF"/>
      <color rgb="FFCCFFCC"/>
      <color rgb="FFCC66FF"/>
      <color rgb="FF009999"/>
      <color rgb="FF3366CC"/>
      <color rgb="FF33CCCC"/>
      <color rgb="FF9966FF"/>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sz="1700" b="1">
                <a:solidFill>
                  <a:srgbClr val="065493"/>
                </a:solidFill>
                <a:latin typeface="Book Antiqua" panose="02040602050305030304" pitchFamily="18" charset="0"/>
              </a:rPr>
              <a:t>UNIVERSIDAD TÉCNICA DE MACHALA</a:t>
            </a:r>
            <a:r>
              <a:rPr lang="es-EC" sz="1500" b="1" baseline="0">
                <a:solidFill>
                  <a:srgbClr val="065493"/>
                </a:solidFill>
                <a:latin typeface="Book Antiqua" panose="02040602050305030304" pitchFamily="18" charset="0"/>
              </a:rPr>
              <a:t> </a:t>
            </a:r>
          </a:p>
          <a:p>
            <a:pPr>
              <a:defRPr/>
            </a:pPr>
            <a:r>
              <a:rPr lang="es-EC" sz="1400" baseline="0">
                <a:solidFill>
                  <a:sysClr val="windowText" lastClr="000000"/>
                </a:solidFill>
                <a:latin typeface="Book Antiqua" panose="02040602050305030304" pitchFamily="18" charset="0"/>
              </a:rPr>
              <a:t>EJECUCIÓN PROMEDIO DEL POA PRIMER SEMESTRE 2019 POR NIVEL DE DESEMPEÑO</a:t>
            </a:r>
            <a:endParaRPr lang="es-EC" sz="1400">
              <a:solidFill>
                <a:sysClr val="windowText" lastClr="000000"/>
              </a:solidFill>
              <a:latin typeface="Book Antiqua" panose="02040602050305030304" pitchFamily="18" charset="0"/>
            </a:endParaRPr>
          </a:p>
        </c:rich>
      </c:tx>
      <c:layout>
        <c:manualLayout>
          <c:xMode val="edge"/>
          <c:yMode val="edge"/>
          <c:x val="0.12867145279057901"/>
          <c:y val="1.380391123353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manualLayout>
          <c:layoutTarget val="inner"/>
          <c:xMode val="edge"/>
          <c:yMode val="edge"/>
          <c:x val="9.6574788171273004E-2"/>
          <c:y val="0.22792293300095401"/>
          <c:w val="0.79425768231906002"/>
          <c:h val="0.57670324580468202"/>
        </c:manualLayout>
      </c:layout>
      <c:barChart>
        <c:barDir val="col"/>
        <c:grouping val="clustered"/>
        <c:varyColors val="0"/>
        <c:ser>
          <c:idx val="0"/>
          <c:order val="0"/>
          <c:tx>
            <c:strRef>
              <c:f>'1.2 DPLAN'!$F$31</c:f>
              <c:strCache>
                <c:ptCount val="1"/>
                <c:pt idx="0">
                  <c:v>Porcentaje dependencias</c:v>
                </c:pt>
              </c:strCache>
            </c:strRef>
          </c:tx>
          <c:spPr>
            <a:solidFill>
              <a:schemeClr val="accent1"/>
            </a:solidFill>
            <a:ln>
              <a:noFill/>
            </a:ln>
            <a:effectLst/>
          </c:spPr>
          <c:invertIfNegative val="0"/>
          <c:dPt>
            <c:idx val="0"/>
            <c:invertIfNegative val="0"/>
            <c:bubble3D val="0"/>
            <c:spPr>
              <a:solidFill>
                <a:srgbClr val="00CC99"/>
              </a:solidFill>
              <a:ln>
                <a:solidFill>
                  <a:schemeClr val="accent6">
                    <a:lumMod val="75000"/>
                  </a:schemeClr>
                </a:solidFill>
              </a:ln>
              <a:effectLst/>
            </c:spPr>
            <c:extLst>
              <c:ext xmlns:c16="http://schemas.microsoft.com/office/drawing/2014/chart" uri="{C3380CC4-5D6E-409C-BE32-E72D297353CC}">
                <c16:uniqueId val="{00000001-06FB-451E-957D-A9093D409FB1}"/>
              </c:ext>
            </c:extLst>
          </c:dPt>
          <c:dPt>
            <c:idx val="1"/>
            <c:invertIfNegative val="0"/>
            <c:bubble3D val="0"/>
            <c:spPr>
              <a:solidFill>
                <a:srgbClr val="33CC33"/>
              </a:solidFill>
              <a:ln>
                <a:noFill/>
              </a:ln>
              <a:effectLst/>
            </c:spPr>
            <c:extLst>
              <c:ext xmlns:c16="http://schemas.microsoft.com/office/drawing/2014/chart" uri="{C3380CC4-5D6E-409C-BE32-E72D297353CC}">
                <c16:uniqueId val="{00000003-06FB-451E-957D-A9093D409FB1}"/>
              </c:ext>
            </c:extLst>
          </c:dPt>
          <c:dPt>
            <c:idx val="2"/>
            <c:invertIfNegative val="0"/>
            <c:bubble3D val="0"/>
            <c:spPr>
              <a:solidFill>
                <a:srgbClr val="CCFF33"/>
              </a:solidFill>
              <a:ln>
                <a:noFill/>
              </a:ln>
              <a:effectLst/>
            </c:spPr>
            <c:extLst>
              <c:ext xmlns:c16="http://schemas.microsoft.com/office/drawing/2014/chart" uri="{C3380CC4-5D6E-409C-BE32-E72D297353CC}">
                <c16:uniqueId val="{00000005-06FB-451E-957D-A9093D409FB1}"/>
              </c:ext>
            </c:extLst>
          </c:dPt>
          <c:dPt>
            <c:idx val="3"/>
            <c:invertIfNegative val="0"/>
            <c:bubble3D val="0"/>
            <c:spPr>
              <a:solidFill>
                <a:srgbClr val="FFFF00"/>
              </a:solidFill>
              <a:ln>
                <a:noFill/>
              </a:ln>
              <a:effectLst/>
            </c:spPr>
            <c:extLst>
              <c:ext xmlns:c16="http://schemas.microsoft.com/office/drawing/2014/chart" uri="{C3380CC4-5D6E-409C-BE32-E72D297353CC}">
                <c16:uniqueId val="{00000009-B3C9-452F-A974-06057EDEFEEA}"/>
              </c:ext>
            </c:extLst>
          </c:dPt>
          <c:dPt>
            <c:idx val="4"/>
            <c:invertIfNegative val="0"/>
            <c:bubble3D val="0"/>
            <c:spPr>
              <a:solidFill>
                <a:srgbClr val="FF5A33"/>
              </a:solidFill>
              <a:ln>
                <a:noFill/>
              </a:ln>
              <a:effectLst/>
            </c:spPr>
            <c:extLst>
              <c:ext xmlns:c16="http://schemas.microsoft.com/office/drawing/2014/chart" uri="{C3380CC4-5D6E-409C-BE32-E72D297353CC}">
                <c16:uniqueId val="{00000009-1B5C-4845-AA89-52CDF397FF3F}"/>
              </c:ext>
            </c:extLst>
          </c:dPt>
          <c:dLbls>
            <c:dLbl>
              <c:idx val="0"/>
              <c:layout>
                <c:manualLayout>
                  <c:x val="-4.7068075117370906E-2"/>
                  <c:y val="3.8619854941564127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extLst>
                <c:ext xmlns:c15="http://schemas.microsoft.com/office/drawing/2012/chart" uri="{CE6537A1-D6FC-4f65-9D91-7224C49458BB}">
                  <c15:layout>
                    <c:manualLayout>
                      <c:w val="5.7872185493915866E-2"/>
                      <c:h val="5.7796209435158952E-2"/>
                    </c:manualLayout>
                  </c15:layout>
                </c:ext>
                <c:ext xmlns:c16="http://schemas.microsoft.com/office/drawing/2014/chart" uri="{C3380CC4-5D6E-409C-BE32-E72D297353CC}">
                  <c16:uniqueId val="{00000001-06FB-451E-957D-A9093D409FB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 DPLAN'!$G$31:$M$31</c:f>
              <c:strCache>
                <c:ptCount val="5"/>
                <c:pt idx="0">
                  <c:v>Alto</c:v>
                </c:pt>
                <c:pt idx="1">
                  <c:v>Esperado</c:v>
                </c:pt>
                <c:pt idx="2">
                  <c:v>Aceptable</c:v>
                </c:pt>
                <c:pt idx="3">
                  <c:v>Bajo</c:v>
                </c:pt>
                <c:pt idx="4">
                  <c:v>Muy bajo</c:v>
                </c:pt>
              </c:strCache>
            </c:strRef>
          </c:cat>
          <c:val>
            <c:numRef>
              <c:f>('1.2 DPLAN'!$G$22,'1.2 DPLAN'!$J$22,'1.2 DPLAN'!$M$22,'1.2 DPLAN'!$P$22,'1.2 DPLAN'!$S$22)</c:f>
              <c:numCache>
                <c:formatCode>0.00</c:formatCode>
                <c:ptCount val="5"/>
                <c:pt idx="0">
                  <c:v>49.673202614379086</c:v>
                </c:pt>
                <c:pt idx="1">
                  <c:v>14.379084967320262</c:v>
                </c:pt>
                <c:pt idx="2">
                  <c:v>14.379084967320262</c:v>
                </c:pt>
                <c:pt idx="3">
                  <c:v>11.764705882352942</c:v>
                </c:pt>
                <c:pt idx="4">
                  <c:v>9.8039215686274517</c:v>
                </c:pt>
              </c:numCache>
            </c:numRef>
          </c:val>
          <c:extLst>
            <c:ext xmlns:c16="http://schemas.microsoft.com/office/drawing/2014/chart" uri="{C3380CC4-5D6E-409C-BE32-E72D297353CC}">
              <c16:uniqueId val="{00000006-06FB-451E-957D-A9093D409FB1}"/>
            </c:ext>
          </c:extLst>
        </c:ser>
        <c:dLbls>
          <c:showLegendKey val="0"/>
          <c:showVal val="0"/>
          <c:showCatName val="0"/>
          <c:showSerName val="0"/>
          <c:showPercent val="0"/>
          <c:showBubbleSize val="0"/>
        </c:dLbls>
        <c:gapWidth val="219"/>
        <c:overlap val="-27"/>
        <c:axId val="552656944"/>
        <c:axId val="552657336"/>
      </c:barChart>
      <c:lineChart>
        <c:grouping val="standard"/>
        <c:varyColors val="0"/>
        <c:ser>
          <c:idx val="1"/>
          <c:order val="1"/>
          <c:tx>
            <c:v>Promedio Ejecución Evaluación</c:v>
          </c:tx>
          <c:spPr>
            <a:ln w="28575" cap="rnd">
              <a:solidFill>
                <a:srgbClr val="7030A0"/>
              </a:solidFill>
              <a:round/>
            </a:ln>
            <a:effectLst/>
          </c:spPr>
          <c:marker>
            <c:symbol val="none"/>
          </c:marker>
          <c:dLbls>
            <c:dLbl>
              <c:idx val="0"/>
              <c:layout>
                <c:manualLayout>
                  <c:x val="-5.8354891252275559E-3"/>
                  <c:y val="-4.3793447172206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BD-4248-9811-62AD68CB2C8A}"/>
                </c:ext>
              </c:extLst>
            </c:dLbl>
            <c:dLbl>
              <c:idx val="1"/>
              <c:layout>
                <c:manualLayout>
                  <c:x val="-1.3385072338794672E-2"/>
                  <c:y val="-3.07732661490740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08-4C18-BCD8-EB96BC57D2AB}"/>
                </c:ext>
              </c:extLst>
            </c:dLbl>
            <c:dLbl>
              <c:idx val="2"/>
              <c:layout>
                <c:manualLayout>
                  <c:x val="-3.6504742742167376E-2"/>
                  <c:y val="-3.4619924417708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08-4C18-BCD8-EB96BC57D2AB}"/>
                </c:ext>
              </c:extLst>
            </c:dLbl>
            <c:dLbl>
              <c:idx val="3"/>
              <c:layout>
                <c:manualLayout>
                  <c:x val="-1.8252371371083733E-2"/>
                  <c:y val="-4.23132409549768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08-4C18-BCD8-EB96BC57D2A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7030A0"/>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 DPLAN'!$F$32:$F$36</c:f>
              <c:numCache>
                <c:formatCode>0.00%</c:formatCode>
                <c:ptCount val="5"/>
                <c:pt idx="0">
                  <c:v>0.98474964215834293</c:v>
                </c:pt>
                <c:pt idx="1">
                  <c:v>0.929159731166876</c:v>
                </c:pt>
                <c:pt idx="2">
                  <c:v>0.85486964047249114</c:v>
                </c:pt>
                <c:pt idx="3">
                  <c:v>0.75583919409889722</c:v>
                </c:pt>
                <c:pt idx="4">
                  <c:v>0.59228290182271426</c:v>
                </c:pt>
              </c:numCache>
            </c:numRef>
          </c:val>
          <c:smooth val="0"/>
          <c:extLst>
            <c:ext xmlns:c16="http://schemas.microsoft.com/office/drawing/2014/chart" uri="{C3380CC4-5D6E-409C-BE32-E72D297353CC}">
              <c16:uniqueId val="{0000000A-06FB-451E-957D-A9093D409FB1}"/>
            </c:ext>
          </c:extLst>
        </c:ser>
        <c:dLbls>
          <c:showLegendKey val="0"/>
          <c:showVal val="0"/>
          <c:showCatName val="0"/>
          <c:showSerName val="0"/>
          <c:showPercent val="0"/>
          <c:showBubbleSize val="0"/>
        </c:dLbls>
        <c:marker val="1"/>
        <c:smooth val="0"/>
        <c:axId val="552658120"/>
        <c:axId val="552657728"/>
      </c:lineChart>
      <c:catAx>
        <c:axId val="55265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C"/>
          </a:p>
        </c:txPr>
        <c:crossAx val="552657336"/>
        <c:crosses val="autoZero"/>
        <c:auto val="1"/>
        <c:lblAlgn val="ctr"/>
        <c:lblOffset val="100"/>
        <c:noMultiLvlLbl val="0"/>
      </c:catAx>
      <c:valAx>
        <c:axId val="552657336"/>
        <c:scaling>
          <c:orientation val="minMax"/>
        </c:scaling>
        <c:delete val="0"/>
        <c:axPos val="l"/>
        <c:majorGridlines>
          <c:spPr>
            <a:ln w="3175" cap="flat" cmpd="sng" algn="ctr">
              <a:solidFill>
                <a:schemeClr val="accent1">
                  <a:lumMod val="20000"/>
                  <a:lumOff val="80000"/>
                </a:schemeClr>
              </a:solidFill>
              <a:prstDash val="solid"/>
              <a:bevel/>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Calibri" panose="020F0502020204030204" pitchFamily="34" charset="0"/>
              </a:defRPr>
            </a:pPr>
            <a:endParaRPr lang="es-EC"/>
          </a:p>
        </c:txPr>
        <c:crossAx val="552656944"/>
        <c:crosses val="autoZero"/>
        <c:crossBetween val="between"/>
      </c:valAx>
      <c:valAx>
        <c:axId val="552657728"/>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s-EC"/>
          </a:p>
        </c:txPr>
        <c:crossAx val="552658120"/>
        <c:crosses val="max"/>
        <c:crossBetween val="between"/>
      </c:valAx>
      <c:catAx>
        <c:axId val="552658120"/>
        <c:scaling>
          <c:orientation val="minMax"/>
        </c:scaling>
        <c:delete val="1"/>
        <c:axPos val="b"/>
        <c:majorTickMark val="none"/>
        <c:minorTickMark val="none"/>
        <c:tickLblPos val="nextTo"/>
        <c:crossAx val="552657728"/>
        <c:crosses val="autoZero"/>
        <c:auto val="1"/>
        <c:lblAlgn val="ctr"/>
        <c:lblOffset val="100"/>
        <c:noMultiLvlLbl val="0"/>
      </c:catAx>
      <c:spPr>
        <a:noFill/>
        <a:ln>
          <a:noFill/>
        </a:ln>
        <a:effectLst/>
      </c:spPr>
    </c:plotArea>
    <c:legend>
      <c:legendPos val="b"/>
      <c:legendEntry>
        <c:idx val="0"/>
        <c:txPr>
          <a:bodyPr rot="0" spcFirstLastPara="1" vertOverflow="ellipsis" vert="horz" wrap="square" anchor="ctr" anchorCtr="1"/>
          <a:lstStyle/>
          <a:p>
            <a:pPr>
              <a:defRPr sz="1250" b="1" i="0" u="none" strike="noStrike" kern="1200" baseline="0">
                <a:solidFill>
                  <a:srgbClr val="3333CC"/>
                </a:solidFill>
                <a:latin typeface="Arial Narrow" panose="020B0606020202030204" pitchFamily="34" charset="0"/>
                <a:ea typeface="+mn-ea"/>
                <a:cs typeface="+mn-cs"/>
              </a:defRPr>
            </a:pPr>
            <a:endParaRPr lang="es-EC"/>
          </a:p>
        </c:txPr>
      </c:legendEntry>
      <c:legendEntry>
        <c:idx val="1"/>
        <c:txPr>
          <a:bodyPr rot="0" spcFirstLastPara="1" vertOverflow="ellipsis" vert="horz" wrap="square" anchor="ctr" anchorCtr="1"/>
          <a:lstStyle/>
          <a:p>
            <a:pPr>
              <a:defRPr sz="1250" b="1" i="0" u="none" strike="noStrike" kern="1200" baseline="0">
                <a:solidFill>
                  <a:srgbClr val="7030A0"/>
                </a:solidFill>
                <a:latin typeface="Arial Narrow" panose="020B0606020202030204" pitchFamily="34" charset="0"/>
                <a:ea typeface="+mn-ea"/>
                <a:cs typeface="+mn-cs"/>
              </a:defRPr>
            </a:pPr>
            <a:endParaRPr lang="es-EC"/>
          </a:p>
        </c:txPr>
      </c:legendEntry>
      <c:layout>
        <c:manualLayout>
          <c:xMode val="edge"/>
          <c:yMode val="edge"/>
          <c:x val="0.229797520621181"/>
          <c:y val="0.91950721935261204"/>
          <c:w val="0.54040499684374899"/>
          <c:h val="7.9683945756780394E-2"/>
        </c:manualLayout>
      </c:layout>
      <c:overlay val="0"/>
      <c:spPr>
        <a:noFill/>
        <a:ln>
          <a:noFill/>
        </a:ln>
        <a:effectLst/>
      </c:spPr>
      <c:txPr>
        <a:bodyPr rot="0" spcFirstLastPara="1" vertOverflow="ellipsis" vert="horz" wrap="square" anchor="ctr" anchorCtr="1"/>
        <a:lstStyle/>
        <a:p>
          <a:pPr>
            <a:defRPr sz="1250" b="1" i="0" u="none" strike="noStrike" kern="1200" baseline="0">
              <a:solidFill>
                <a:sysClr val="windowText" lastClr="000000"/>
              </a:solidFill>
              <a:latin typeface="Arial Narrow" panose="020B0606020202030204" pitchFamily="34" charset="0"/>
              <a:ea typeface="+mn-ea"/>
              <a:cs typeface="+mn-cs"/>
            </a:defRPr>
          </a:pPr>
          <a:endParaRPr lang="es-EC"/>
        </a:p>
      </c:txPr>
    </c:legend>
    <c:plotVisOnly val="1"/>
    <c:dispBlanksAs val="gap"/>
    <c:showDLblsOverMax val="0"/>
  </c:chart>
  <c:spPr>
    <a:solidFill>
      <a:schemeClr val="bg1"/>
    </a:solidFill>
    <a:ln w="6350" cap="flat" cmpd="sng" algn="ctr">
      <a:solidFill>
        <a:schemeClr val="bg2">
          <a:lumMod val="50000"/>
        </a:schemeClr>
      </a:solidFill>
      <a:round/>
    </a:ln>
    <a:effectLst/>
  </c:spPr>
  <c:txPr>
    <a:bodyPr/>
    <a:lstStyle/>
    <a:p>
      <a:pPr>
        <a:defRPr/>
      </a:pPr>
      <a:endParaRPr lang="es-EC"/>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s-EC"/>
              <a:t>Porcentaje de Valoración de los 82 Elementos - 2019</a:t>
            </a:r>
          </a:p>
        </c:rich>
      </c:tx>
      <c:layout>
        <c:manualLayout>
          <c:xMode val="edge"/>
          <c:yMode val="edge"/>
          <c:x val="0.15672249616841946"/>
          <c:y val="4.2328042328042326E-2"/>
        </c:manualLayout>
      </c:layout>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s-EC"/>
        </a:p>
      </c:txPr>
    </c:title>
    <c:autoTitleDeleted val="0"/>
    <c:plotArea>
      <c:layout>
        <c:manualLayout>
          <c:layoutTarget val="inner"/>
          <c:xMode val="edge"/>
          <c:yMode val="edge"/>
          <c:x val="9.1359596172760085E-2"/>
          <c:y val="0.17392592592592596"/>
          <c:w val="0.90049483235092653"/>
          <c:h val="0.6596255468066492"/>
        </c:manualLayout>
      </c:layout>
      <c:barChart>
        <c:barDir val="col"/>
        <c:grouping val="clustered"/>
        <c:varyColors val="0"/>
        <c:ser>
          <c:idx val="0"/>
          <c:order val="0"/>
          <c:spPr>
            <a:solidFill>
              <a:schemeClr val="accent1"/>
            </a:solidFill>
            <a:ln>
              <a:noFill/>
            </a:ln>
            <a:effectLst/>
          </c:spPr>
          <c:invertIfNegative val="0"/>
          <c:dLbls>
            <c:dLbl>
              <c:idx val="0"/>
              <c:layout>
                <c:manualLayout>
                  <c:x val="-2.0599016619649903E-17"/>
                  <c:y val="1.269841269841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AD-491C-BFCC-9D68959685FC}"/>
                </c:ext>
              </c:extLst>
            </c:dLbl>
            <c:dLbl>
              <c:idx val="1"/>
              <c:layout>
                <c:manualLayout>
                  <c:x val="2.2471914088633828E-3"/>
                  <c:y val="8.46560846560846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AD-491C-BFCC-9D68959685FC}"/>
                </c:ext>
              </c:extLst>
            </c:dLbl>
            <c:dLbl>
              <c:idx val="2"/>
              <c:layout>
                <c:manualLayout>
                  <c:x val="2.2471914088633828E-3"/>
                  <c:y val="1.2698412698412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AD-491C-BFCC-9D68959685FC}"/>
                </c:ext>
              </c:extLst>
            </c:dLbl>
            <c:dLbl>
              <c:idx val="3"/>
              <c:layout>
                <c:manualLayout>
                  <c:x val="2.2471914088633828E-3"/>
                  <c:y val="1.269841269841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AD-491C-BFCC-9D68959685FC}"/>
                </c:ext>
              </c:extLst>
            </c:dLbl>
            <c:dLbl>
              <c:idx val="4"/>
              <c:layout>
                <c:manualLayout>
                  <c:x val="0"/>
                  <c:y val="1.269841269841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AD-491C-BFCC-9D68959685FC}"/>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'6.2.2 DEIGC'!$D$7:$H$7</c:f>
              <c:strCache>
                <c:ptCount val="5"/>
                <c:pt idx="0">
                  <c:v>Cumplimiento satisfactorio</c:v>
                </c:pt>
                <c:pt idx="1">
                  <c:v>Aproximación al cumplimiento</c:v>
                </c:pt>
                <c:pt idx="2">
                  <c:v>Cumplimiento Parcial</c:v>
                </c:pt>
                <c:pt idx="3">
                  <c:v>Cumplimiento Insuficiente</c:v>
                </c:pt>
                <c:pt idx="4">
                  <c:v>Incumplimiento</c:v>
                </c:pt>
              </c:strCache>
            </c:strRef>
          </c:cat>
          <c:val>
            <c:numRef>
              <c:f>'6.2.2 DEIGC'!$D$29:$H$29</c:f>
              <c:numCache>
                <c:formatCode>0.00%</c:formatCode>
                <c:ptCount val="5"/>
                <c:pt idx="0">
                  <c:v>0.5</c:v>
                </c:pt>
                <c:pt idx="1">
                  <c:v>0.21951219512195122</c:v>
                </c:pt>
                <c:pt idx="2">
                  <c:v>8.5365853658536592E-2</c:v>
                </c:pt>
                <c:pt idx="3">
                  <c:v>9.7560975609756101E-2</c:v>
                </c:pt>
                <c:pt idx="4">
                  <c:v>9.7560975609756101E-2</c:v>
                </c:pt>
              </c:numCache>
            </c:numRef>
          </c:val>
          <c:extLst>
            <c:ext xmlns:c16="http://schemas.microsoft.com/office/drawing/2014/chart" uri="{C3380CC4-5D6E-409C-BE32-E72D297353CC}">
              <c16:uniqueId val="{00000000-59AD-491C-BFCC-9D68959685FC}"/>
            </c:ext>
          </c:extLst>
        </c:ser>
        <c:dLbls>
          <c:showLegendKey val="0"/>
          <c:showVal val="0"/>
          <c:showCatName val="0"/>
          <c:showSerName val="0"/>
          <c:showPercent val="0"/>
          <c:showBubbleSize val="0"/>
        </c:dLbls>
        <c:gapWidth val="219"/>
        <c:overlap val="-27"/>
        <c:axId val="680112248"/>
        <c:axId val="680107544"/>
      </c:barChart>
      <c:catAx>
        <c:axId val="680112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s-EC"/>
          </a:p>
        </c:txPr>
        <c:crossAx val="680107544"/>
        <c:crosses val="autoZero"/>
        <c:auto val="1"/>
        <c:lblAlgn val="ctr"/>
        <c:lblOffset val="100"/>
        <c:noMultiLvlLbl val="0"/>
      </c:catAx>
      <c:valAx>
        <c:axId val="6801075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s-EC"/>
          </a:p>
        </c:txPr>
        <c:crossAx val="680112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sz="1100" b="1">
          <a:solidFill>
            <a:sysClr val="windowText" lastClr="000000"/>
          </a:solidFill>
          <a:latin typeface="Times New Roman" panose="02020603050405020304" pitchFamily="18" charset="0"/>
          <a:cs typeface="Times New Roman" panose="02020603050405020304" pitchFamily="18" charset="0"/>
        </a:defRPr>
      </a:pPr>
      <a:endParaRPr lang="es-EC"/>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es-EC"/>
              <a:t>Porcentaje de participación de Proyectos de VS por Programa</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es-EC"/>
        </a:p>
      </c:txPr>
    </c:title>
    <c:autoTitleDeleted val="0"/>
    <c:plotArea>
      <c:layout/>
      <c:barChart>
        <c:barDir val="col"/>
        <c:grouping val="clustered"/>
        <c:varyColors val="0"/>
        <c:ser>
          <c:idx val="0"/>
          <c:order val="0"/>
          <c:spPr>
            <a:solidFill>
              <a:schemeClr val="accent1"/>
            </a:solid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'10.4 VINCULACIÓN'!$D$137:$D$140</c:f>
              <c:strCache>
                <c:ptCount val="4"/>
                <c:pt idx="0">
                  <c:v>Desarrollo Económico Territorial</c:v>
                </c:pt>
                <c:pt idx="1">
                  <c:v>Salud y atención a grupos prioritarios</c:v>
                </c:pt>
                <c:pt idx="2">
                  <c:v>Sociedad, cultura y patrimonio</c:v>
                </c:pt>
                <c:pt idx="3">
                  <c:v>Educación, Ciencia y Tecnología</c:v>
                </c:pt>
              </c:strCache>
            </c:strRef>
          </c:cat>
          <c:val>
            <c:numRef>
              <c:f>'10.4 VINCULACIÓN'!$E$137:$E$140</c:f>
              <c:numCache>
                <c:formatCode>0%</c:formatCode>
                <c:ptCount val="4"/>
                <c:pt idx="0">
                  <c:v>0.42857142857142855</c:v>
                </c:pt>
                <c:pt idx="1">
                  <c:v>0.35714285714285715</c:v>
                </c:pt>
                <c:pt idx="2">
                  <c:v>0.14285714285714285</c:v>
                </c:pt>
                <c:pt idx="3">
                  <c:v>7.1428571428571425E-2</c:v>
                </c:pt>
              </c:numCache>
            </c:numRef>
          </c:val>
          <c:extLst>
            <c:ext xmlns:c16="http://schemas.microsoft.com/office/drawing/2014/chart" uri="{C3380CC4-5D6E-409C-BE32-E72D297353CC}">
              <c16:uniqueId val="{00000000-CE9A-4551-9C44-02E95B689B2F}"/>
            </c:ext>
          </c:extLst>
        </c:ser>
        <c:dLbls>
          <c:showLegendKey val="0"/>
          <c:showVal val="0"/>
          <c:showCatName val="0"/>
          <c:showSerName val="0"/>
          <c:showPercent val="0"/>
          <c:showBubbleSize val="0"/>
        </c:dLbls>
        <c:gapWidth val="219"/>
        <c:overlap val="-27"/>
        <c:axId val="551723048"/>
        <c:axId val="551723440"/>
      </c:barChart>
      <c:catAx>
        <c:axId val="551723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EC"/>
          </a:p>
        </c:txPr>
        <c:crossAx val="551723440"/>
        <c:crosses val="autoZero"/>
        <c:auto val="1"/>
        <c:lblAlgn val="ctr"/>
        <c:lblOffset val="100"/>
        <c:noMultiLvlLbl val="0"/>
      </c:catAx>
      <c:valAx>
        <c:axId val="551723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EC"/>
          </a:p>
        </c:txPr>
        <c:crossAx val="551723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sz="1100">
          <a:solidFill>
            <a:schemeClr val="tx1"/>
          </a:solidFill>
          <a:latin typeface="Times New Roman" panose="02020603050405020304" pitchFamily="18" charset="0"/>
          <a:cs typeface="Times New Roman" panose="02020603050405020304" pitchFamily="18" charset="0"/>
        </a:defRPr>
      </a:pPr>
      <a:endParaRPr lang="es-EC"/>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es-EC"/>
              <a:t>Participación de Carreras, Docentes y Estudiantes por Programa de VS</a:t>
            </a:r>
          </a:p>
        </c:rich>
      </c:tx>
      <c:layout>
        <c:manualLayout>
          <c:xMode val="edge"/>
          <c:yMode val="edge"/>
          <c:x val="0.11499204331741997"/>
          <c:y val="4.2251838499379225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es-EC"/>
        </a:p>
      </c:txPr>
    </c:title>
    <c:autoTitleDeleted val="0"/>
    <c:plotArea>
      <c:layout/>
      <c:barChart>
        <c:barDir val="col"/>
        <c:grouping val="clustered"/>
        <c:varyColors val="0"/>
        <c:ser>
          <c:idx val="0"/>
          <c:order val="0"/>
          <c:tx>
            <c:strRef>
              <c:f>'10.4 VINCULACIÓN'!$F$129</c:f>
              <c:strCache>
                <c:ptCount val="1"/>
                <c:pt idx="0">
                  <c:v>Carrera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'10.4 VINCULACIÓN'!$D$137:$D$140</c:f>
              <c:strCache>
                <c:ptCount val="4"/>
                <c:pt idx="0">
                  <c:v>Desarrollo Económico Territorial</c:v>
                </c:pt>
                <c:pt idx="1">
                  <c:v>Salud y atención a grupos prioritarios</c:v>
                </c:pt>
                <c:pt idx="2">
                  <c:v>Sociedad, cultura y patrimonio</c:v>
                </c:pt>
                <c:pt idx="3">
                  <c:v>Educación, Ciencia y Tecnología</c:v>
                </c:pt>
              </c:strCache>
            </c:strRef>
          </c:cat>
          <c:val>
            <c:numRef>
              <c:f>'10.4 VINCULACIÓN'!$F$137:$F$140</c:f>
              <c:numCache>
                <c:formatCode>0%</c:formatCode>
                <c:ptCount val="4"/>
                <c:pt idx="0">
                  <c:v>0.43478260869565216</c:v>
                </c:pt>
                <c:pt idx="1">
                  <c:v>0.32608695652173914</c:v>
                </c:pt>
                <c:pt idx="2">
                  <c:v>0.19565217391304349</c:v>
                </c:pt>
                <c:pt idx="3">
                  <c:v>4.3478260869565216E-2</c:v>
                </c:pt>
              </c:numCache>
            </c:numRef>
          </c:val>
          <c:extLst>
            <c:ext xmlns:c16="http://schemas.microsoft.com/office/drawing/2014/chart" uri="{C3380CC4-5D6E-409C-BE32-E72D297353CC}">
              <c16:uniqueId val="{00000000-1F0C-4021-8DD7-E2D99E3DA1E4}"/>
            </c:ext>
          </c:extLst>
        </c:ser>
        <c:ser>
          <c:idx val="1"/>
          <c:order val="1"/>
          <c:tx>
            <c:strRef>
              <c:f>'10.4 VINCULACIÓN'!$G$129</c:f>
              <c:strCache>
                <c:ptCount val="1"/>
                <c:pt idx="0">
                  <c:v>Docentes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'10.4 VINCULACIÓN'!$D$137:$D$140</c:f>
              <c:strCache>
                <c:ptCount val="4"/>
                <c:pt idx="0">
                  <c:v>Desarrollo Económico Territorial</c:v>
                </c:pt>
                <c:pt idx="1">
                  <c:v>Salud y atención a grupos prioritarios</c:v>
                </c:pt>
                <c:pt idx="2">
                  <c:v>Sociedad, cultura y patrimonio</c:v>
                </c:pt>
                <c:pt idx="3">
                  <c:v>Educación, Ciencia y Tecnología</c:v>
                </c:pt>
              </c:strCache>
            </c:strRef>
          </c:cat>
          <c:val>
            <c:numRef>
              <c:f>'10.4 VINCULACIÓN'!$G$137:$G$140</c:f>
              <c:numCache>
                <c:formatCode>0%</c:formatCode>
                <c:ptCount val="4"/>
                <c:pt idx="0">
                  <c:v>0.52777777777777779</c:v>
                </c:pt>
                <c:pt idx="1">
                  <c:v>0.25</c:v>
                </c:pt>
                <c:pt idx="2">
                  <c:v>0.15740740740740741</c:v>
                </c:pt>
                <c:pt idx="3">
                  <c:v>6.4814814814814811E-2</c:v>
                </c:pt>
              </c:numCache>
            </c:numRef>
          </c:val>
          <c:extLst>
            <c:ext xmlns:c16="http://schemas.microsoft.com/office/drawing/2014/chart" uri="{C3380CC4-5D6E-409C-BE32-E72D297353CC}">
              <c16:uniqueId val="{00000001-1F0C-4021-8DD7-E2D99E3DA1E4}"/>
            </c:ext>
          </c:extLst>
        </c:ser>
        <c:ser>
          <c:idx val="2"/>
          <c:order val="2"/>
          <c:tx>
            <c:strRef>
              <c:f>'10.4 VINCULACIÓN'!$H$129</c:f>
              <c:strCache>
                <c:ptCount val="1"/>
                <c:pt idx="0">
                  <c:v>Estudiantes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'10.4 VINCULACIÓN'!$D$137:$D$140</c:f>
              <c:strCache>
                <c:ptCount val="4"/>
                <c:pt idx="0">
                  <c:v>Desarrollo Económico Territorial</c:v>
                </c:pt>
                <c:pt idx="1">
                  <c:v>Salud y atención a grupos prioritarios</c:v>
                </c:pt>
                <c:pt idx="2">
                  <c:v>Sociedad, cultura y patrimonio</c:v>
                </c:pt>
                <c:pt idx="3">
                  <c:v>Educación, Ciencia y Tecnología</c:v>
                </c:pt>
              </c:strCache>
            </c:strRef>
          </c:cat>
          <c:val>
            <c:numRef>
              <c:f>'10.4 VINCULACIÓN'!$H$137:$H$140</c:f>
              <c:numCache>
                <c:formatCode>0%</c:formatCode>
                <c:ptCount val="4"/>
                <c:pt idx="0">
                  <c:v>0.48821081830790569</c:v>
                </c:pt>
                <c:pt idx="1">
                  <c:v>0.36754507628294036</c:v>
                </c:pt>
                <c:pt idx="2">
                  <c:v>9.0152565880721222E-2</c:v>
                </c:pt>
                <c:pt idx="3">
                  <c:v>5.4091539528432729E-2</c:v>
                </c:pt>
              </c:numCache>
            </c:numRef>
          </c:val>
          <c:extLst>
            <c:ext xmlns:c16="http://schemas.microsoft.com/office/drawing/2014/chart" uri="{C3380CC4-5D6E-409C-BE32-E72D297353CC}">
              <c16:uniqueId val="{00000002-1F0C-4021-8DD7-E2D99E3DA1E4}"/>
            </c:ext>
          </c:extLst>
        </c:ser>
        <c:dLbls>
          <c:showLegendKey val="0"/>
          <c:showVal val="0"/>
          <c:showCatName val="0"/>
          <c:showSerName val="0"/>
          <c:showPercent val="0"/>
          <c:showBubbleSize val="0"/>
        </c:dLbls>
        <c:gapWidth val="219"/>
        <c:overlap val="-27"/>
        <c:axId val="551724224"/>
        <c:axId val="551724616"/>
      </c:barChart>
      <c:catAx>
        <c:axId val="55172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EC"/>
          </a:p>
        </c:txPr>
        <c:crossAx val="551724616"/>
        <c:crosses val="autoZero"/>
        <c:auto val="1"/>
        <c:lblAlgn val="ctr"/>
        <c:lblOffset val="100"/>
        <c:noMultiLvlLbl val="0"/>
      </c:catAx>
      <c:valAx>
        <c:axId val="551724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EC"/>
          </a:p>
        </c:txPr>
        <c:crossAx val="55172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EC"/>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sz="1100">
          <a:solidFill>
            <a:schemeClr val="tx1"/>
          </a:solidFill>
          <a:latin typeface="Times New Roman" panose="02020603050405020304" pitchFamily="18" charset="0"/>
          <a:cs typeface="Times New Roman" panose="02020603050405020304" pitchFamily="18" charset="0"/>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sz="1700" b="1">
                <a:solidFill>
                  <a:srgbClr val="065493"/>
                </a:solidFill>
                <a:latin typeface="Book Antiqua" panose="02040602050305030304" pitchFamily="18" charset="0"/>
              </a:rPr>
              <a:t>UNIVERSIDAD TÉCNICA DE MACHALA</a:t>
            </a:r>
            <a:r>
              <a:rPr lang="es-EC" sz="1500" b="1" baseline="0">
                <a:solidFill>
                  <a:srgbClr val="065493"/>
                </a:solidFill>
                <a:latin typeface="Book Antiqua" panose="02040602050305030304" pitchFamily="18" charset="0"/>
              </a:rPr>
              <a:t> </a:t>
            </a:r>
          </a:p>
          <a:p>
            <a:pPr>
              <a:defRPr/>
            </a:pPr>
            <a:r>
              <a:rPr lang="es-EC" sz="1400" baseline="0">
                <a:solidFill>
                  <a:sysClr val="windowText" lastClr="000000"/>
                </a:solidFill>
                <a:latin typeface="Book Antiqua" panose="02040602050305030304" pitchFamily="18" charset="0"/>
              </a:rPr>
              <a:t>EJECUCIÓN PROMEDIO DEL POA PRIMER SEMESTRE 2019 POR NIVEL DE DESEMPEÑO</a:t>
            </a:r>
            <a:endParaRPr lang="es-EC" sz="1400">
              <a:solidFill>
                <a:sysClr val="windowText" lastClr="000000"/>
              </a:solidFill>
              <a:latin typeface="Book Antiqua" panose="02040602050305030304" pitchFamily="18" charset="0"/>
            </a:endParaRPr>
          </a:p>
        </c:rich>
      </c:tx>
      <c:layout>
        <c:manualLayout>
          <c:xMode val="edge"/>
          <c:yMode val="edge"/>
          <c:x val="0.12867145279057901"/>
          <c:y val="1.380391123353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manualLayout>
          <c:layoutTarget val="inner"/>
          <c:xMode val="edge"/>
          <c:yMode val="edge"/>
          <c:x val="9.6574788171273004E-2"/>
          <c:y val="0.22792293300095401"/>
          <c:w val="0.79425768231906002"/>
          <c:h val="0.57670324580468202"/>
        </c:manualLayout>
      </c:layout>
      <c:barChart>
        <c:barDir val="col"/>
        <c:grouping val="clustered"/>
        <c:varyColors val="0"/>
        <c:ser>
          <c:idx val="0"/>
          <c:order val="0"/>
          <c:tx>
            <c:strRef>
              <c:f>'5'!$F$26</c:f>
              <c:strCache>
                <c:ptCount val="1"/>
                <c:pt idx="0">
                  <c:v>Porcentaje dependencias</c:v>
                </c:pt>
              </c:strCache>
            </c:strRef>
          </c:tx>
          <c:spPr>
            <a:solidFill>
              <a:schemeClr val="accent1"/>
            </a:solidFill>
            <a:ln>
              <a:noFill/>
            </a:ln>
            <a:effectLst/>
          </c:spPr>
          <c:invertIfNegative val="0"/>
          <c:dPt>
            <c:idx val="0"/>
            <c:invertIfNegative val="0"/>
            <c:bubble3D val="0"/>
            <c:spPr>
              <a:solidFill>
                <a:srgbClr val="00CC99"/>
              </a:solidFill>
              <a:ln>
                <a:solidFill>
                  <a:schemeClr val="accent6">
                    <a:lumMod val="75000"/>
                  </a:schemeClr>
                </a:solidFill>
              </a:ln>
              <a:effectLst/>
            </c:spPr>
            <c:extLst>
              <c:ext xmlns:c16="http://schemas.microsoft.com/office/drawing/2014/chart" uri="{C3380CC4-5D6E-409C-BE32-E72D297353CC}">
                <c16:uniqueId val="{00000001-A569-462C-85AD-5F51B1167F74}"/>
              </c:ext>
            </c:extLst>
          </c:dPt>
          <c:dPt>
            <c:idx val="1"/>
            <c:invertIfNegative val="0"/>
            <c:bubble3D val="0"/>
            <c:spPr>
              <a:solidFill>
                <a:srgbClr val="33CC33"/>
              </a:solidFill>
              <a:ln>
                <a:noFill/>
              </a:ln>
              <a:effectLst/>
            </c:spPr>
            <c:extLst>
              <c:ext xmlns:c16="http://schemas.microsoft.com/office/drawing/2014/chart" uri="{C3380CC4-5D6E-409C-BE32-E72D297353CC}">
                <c16:uniqueId val="{00000003-A569-462C-85AD-5F51B1167F74}"/>
              </c:ext>
            </c:extLst>
          </c:dPt>
          <c:dPt>
            <c:idx val="2"/>
            <c:invertIfNegative val="0"/>
            <c:bubble3D val="0"/>
            <c:spPr>
              <a:solidFill>
                <a:srgbClr val="CCFF33"/>
              </a:solidFill>
              <a:ln>
                <a:noFill/>
              </a:ln>
              <a:effectLst/>
            </c:spPr>
            <c:extLst>
              <c:ext xmlns:c16="http://schemas.microsoft.com/office/drawing/2014/chart" uri="{C3380CC4-5D6E-409C-BE32-E72D297353CC}">
                <c16:uniqueId val="{00000005-A569-462C-85AD-5F51B1167F74}"/>
              </c:ext>
            </c:extLst>
          </c:dPt>
          <c:dPt>
            <c:idx val="3"/>
            <c:invertIfNegative val="0"/>
            <c:bubble3D val="0"/>
            <c:spPr>
              <a:solidFill>
                <a:srgbClr val="FFFF00"/>
              </a:solidFill>
              <a:ln>
                <a:noFill/>
              </a:ln>
              <a:effectLst/>
            </c:spPr>
            <c:extLst>
              <c:ext xmlns:c16="http://schemas.microsoft.com/office/drawing/2014/chart" uri="{C3380CC4-5D6E-409C-BE32-E72D297353CC}">
                <c16:uniqueId val="{00000007-A569-462C-85AD-5F51B1167F74}"/>
              </c:ext>
            </c:extLst>
          </c:dPt>
          <c:dPt>
            <c:idx val="4"/>
            <c:invertIfNegative val="0"/>
            <c:bubble3D val="0"/>
            <c:spPr>
              <a:solidFill>
                <a:srgbClr val="FF5A33"/>
              </a:solidFill>
              <a:ln>
                <a:noFill/>
              </a:ln>
              <a:effectLst/>
            </c:spPr>
            <c:extLst>
              <c:ext xmlns:c16="http://schemas.microsoft.com/office/drawing/2014/chart" uri="{C3380CC4-5D6E-409C-BE32-E72D297353CC}">
                <c16:uniqueId val="{00000009-A569-462C-85AD-5F51B1167F74}"/>
              </c:ext>
            </c:extLst>
          </c:dPt>
          <c:dLbls>
            <c:dLbl>
              <c:idx val="0"/>
              <c:layout>
                <c:manualLayout>
                  <c:x val="-4.7068075117370906E-2"/>
                  <c:y val="3.8619854941564127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extLst>
                <c:ext xmlns:c15="http://schemas.microsoft.com/office/drawing/2012/chart" uri="{CE6537A1-D6FC-4f65-9D91-7224C49458BB}">
                  <c15:layout>
                    <c:manualLayout>
                      <c:w val="5.7872185493915866E-2"/>
                      <c:h val="5.7796209435158952E-2"/>
                    </c:manualLayout>
                  </c15:layout>
                </c:ext>
                <c:ext xmlns:c16="http://schemas.microsoft.com/office/drawing/2014/chart" uri="{C3380CC4-5D6E-409C-BE32-E72D297353CC}">
                  <c16:uniqueId val="{00000001-A569-462C-85AD-5F51B1167F7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'5'!$G$26:$M$26</c:f>
              <c:strCache>
                <c:ptCount val="5"/>
                <c:pt idx="0">
                  <c:v>Alto</c:v>
                </c:pt>
                <c:pt idx="1">
                  <c:v>Esperado</c:v>
                </c:pt>
                <c:pt idx="2">
                  <c:v>Aceptable</c:v>
                </c:pt>
                <c:pt idx="3">
                  <c:v>Bajo</c:v>
                </c:pt>
                <c:pt idx="4">
                  <c:v>Muy bajo</c:v>
                </c:pt>
              </c:strCache>
            </c:strRef>
          </c:cat>
          <c:val>
            <c:numRef>
              <c:f>('5'!$G$21,'5'!$J$21,'5'!$M$21,'5'!$P$21,'5'!$S$21)</c:f>
              <c:numCache>
                <c:formatCode>0.00</c:formatCode>
                <c:ptCount val="5"/>
                <c:pt idx="0">
                  <c:v>49.673202614379086</c:v>
                </c:pt>
                <c:pt idx="1">
                  <c:v>14.379084967320262</c:v>
                </c:pt>
                <c:pt idx="2">
                  <c:v>14.379084967320262</c:v>
                </c:pt>
                <c:pt idx="3">
                  <c:v>11.764705882352942</c:v>
                </c:pt>
                <c:pt idx="4">
                  <c:v>9.8039215686274517</c:v>
                </c:pt>
              </c:numCache>
            </c:numRef>
          </c:val>
          <c:extLst>
            <c:ext xmlns:c16="http://schemas.microsoft.com/office/drawing/2014/chart" uri="{C3380CC4-5D6E-409C-BE32-E72D297353CC}">
              <c16:uniqueId val="{0000000A-A569-462C-85AD-5F51B1167F74}"/>
            </c:ext>
          </c:extLst>
        </c:ser>
        <c:dLbls>
          <c:showLegendKey val="0"/>
          <c:showVal val="0"/>
          <c:showCatName val="0"/>
          <c:showSerName val="0"/>
          <c:showPercent val="0"/>
          <c:showBubbleSize val="0"/>
        </c:dLbls>
        <c:gapWidth val="219"/>
        <c:overlap val="-27"/>
        <c:axId val="552658904"/>
        <c:axId val="552659296"/>
      </c:barChart>
      <c:lineChart>
        <c:grouping val="standard"/>
        <c:varyColors val="0"/>
        <c:ser>
          <c:idx val="1"/>
          <c:order val="1"/>
          <c:tx>
            <c:v>Promedio Ejecución Evaluación</c:v>
          </c:tx>
          <c:spPr>
            <a:ln w="28575" cap="rnd">
              <a:solidFill>
                <a:srgbClr val="7030A0"/>
              </a:solidFill>
              <a:round/>
            </a:ln>
            <a:effectLst/>
          </c:spPr>
          <c:marker>
            <c:symbol val="none"/>
          </c:marker>
          <c:dLbls>
            <c:dLbl>
              <c:idx val="0"/>
              <c:layout>
                <c:manualLayout>
                  <c:x val="-3.7987550363067592E-2"/>
                  <c:y val="-5.8206754550187832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rgbClr val="7030A0"/>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extLst>
                <c:ext xmlns:c15="http://schemas.microsoft.com/office/drawing/2012/chart" uri="{CE6537A1-D6FC-4f65-9D91-7224C49458BB}">
                  <c15:layout>
                    <c:manualLayout>
                      <c:w val="6.0875895029060899E-2"/>
                      <c:h val="6.5829941999083597E-2"/>
                    </c:manualLayout>
                  </c15:layout>
                </c:ext>
                <c:ext xmlns:c16="http://schemas.microsoft.com/office/drawing/2014/chart" uri="{C3380CC4-5D6E-409C-BE32-E72D297353CC}">
                  <c16:uniqueId val="{0000000B-A569-462C-85AD-5F51B1167F74}"/>
                </c:ext>
              </c:extLst>
            </c:dLbl>
            <c:dLbl>
              <c:idx val="1"/>
              <c:layout>
                <c:manualLayout>
                  <c:x val="-2.2911907119882498E-2"/>
                  <c:y val="-3.7164495323711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569-462C-85AD-5F51B1167F74}"/>
                </c:ext>
              </c:extLst>
            </c:dLbl>
            <c:dLbl>
              <c:idx val="2"/>
              <c:layout>
                <c:manualLayout>
                  <c:x val="-2.9371526289070901E-2"/>
                  <c:y val="-3.30351069544103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69-462C-85AD-5F51B1167F74}"/>
                </c:ext>
              </c:extLst>
            </c:dLbl>
            <c:dLbl>
              <c:idx val="3"/>
              <c:layout>
                <c:manualLayout>
                  <c:x val="-1.53120186514562E-2"/>
                  <c:y val="-4.1293883693012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569-462C-85AD-5F51B1167F74}"/>
                </c:ext>
              </c:extLst>
            </c:dLbl>
            <c:dLbl>
              <c:idx val="4"/>
              <c:layout>
                <c:manualLayout>
                  <c:x val="-5.8354700310498898E-3"/>
                  <c:y val="-5.32685422271890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569-462C-85AD-5F51B1167F74}"/>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7030A0"/>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'5'!$F$27:$F$31</c:f>
              <c:numCache>
                <c:formatCode>0.00%</c:formatCode>
                <c:ptCount val="5"/>
                <c:pt idx="0">
                  <c:v>0.98474964215834293</c:v>
                </c:pt>
                <c:pt idx="1">
                  <c:v>0.929159731166876</c:v>
                </c:pt>
                <c:pt idx="2">
                  <c:v>0.85486964047249114</c:v>
                </c:pt>
                <c:pt idx="3">
                  <c:v>0.75583919409889722</c:v>
                </c:pt>
                <c:pt idx="4">
                  <c:v>0.59228290182271426</c:v>
                </c:pt>
              </c:numCache>
            </c:numRef>
          </c:val>
          <c:smooth val="0"/>
          <c:extLst>
            <c:ext xmlns:c16="http://schemas.microsoft.com/office/drawing/2014/chart" uri="{C3380CC4-5D6E-409C-BE32-E72D297353CC}">
              <c16:uniqueId val="{00000010-A569-462C-85AD-5F51B1167F74}"/>
            </c:ext>
          </c:extLst>
        </c:ser>
        <c:dLbls>
          <c:showLegendKey val="0"/>
          <c:showVal val="0"/>
          <c:showCatName val="0"/>
          <c:showSerName val="0"/>
          <c:showPercent val="0"/>
          <c:showBubbleSize val="0"/>
        </c:dLbls>
        <c:marker val="1"/>
        <c:smooth val="0"/>
        <c:axId val="551425264"/>
        <c:axId val="551424872"/>
      </c:lineChart>
      <c:catAx>
        <c:axId val="55265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C"/>
          </a:p>
        </c:txPr>
        <c:crossAx val="552659296"/>
        <c:crosses val="autoZero"/>
        <c:auto val="1"/>
        <c:lblAlgn val="ctr"/>
        <c:lblOffset val="100"/>
        <c:noMultiLvlLbl val="0"/>
      </c:catAx>
      <c:valAx>
        <c:axId val="552659296"/>
        <c:scaling>
          <c:orientation val="minMax"/>
        </c:scaling>
        <c:delete val="0"/>
        <c:axPos val="l"/>
        <c:majorGridlines>
          <c:spPr>
            <a:ln w="3175" cap="flat" cmpd="sng" algn="ctr">
              <a:solidFill>
                <a:schemeClr val="accent1">
                  <a:lumMod val="20000"/>
                  <a:lumOff val="80000"/>
                </a:schemeClr>
              </a:solidFill>
              <a:prstDash val="solid"/>
              <a:bevel/>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Calibri" panose="020F0502020204030204" pitchFamily="34" charset="0"/>
              </a:defRPr>
            </a:pPr>
            <a:endParaRPr lang="es-EC"/>
          </a:p>
        </c:txPr>
        <c:crossAx val="552658904"/>
        <c:crosses val="autoZero"/>
        <c:crossBetween val="between"/>
      </c:valAx>
      <c:valAx>
        <c:axId val="551424872"/>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s-EC"/>
          </a:p>
        </c:txPr>
        <c:crossAx val="551425264"/>
        <c:crosses val="max"/>
        <c:crossBetween val="between"/>
      </c:valAx>
      <c:catAx>
        <c:axId val="551425264"/>
        <c:scaling>
          <c:orientation val="minMax"/>
        </c:scaling>
        <c:delete val="1"/>
        <c:axPos val="b"/>
        <c:majorTickMark val="none"/>
        <c:minorTickMark val="none"/>
        <c:tickLblPos val="nextTo"/>
        <c:crossAx val="551424872"/>
        <c:crosses val="autoZero"/>
        <c:auto val="1"/>
        <c:lblAlgn val="ctr"/>
        <c:lblOffset val="100"/>
        <c:noMultiLvlLbl val="0"/>
      </c:catAx>
      <c:spPr>
        <a:noFill/>
        <a:ln>
          <a:noFill/>
        </a:ln>
        <a:effectLst/>
      </c:spPr>
    </c:plotArea>
    <c:legend>
      <c:legendPos val="b"/>
      <c:legendEntry>
        <c:idx val="0"/>
        <c:txPr>
          <a:bodyPr rot="0" spcFirstLastPara="1" vertOverflow="ellipsis" vert="horz" wrap="square" anchor="ctr" anchorCtr="1"/>
          <a:lstStyle/>
          <a:p>
            <a:pPr>
              <a:defRPr sz="1250" b="1" i="0" u="none" strike="noStrike" kern="1200" baseline="0">
                <a:solidFill>
                  <a:srgbClr val="3333CC"/>
                </a:solidFill>
                <a:latin typeface="Arial Narrow" panose="020B0606020202030204" pitchFamily="34" charset="0"/>
                <a:ea typeface="+mn-ea"/>
                <a:cs typeface="+mn-cs"/>
              </a:defRPr>
            </a:pPr>
            <a:endParaRPr lang="es-EC"/>
          </a:p>
        </c:txPr>
      </c:legendEntry>
      <c:legendEntry>
        <c:idx val="1"/>
        <c:txPr>
          <a:bodyPr rot="0" spcFirstLastPara="1" vertOverflow="ellipsis" vert="horz" wrap="square" anchor="ctr" anchorCtr="1"/>
          <a:lstStyle/>
          <a:p>
            <a:pPr>
              <a:defRPr sz="1250" b="1" i="0" u="none" strike="noStrike" kern="1200" baseline="0">
                <a:solidFill>
                  <a:srgbClr val="7030A0"/>
                </a:solidFill>
                <a:latin typeface="Arial Narrow" panose="020B0606020202030204" pitchFamily="34" charset="0"/>
                <a:ea typeface="+mn-ea"/>
                <a:cs typeface="+mn-cs"/>
              </a:defRPr>
            </a:pPr>
            <a:endParaRPr lang="es-EC"/>
          </a:p>
        </c:txPr>
      </c:legendEntry>
      <c:layout>
        <c:manualLayout>
          <c:xMode val="edge"/>
          <c:yMode val="edge"/>
          <c:x val="0.229797520621181"/>
          <c:y val="0.91950721935261204"/>
          <c:w val="0.54040499684374899"/>
          <c:h val="7.9683945756780394E-2"/>
        </c:manualLayout>
      </c:layout>
      <c:overlay val="0"/>
      <c:spPr>
        <a:noFill/>
        <a:ln>
          <a:noFill/>
        </a:ln>
        <a:effectLst/>
      </c:spPr>
      <c:txPr>
        <a:bodyPr rot="0" spcFirstLastPara="1" vertOverflow="ellipsis" vert="horz" wrap="square" anchor="ctr" anchorCtr="1"/>
        <a:lstStyle/>
        <a:p>
          <a:pPr>
            <a:defRPr sz="1250" b="1" i="0" u="none" strike="noStrike" kern="1200" baseline="0">
              <a:solidFill>
                <a:sysClr val="windowText" lastClr="000000"/>
              </a:solidFill>
              <a:latin typeface="Arial Narrow" panose="020B0606020202030204" pitchFamily="34" charset="0"/>
              <a:ea typeface="+mn-ea"/>
              <a:cs typeface="+mn-cs"/>
            </a:defRPr>
          </a:pPr>
          <a:endParaRPr lang="es-EC"/>
        </a:p>
      </c:txPr>
    </c:legend>
    <c:plotVisOnly val="1"/>
    <c:dispBlanksAs val="gap"/>
    <c:showDLblsOverMax val="0"/>
  </c:chart>
  <c:spPr>
    <a:solidFill>
      <a:schemeClr val="bg1"/>
    </a:solidFill>
    <a:ln w="6350" cap="flat" cmpd="sng" algn="ctr">
      <a:solidFill>
        <a:schemeClr val="bg2">
          <a:lumMod val="50000"/>
        </a:schemeClr>
      </a:solidFill>
      <a:round/>
    </a:ln>
    <a:effectLst/>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Book Antiqua" panose="02040602050305030304" pitchFamily="18" charset="0"/>
                <a:ea typeface="+mn-ea"/>
                <a:cs typeface="+mn-cs"/>
              </a:defRPr>
            </a:pPr>
            <a:r>
              <a:rPr lang="en-US" b="1">
                <a:solidFill>
                  <a:sysClr val="windowText" lastClr="000000"/>
                </a:solidFill>
                <a:latin typeface="Book Antiqua" panose="02040602050305030304" pitchFamily="18" charset="0"/>
              </a:rPr>
              <a:t>UNIVERSIDAD TÉCNICA DE MACHALA</a:t>
            </a:r>
          </a:p>
          <a:p>
            <a:pPr>
              <a:defRPr>
                <a:solidFill>
                  <a:sysClr val="windowText" lastClr="000000"/>
                </a:solidFill>
                <a:latin typeface="Book Antiqua" panose="02040602050305030304" pitchFamily="18" charset="0"/>
              </a:defRPr>
            </a:pPr>
            <a:r>
              <a:rPr lang="en-US">
                <a:solidFill>
                  <a:sysClr val="windowText" lastClr="000000"/>
                </a:solidFill>
                <a:latin typeface="Book Antiqua" panose="02040602050305030304" pitchFamily="18" charset="0"/>
              </a:rPr>
              <a:t>PORCENTAJE</a:t>
            </a:r>
            <a:r>
              <a:rPr lang="en-US" baseline="0">
                <a:solidFill>
                  <a:sysClr val="windowText" lastClr="000000"/>
                </a:solidFill>
                <a:latin typeface="Book Antiqua" panose="02040602050305030304" pitchFamily="18" charset="0"/>
              </a:rPr>
              <a:t> DE </a:t>
            </a:r>
            <a:r>
              <a:rPr lang="en-US">
                <a:solidFill>
                  <a:sysClr val="windowText" lastClr="000000"/>
                </a:solidFill>
                <a:latin typeface="Book Antiqua" panose="02040602050305030304" pitchFamily="18" charset="0"/>
              </a:rPr>
              <a:t>EJECUCIÓN PRESUPUESTO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Book Antiqua" panose="02040602050305030304" pitchFamily="18" charset="0"/>
              <a:ea typeface="+mn-ea"/>
              <a:cs typeface="+mn-cs"/>
            </a:defRPr>
          </a:pPr>
          <a:endParaRPr lang="es-EC"/>
        </a:p>
      </c:txPr>
    </c:title>
    <c:autoTitleDeleted val="0"/>
    <c:plotArea>
      <c:layout/>
      <c:barChart>
        <c:barDir val="col"/>
        <c:grouping val="clustered"/>
        <c:varyColors val="0"/>
        <c:ser>
          <c:idx val="0"/>
          <c:order val="0"/>
          <c:tx>
            <c:strRef>
              <c:f>'2.1 DF'!$C$31</c:f>
              <c:strCache>
                <c:ptCount val="1"/>
                <c:pt idx="0">
                  <c:v>% EJECUCIÓN PRESUPUESTO</c:v>
                </c:pt>
              </c:strCache>
            </c:strRef>
          </c:tx>
          <c:spPr>
            <a:solidFill>
              <a:schemeClr val="accent1"/>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7-5948-468F-94B7-B8B200424C72}"/>
              </c:ext>
            </c:extLst>
          </c:dPt>
          <c:dPt>
            <c:idx val="2"/>
            <c:invertIfNegative val="0"/>
            <c:bubble3D val="0"/>
            <c:spPr>
              <a:solidFill>
                <a:srgbClr val="33CCCC"/>
              </a:solidFill>
              <a:ln>
                <a:noFill/>
              </a:ln>
              <a:effectLst/>
            </c:spPr>
            <c:extLst>
              <c:ext xmlns:c16="http://schemas.microsoft.com/office/drawing/2014/chart" uri="{C3380CC4-5D6E-409C-BE32-E72D297353CC}">
                <c16:uniqueId val="{0000000B-5948-468F-94B7-B8B200424C72}"/>
              </c:ext>
            </c:extLst>
          </c:dPt>
          <c:dPt>
            <c:idx val="3"/>
            <c:invertIfNegative val="0"/>
            <c:bubble3D val="0"/>
            <c:spPr>
              <a:solidFill>
                <a:srgbClr val="FFCCFF"/>
              </a:solidFill>
              <a:ln>
                <a:noFill/>
              </a:ln>
              <a:effectLst/>
            </c:spPr>
            <c:extLst>
              <c:ext xmlns:c16="http://schemas.microsoft.com/office/drawing/2014/chart" uri="{C3380CC4-5D6E-409C-BE32-E72D297353CC}">
                <c16:uniqueId val="{0000000F-5948-468F-94B7-B8B200424C72}"/>
              </c:ext>
            </c:extLst>
          </c:dPt>
          <c:dLbls>
            <c:dLbl>
              <c:idx val="0"/>
              <c:layout>
                <c:manualLayout>
                  <c:x val="4.0321172139516966E-3"/>
                  <c:y val="-7.793252116609202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48-468F-94B7-B8B200424C72}"/>
                </c:ext>
              </c:extLst>
            </c:dLbl>
            <c:dLbl>
              <c:idx val="1"/>
              <c:layout>
                <c:manualLayout>
                  <c:x val="6.0037525817317212E-3"/>
                  <c:y val="-4.0526849037487711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2">
                          <a:lumMod val="50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48-468F-94B7-B8B200424C72}"/>
                </c:ext>
              </c:extLst>
            </c:dLbl>
            <c:dLbl>
              <c:idx val="2"/>
              <c:layout>
                <c:manualLayout>
                  <c:x val="-7.3378350548199224E-17"/>
                  <c:y val="-7.4298364934341596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9999"/>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48-468F-94B7-B8B200424C72}"/>
                </c:ext>
              </c:extLst>
            </c:dLbl>
            <c:dLbl>
              <c:idx val="3"/>
              <c:layout>
                <c:manualLayout>
                  <c:x val="3.9433150020933829E-3"/>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CC66FF"/>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48-468F-94B7-B8B200424C7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DF'!$B$32:$B$35</c:f>
              <c:strCache>
                <c:ptCount val="4"/>
                <c:pt idx="0">
                  <c:v>01 Administración Central</c:v>
                </c:pt>
                <c:pt idx="1">
                  <c:v>82 Formación y Gestión Académica</c:v>
                </c:pt>
                <c:pt idx="2">
                  <c:v>83 Gestión de la Investigación</c:v>
                </c:pt>
                <c:pt idx="3">
                  <c:v>84 Gestión de la Vinculación</c:v>
                </c:pt>
              </c:strCache>
            </c:strRef>
          </c:cat>
          <c:val>
            <c:numRef>
              <c:f>'2.1 DF'!$C$32:$C$35</c:f>
              <c:numCache>
                <c:formatCode>0.00%</c:formatCode>
                <c:ptCount val="4"/>
                <c:pt idx="0">
                  <c:v>0.95374538741234571</c:v>
                </c:pt>
                <c:pt idx="1">
                  <c:v>0.93586955330425148</c:v>
                </c:pt>
                <c:pt idx="2">
                  <c:v>0.40658887211986616</c:v>
                </c:pt>
                <c:pt idx="3">
                  <c:v>0.66920414933766104</c:v>
                </c:pt>
              </c:numCache>
            </c:numRef>
          </c:val>
          <c:extLst>
            <c:ext xmlns:c16="http://schemas.microsoft.com/office/drawing/2014/chart" uri="{C3380CC4-5D6E-409C-BE32-E72D297353CC}">
              <c16:uniqueId val="{00000000-5948-468F-94B7-B8B200424C72}"/>
            </c:ext>
          </c:extLst>
        </c:ser>
        <c:dLbls>
          <c:showLegendKey val="0"/>
          <c:showVal val="0"/>
          <c:showCatName val="0"/>
          <c:showSerName val="0"/>
          <c:showPercent val="0"/>
          <c:showBubbleSize val="0"/>
        </c:dLbls>
        <c:gapWidth val="219"/>
        <c:overlap val="-27"/>
        <c:axId val="551426048"/>
        <c:axId val="551426440"/>
      </c:barChart>
      <c:catAx>
        <c:axId val="55142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s-EC"/>
          </a:p>
        </c:txPr>
        <c:crossAx val="551426440"/>
        <c:crosses val="autoZero"/>
        <c:auto val="1"/>
        <c:lblAlgn val="ctr"/>
        <c:lblOffset val="100"/>
        <c:noMultiLvlLbl val="0"/>
      </c:catAx>
      <c:valAx>
        <c:axId val="5514264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EC"/>
          </a:p>
        </c:txPr>
        <c:crossAx val="551426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75000"/>
        </a:schemeClr>
      </a:solidFill>
      <a:round/>
    </a:ln>
    <a:effectLst/>
  </c:spPr>
  <c:txPr>
    <a:bodyPr/>
    <a:lstStyle/>
    <a:p>
      <a:pPr>
        <a:defRPr/>
      </a:pPr>
      <a:endParaRPr lang="es-EC"/>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TIPO DE SUGERENCIAS PARA LA UTMACH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EC"/>
        </a:p>
      </c:txPr>
    </c:title>
    <c:autoTitleDeleted val="0"/>
    <c:plotArea>
      <c:layout/>
      <c:barChart>
        <c:barDir val="col"/>
        <c:grouping val="clustered"/>
        <c:varyColors val="0"/>
        <c:ser>
          <c:idx val="0"/>
          <c:order val="0"/>
          <c:tx>
            <c:strRef>
              <c:f>'3.1 RECT'!$C$27:$C$38</c:f>
              <c:strCache>
                <c:ptCount val="12"/>
                <c:pt idx="0">
                  <c:v>Cupos y nuevas carreras</c:v>
                </c:pt>
                <c:pt idx="1">
                  <c:v>Capacitación Docente</c:v>
                </c:pt>
                <c:pt idx="2">
                  <c:v>Calidad</c:v>
                </c:pt>
                <c:pt idx="3">
                  <c:v>Personal Administrativo</c:v>
                </c:pt>
                <c:pt idx="4">
                  <c:v>Infraestructura</c:v>
                </c:pt>
                <c:pt idx="5">
                  <c:v>Ninguna</c:v>
                </c:pt>
                <c:pt idx="6">
                  <c:v>Servicios</c:v>
                </c:pt>
                <c:pt idx="7">
                  <c:v>Atención aulas</c:v>
                </c:pt>
                <c:pt idx="8">
                  <c:v>Proyectos</c:v>
                </c:pt>
                <c:pt idx="9">
                  <c:v>Varios</c:v>
                </c:pt>
                <c:pt idx="10">
                  <c:v>Postgrados</c:v>
                </c:pt>
                <c:pt idx="11">
                  <c:v>Becas</c:v>
                </c:pt>
              </c:strCache>
            </c:strRef>
          </c:tx>
          <c:spPr>
            <a:solidFill>
              <a:schemeClr val="accent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2060"/>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 RECT'!$C$27:$C$38</c:f>
              <c:strCache>
                <c:ptCount val="12"/>
                <c:pt idx="0">
                  <c:v>Cupos y nuevas carreras</c:v>
                </c:pt>
                <c:pt idx="1">
                  <c:v>Capacitación Docente</c:v>
                </c:pt>
                <c:pt idx="2">
                  <c:v>Calidad</c:v>
                </c:pt>
                <c:pt idx="3">
                  <c:v>Personal Administrativo</c:v>
                </c:pt>
                <c:pt idx="4">
                  <c:v>Infraestructura</c:v>
                </c:pt>
                <c:pt idx="5">
                  <c:v>Ninguna</c:v>
                </c:pt>
                <c:pt idx="6">
                  <c:v>Servicios</c:v>
                </c:pt>
                <c:pt idx="7">
                  <c:v>Atención aulas</c:v>
                </c:pt>
                <c:pt idx="8">
                  <c:v>Proyectos</c:v>
                </c:pt>
                <c:pt idx="9">
                  <c:v>Varios</c:v>
                </c:pt>
                <c:pt idx="10">
                  <c:v>Postgrados</c:v>
                </c:pt>
                <c:pt idx="11">
                  <c:v>Becas</c:v>
                </c:pt>
              </c:strCache>
            </c:strRef>
          </c:cat>
          <c:val>
            <c:numRef>
              <c:f>'3.1 RECT'!$D$27:$D$38</c:f>
              <c:numCache>
                <c:formatCode>0%</c:formatCode>
                <c:ptCount val="12"/>
                <c:pt idx="0">
                  <c:v>0.23493975903614459</c:v>
                </c:pt>
                <c:pt idx="1">
                  <c:v>0.16867469879518071</c:v>
                </c:pt>
                <c:pt idx="2">
                  <c:v>0.12048192771084337</c:v>
                </c:pt>
                <c:pt idx="3">
                  <c:v>0.10843373493975904</c:v>
                </c:pt>
                <c:pt idx="4">
                  <c:v>8.4337349397590355E-2</c:v>
                </c:pt>
                <c:pt idx="5">
                  <c:v>7.8313253012048195E-2</c:v>
                </c:pt>
                <c:pt idx="6">
                  <c:v>6.0240963855421686E-2</c:v>
                </c:pt>
                <c:pt idx="7">
                  <c:v>4.2168674698795178E-2</c:v>
                </c:pt>
                <c:pt idx="8">
                  <c:v>3.0120481927710843E-2</c:v>
                </c:pt>
                <c:pt idx="9">
                  <c:v>3.0120481927710843E-2</c:v>
                </c:pt>
                <c:pt idx="10">
                  <c:v>2.4096385542168676E-2</c:v>
                </c:pt>
                <c:pt idx="11">
                  <c:v>1.8072289156626505E-2</c:v>
                </c:pt>
              </c:numCache>
            </c:numRef>
          </c:val>
          <c:extLst>
            <c:ext xmlns:c16="http://schemas.microsoft.com/office/drawing/2014/chart" uri="{C3380CC4-5D6E-409C-BE32-E72D297353CC}">
              <c16:uniqueId val="{00000000-BCF4-494A-83A8-29BC6983CB9B}"/>
            </c:ext>
          </c:extLst>
        </c:ser>
        <c:dLbls>
          <c:showLegendKey val="0"/>
          <c:showVal val="0"/>
          <c:showCatName val="0"/>
          <c:showSerName val="0"/>
          <c:showPercent val="0"/>
          <c:showBubbleSize val="0"/>
        </c:dLbls>
        <c:gapWidth val="219"/>
        <c:overlap val="-27"/>
        <c:axId val="551427224"/>
        <c:axId val="551427616"/>
      </c:barChart>
      <c:catAx>
        <c:axId val="55142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es-EC"/>
          </a:p>
        </c:txPr>
        <c:crossAx val="551427616"/>
        <c:crosses val="autoZero"/>
        <c:auto val="1"/>
        <c:lblAlgn val="ctr"/>
        <c:lblOffset val="100"/>
        <c:noMultiLvlLbl val="0"/>
      </c:catAx>
      <c:valAx>
        <c:axId val="551427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551427224"/>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065493"/>
      </a:solidFill>
      <a:round/>
    </a:ln>
    <a:effectLst/>
  </c:spPr>
  <c:txPr>
    <a:bodyPr/>
    <a:lstStyle/>
    <a:p>
      <a:pPr>
        <a:defRPr/>
      </a:pPr>
      <a:endParaRPr lang="es-EC"/>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Book Antiqua" panose="02040602050305030304" pitchFamily="18" charset="0"/>
                <a:ea typeface="+mn-ea"/>
                <a:cs typeface="+mn-cs"/>
              </a:defRPr>
            </a:pPr>
            <a:r>
              <a:rPr lang="es-EC">
                <a:solidFill>
                  <a:sysClr val="windowText" lastClr="000000"/>
                </a:solidFill>
                <a:latin typeface="Book Antiqua" panose="02040602050305030304" pitchFamily="18" charset="0"/>
              </a:rPr>
              <a:t>UNIVERSIDAD</a:t>
            </a:r>
            <a:r>
              <a:rPr lang="es-EC" baseline="0">
                <a:solidFill>
                  <a:sysClr val="windowText" lastClr="000000"/>
                </a:solidFill>
                <a:latin typeface="Book Antiqua" panose="02040602050305030304" pitchFamily="18" charset="0"/>
              </a:rPr>
              <a:t> TÉCNICA DE MACHALA</a:t>
            </a:r>
            <a:endParaRPr lang="es-EC">
              <a:solidFill>
                <a:sysClr val="windowText" lastClr="000000"/>
              </a:solidFill>
              <a:latin typeface="Book Antiqua" panose="02040602050305030304" pitchFamily="18" charset="0"/>
            </a:endParaRPr>
          </a:p>
          <a:p>
            <a:pPr>
              <a:defRPr>
                <a:solidFill>
                  <a:sysClr val="windowText" lastClr="000000"/>
                </a:solidFill>
                <a:latin typeface="Book Antiqua" panose="02040602050305030304" pitchFamily="18" charset="0"/>
              </a:defRPr>
            </a:pPr>
            <a:r>
              <a:rPr lang="es-EC" sz="1200">
                <a:solidFill>
                  <a:sysClr val="windowText" lastClr="000000"/>
                </a:solidFill>
                <a:latin typeface="Book Antiqua" panose="02040602050305030304" pitchFamily="18" charset="0"/>
              </a:rPr>
              <a:t>ESTADO</a:t>
            </a:r>
            <a:r>
              <a:rPr lang="es-EC" sz="1200" baseline="0">
                <a:solidFill>
                  <a:sysClr val="windowText" lastClr="000000"/>
                </a:solidFill>
                <a:latin typeface="Book Antiqua" panose="02040602050305030304" pitchFamily="18" charset="0"/>
              </a:rPr>
              <a:t> ACTUAL DE LOS PROCEDIMIENTOS DE CONTRATACIÓN</a:t>
            </a:r>
            <a:endParaRPr lang="es-EC" sz="1200">
              <a:solidFill>
                <a:sysClr val="windowText" lastClr="000000"/>
              </a:solidFill>
              <a:latin typeface="Book Antiqua" panose="0204060205030503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Book Antiqua" panose="02040602050305030304" pitchFamily="18" charset="0"/>
              <a:ea typeface="+mn-ea"/>
              <a:cs typeface="+mn-cs"/>
            </a:defRPr>
          </a:pPr>
          <a:endParaRPr lang="es-EC"/>
        </a:p>
      </c:txPr>
    </c:title>
    <c:autoTitleDeleted val="0"/>
    <c:plotArea>
      <c:layout>
        <c:manualLayout>
          <c:layoutTarget val="inner"/>
          <c:xMode val="edge"/>
          <c:yMode val="edge"/>
          <c:x val="5.6186648053804841E-2"/>
          <c:y val="0.1598060909591604"/>
          <c:w val="0.92813028091426231"/>
          <c:h val="0.40366887370498861"/>
        </c:manualLayout>
      </c:layout>
      <c:barChart>
        <c:barDir val="col"/>
        <c:grouping val="clustered"/>
        <c:varyColors val="0"/>
        <c:ser>
          <c:idx val="0"/>
          <c:order val="0"/>
          <c:tx>
            <c:strRef>
              <c:f>'4. COMPRAS P'!$C$30</c:f>
              <c:strCache>
                <c:ptCount val="1"/>
                <c:pt idx="0">
                  <c:v>Adjudicados</c:v>
                </c:pt>
              </c:strCache>
            </c:strRef>
          </c:tx>
          <c:spPr>
            <a:solidFill>
              <a:schemeClr val="accent1"/>
            </a:solidFill>
            <a:ln>
              <a:noFill/>
            </a:ln>
            <a:effectLst/>
          </c:spPr>
          <c:invertIfNegative val="0"/>
          <c:dLbls>
            <c:dLbl>
              <c:idx val="0"/>
              <c:layout>
                <c:manualLayout>
                  <c:x val="-8.4327656499923413E-3"/>
                  <c:y val="1.398193742862812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2060"/>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BB-4566-BB8D-44ADFDC618C1}"/>
                </c:ext>
              </c:extLst>
            </c:dLbl>
            <c:dLbl>
              <c:idx val="1"/>
              <c:layout>
                <c:manualLayout>
                  <c:x val="-6.6711579403578207E-3"/>
                  <c:y val="7.0371739876600734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2060"/>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BB-4566-BB8D-44ADFDC618C1}"/>
                </c:ext>
              </c:extLst>
            </c:dLbl>
            <c:dLbl>
              <c:idx val="2"/>
              <c:layout>
                <c:manualLayout>
                  <c:x val="-8.6310658954607995E-3"/>
                  <c:y val="7.05458452650795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BB-4566-BB8D-44ADFDC618C1}"/>
                </c:ext>
              </c:extLst>
            </c:dLbl>
            <c:dLbl>
              <c:idx val="3"/>
              <c:layout>
                <c:manualLayout>
                  <c:x val="1.4555134535054871E-2"/>
                  <c:y val="3.52743044213366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BB-4566-BB8D-44ADFDC618C1}"/>
                </c:ext>
              </c:extLst>
            </c:dLbl>
            <c:dLbl>
              <c:idx val="4"/>
              <c:layout>
                <c:manualLayout>
                  <c:x val="5.5590434286068796E-3"/>
                  <c:y val="7.01948709105269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4BB-4566-BB8D-44ADFDC618C1}"/>
                </c:ext>
              </c:extLst>
            </c:dLbl>
            <c:dLbl>
              <c:idx val="5"/>
              <c:layout>
                <c:manualLayout>
                  <c:x val="1.3976249550544451E-3"/>
                  <c:y val="1.05820149686416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4BB-4566-BB8D-44ADFDC618C1}"/>
                </c:ext>
              </c:extLst>
            </c:dLbl>
            <c:dLbl>
              <c:idx val="6"/>
              <c:layout>
                <c:manualLayout>
                  <c:x val="8.3861866246554169E-4"/>
                  <c:y val="7.0194870910526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4BB-4566-BB8D-44ADFDC618C1}"/>
                </c:ext>
              </c:extLst>
            </c:dLbl>
            <c:dLbl>
              <c:idx val="7"/>
              <c:layout>
                <c:manualLayout>
                  <c:x val="5.0000371360178746E-3"/>
                  <c:y val="7.0194870910526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BB-4566-BB8D-44ADFDC618C1}"/>
                </c:ext>
              </c:extLst>
            </c:dLbl>
            <c:dLbl>
              <c:idx val="8"/>
              <c:layout>
                <c:manualLayout>
                  <c:x val="1.3871394911840261E-3"/>
                  <c:y val="7.01948709105269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74-413C-9AAC-FBA1A38E3AAA}"/>
                </c:ext>
              </c:extLst>
            </c:dLbl>
            <c:dLbl>
              <c:idx val="9"/>
              <c:layout>
                <c:manualLayout>
                  <c:x val="0"/>
                  <c:y val="3.5097435455262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74-413C-9AAC-FBA1A38E3AAA}"/>
                </c:ext>
              </c:extLst>
            </c:dLbl>
            <c:dLbl>
              <c:idx val="10"/>
              <c:layout>
                <c:manualLayout>
                  <c:x val="0"/>
                  <c:y val="3.5097435455262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74-413C-9AAC-FBA1A38E3AAA}"/>
                </c:ext>
              </c:extLst>
            </c:dLbl>
            <c:dLbl>
              <c:idx val="11"/>
              <c:layout>
                <c:manualLayout>
                  <c:x val="0"/>
                  <c:y val="3.5097435455262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74-413C-9AAC-FBA1A38E3AAA}"/>
                </c:ext>
              </c:extLst>
            </c:dLbl>
            <c:dLbl>
              <c:idx val="12"/>
              <c:layout>
                <c:manualLayout>
                  <c:x val="0"/>
                  <c:y val="3.5097435455262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74-413C-9AAC-FBA1A38E3AAA}"/>
                </c:ext>
              </c:extLst>
            </c:dLbl>
            <c:dLbl>
              <c:idx val="13"/>
              <c:layout>
                <c:manualLayout>
                  <c:x val="0"/>
                  <c:y val="3.5097435455262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74-413C-9AAC-FBA1A38E3AAA}"/>
                </c:ext>
              </c:extLst>
            </c:dLbl>
            <c:dLbl>
              <c:idx val="14"/>
              <c:layout>
                <c:manualLayout>
                  <c:x val="0"/>
                  <c:y val="3.5097435455262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74-413C-9AAC-FBA1A38E3AAA}"/>
                </c:ext>
              </c:extLst>
            </c:dLbl>
            <c:dLbl>
              <c:idx val="15"/>
              <c:layout>
                <c:manualLayout>
                  <c:x val="0"/>
                  <c:y val="3.5097435455262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74-413C-9AAC-FBA1A38E3AAA}"/>
                </c:ext>
              </c:extLst>
            </c:dLbl>
            <c:dLbl>
              <c:idx val="16"/>
              <c:layout>
                <c:manualLayout>
                  <c:x val="0"/>
                  <c:y val="3.5097435455262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74-413C-9AAC-FBA1A38E3AAA}"/>
                </c:ext>
              </c:extLst>
            </c:dLbl>
            <c:dLbl>
              <c:idx val="17"/>
              <c:layout>
                <c:manualLayout>
                  <c:x val="0"/>
                  <c:y val="3.5097435455262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E74-413C-9AAC-FBA1A38E3AAA}"/>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2060"/>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COMPRAS P'!$B$31:$B$48</c:f>
              <c:strCache>
                <c:ptCount val="18"/>
                <c:pt idx="0">
                  <c:v>Ínfima Cuantía</c:v>
                </c:pt>
                <c:pt idx="1">
                  <c:v>Catálogo electrónico</c:v>
                </c:pt>
                <c:pt idx="2">
                  <c:v>Subasta Inversa Electrónica</c:v>
                </c:pt>
                <c:pt idx="3">
                  <c:v>Régimen Especial</c:v>
                </c:pt>
                <c:pt idx="4">
                  <c:v>Publicación</c:v>
                </c:pt>
                <c:pt idx="5">
                  <c:v>Menor Cuantía Bienes y Servicios</c:v>
                </c:pt>
                <c:pt idx="6">
                  <c:v>Menor Cuantía Obras</c:v>
                </c:pt>
                <c:pt idx="7">
                  <c:v>Licitación</c:v>
                </c:pt>
                <c:pt idx="8">
                  <c:v>Cotización</c:v>
                </c:pt>
                <c:pt idx="9">
                  <c:v>Procesos de declaratoria de emergencia</c:v>
                </c:pt>
                <c:pt idx="10">
                  <c:v>Concurso Público </c:v>
                </c:pt>
                <c:pt idx="11">
                  <c:v>Contratación Directa</c:v>
                </c:pt>
                <c:pt idx="12">
                  <c:v>Lista corta</c:v>
                </c:pt>
                <c:pt idx="13">
                  <c:v>Producción Nacional</c:v>
                </c:pt>
                <c:pt idx="14">
                  <c:v>Terminación Unilateral</c:v>
                </c:pt>
                <c:pt idx="15">
                  <c:v>Consultoría</c:v>
                </c:pt>
                <c:pt idx="16">
                  <c:v>Ferias Inclusivas</c:v>
                </c:pt>
                <c:pt idx="17">
                  <c:v>Otras</c:v>
                </c:pt>
              </c:strCache>
            </c:strRef>
          </c:cat>
          <c:val>
            <c:numRef>
              <c:f>'4. COMPRAS P'!$C$31:$C$48</c:f>
              <c:numCache>
                <c:formatCode>0.00%</c:formatCode>
                <c:ptCount val="18"/>
                <c:pt idx="0">
                  <c:v>0.64214046822742477</c:v>
                </c:pt>
                <c:pt idx="1">
                  <c:v>0.20735785953177258</c:v>
                </c:pt>
                <c:pt idx="2">
                  <c:v>4.3478260869565216E-2</c:v>
                </c:pt>
                <c:pt idx="3">
                  <c:v>4.0133779264214048E-2</c:v>
                </c:pt>
                <c:pt idx="4">
                  <c:v>2.3411371237458192E-2</c:v>
                </c:pt>
                <c:pt idx="5">
                  <c:v>2.3411371237458192E-2</c:v>
                </c:pt>
                <c:pt idx="6">
                  <c:v>1.0033444816053512E-2</c:v>
                </c:pt>
                <c:pt idx="7">
                  <c:v>6.688963210702341E-3</c:v>
                </c:pt>
                <c:pt idx="8">
                  <c:v>3.3444816053511705E-3</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34BB-4566-BB8D-44ADFDC618C1}"/>
            </c:ext>
          </c:extLst>
        </c:ser>
        <c:ser>
          <c:idx val="1"/>
          <c:order val="1"/>
          <c:tx>
            <c:strRef>
              <c:f>'4. COMPRAS P'!$D$30</c:f>
              <c:strCache>
                <c:ptCount val="1"/>
                <c:pt idx="0">
                  <c:v>Finalizados</c:v>
                </c:pt>
              </c:strCache>
            </c:strRef>
          </c:tx>
          <c:spPr>
            <a:solidFill>
              <a:schemeClr val="accent2"/>
            </a:solidFill>
            <a:ln>
              <a:noFill/>
            </a:ln>
            <a:effectLst/>
          </c:spPr>
          <c:invertIfNegative val="0"/>
          <c:dLbls>
            <c:dLbl>
              <c:idx val="0"/>
              <c:layout>
                <c:manualLayout>
                  <c:x val="2.1540416239895641E-2"/>
                  <c:y val="1.401386468732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BB-4566-BB8D-44ADFDC618C1}"/>
                </c:ext>
              </c:extLst>
            </c:dLbl>
            <c:dLbl>
              <c:idx val="1"/>
              <c:layout>
                <c:manualLayout>
                  <c:x val="2.3291055069219354E-2"/>
                  <c:y val="1.0546917533186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BB-4566-BB8D-44ADFDC618C1}"/>
                </c:ext>
              </c:extLst>
            </c:dLbl>
            <c:dLbl>
              <c:idx val="2"/>
              <c:layout>
                <c:manualLayout>
                  <c:x val="1.2049873235110751E-2"/>
                  <c:y val="7.05458452650795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BB-4566-BB8D-44ADFDC618C1}"/>
                </c:ext>
              </c:extLst>
            </c:dLbl>
            <c:dLbl>
              <c:idx val="3"/>
              <c:delete val="1"/>
              <c:extLst>
                <c:ext xmlns:c15="http://schemas.microsoft.com/office/drawing/2012/chart" uri="{CE6537A1-D6FC-4f65-9D91-7224C49458BB}"/>
                <c:ext xmlns:c16="http://schemas.microsoft.com/office/drawing/2014/chart" uri="{C3380CC4-5D6E-409C-BE32-E72D297353CC}">
                  <c16:uniqueId val="{00000006-34BB-4566-BB8D-44ADFDC618C1}"/>
                </c:ext>
              </c:extLst>
            </c:dLbl>
            <c:dLbl>
              <c:idx val="4"/>
              <c:delete val="1"/>
              <c:extLst>
                <c:ext xmlns:c15="http://schemas.microsoft.com/office/drawing/2012/chart" uri="{CE6537A1-D6FC-4f65-9D91-7224C49458BB}"/>
                <c:ext xmlns:c16="http://schemas.microsoft.com/office/drawing/2014/chart" uri="{C3380CC4-5D6E-409C-BE32-E72D297353CC}">
                  <c16:uniqueId val="{00000007-34BB-4566-BB8D-44ADFDC618C1}"/>
                </c:ext>
              </c:extLst>
            </c:dLbl>
            <c:dLbl>
              <c:idx val="5"/>
              <c:delete val="1"/>
              <c:extLst>
                <c:ext xmlns:c15="http://schemas.microsoft.com/office/drawing/2012/chart" uri="{CE6537A1-D6FC-4f65-9D91-7224C49458BB}"/>
                <c:ext xmlns:c16="http://schemas.microsoft.com/office/drawing/2014/chart" uri="{C3380CC4-5D6E-409C-BE32-E72D297353CC}">
                  <c16:uniqueId val="{00000008-34BB-4566-BB8D-44ADFDC618C1}"/>
                </c:ext>
              </c:extLst>
            </c:dLbl>
            <c:dLbl>
              <c:idx val="6"/>
              <c:delete val="1"/>
              <c:extLst>
                <c:ext xmlns:c15="http://schemas.microsoft.com/office/drawing/2012/chart" uri="{CE6537A1-D6FC-4f65-9D91-7224C49458BB}"/>
                <c:ext xmlns:c16="http://schemas.microsoft.com/office/drawing/2014/chart" uri="{C3380CC4-5D6E-409C-BE32-E72D297353CC}">
                  <c16:uniqueId val="{0000000C-34BB-4566-BB8D-44ADFDC618C1}"/>
                </c:ext>
              </c:extLst>
            </c:dLbl>
            <c:dLbl>
              <c:idx val="7"/>
              <c:delete val="1"/>
              <c:extLst>
                <c:ext xmlns:c15="http://schemas.microsoft.com/office/drawing/2012/chart" uri="{CE6537A1-D6FC-4f65-9D91-7224C49458BB}"/>
                <c:ext xmlns:c16="http://schemas.microsoft.com/office/drawing/2014/chart" uri="{C3380CC4-5D6E-409C-BE32-E72D297353CC}">
                  <c16:uniqueId val="{0000000D-34BB-4566-BB8D-44ADFDC618C1}"/>
                </c:ext>
              </c:extLst>
            </c:dLbl>
            <c:dLbl>
              <c:idx val="8"/>
              <c:delete val="1"/>
              <c:extLst>
                <c:ext xmlns:c15="http://schemas.microsoft.com/office/drawing/2012/chart" uri="{CE6537A1-D6FC-4f65-9D91-7224C49458BB}"/>
                <c:ext xmlns:c16="http://schemas.microsoft.com/office/drawing/2014/chart" uri="{C3380CC4-5D6E-409C-BE32-E72D297353CC}">
                  <c16:uniqueId val="{0000000E-34BB-4566-BB8D-44ADFDC618C1}"/>
                </c:ext>
              </c:extLst>
            </c:dLbl>
            <c:dLbl>
              <c:idx val="9"/>
              <c:delete val="1"/>
              <c:extLst>
                <c:ext xmlns:c15="http://schemas.microsoft.com/office/drawing/2012/chart" uri="{CE6537A1-D6FC-4f65-9D91-7224C49458BB}"/>
                <c:ext xmlns:c16="http://schemas.microsoft.com/office/drawing/2014/chart" uri="{C3380CC4-5D6E-409C-BE32-E72D297353CC}">
                  <c16:uniqueId val="{0000000F-34BB-4566-BB8D-44ADFDC618C1}"/>
                </c:ext>
              </c:extLst>
            </c:dLbl>
            <c:dLbl>
              <c:idx val="10"/>
              <c:delete val="1"/>
              <c:extLst>
                <c:ext xmlns:c15="http://schemas.microsoft.com/office/drawing/2012/chart" uri="{CE6537A1-D6FC-4f65-9D91-7224C49458BB}"/>
                <c:ext xmlns:c16="http://schemas.microsoft.com/office/drawing/2014/chart" uri="{C3380CC4-5D6E-409C-BE32-E72D297353CC}">
                  <c16:uniqueId val="{00000010-34BB-4566-BB8D-44ADFDC618C1}"/>
                </c:ext>
              </c:extLst>
            </c:dLbl>
            <c:dLbl>
              <c:idx val="11"/>
              <c:delete val="1"/>
              <c:extLst>
                <c:ext xmlns:c15="http://schemas.microsoft.com/office/drawing/2012/chart" uri="{CE6537A1-D6FC-4f65-9D91-7224C49458BB}"/>
                <c:ext xmlns:c16="http://schemas.microsoft.com/office/drawing/2014/chart" uri="{C3380CC4-5D6E-409C-BE32-E72D297353CC}">
                  <c16:uniqueId val="{00000011-34BB-4566-BB8D-44ADFDC618C1}"/>
                </c:ext>
              </c:extLst>
            </c:dLbl>
            <c:dLbl>
              <c:idx val="12"/>
              <c:delete val="1"/>
              <c:extLst>
                <c:ext xmlns:c15="http://schemas.microsoft.com/office/drawing/2012/chart" uri="{CE6537A1-D6FC-4f65-9D91-7224C49458BB}"/>
                <c:ext xmlns:c16="http://schemas.microsoft.com/office/drawing/2014/chart" uri="{C3380CC4-5D6E-409C-BE32-E72D297353CC}">
                  <c16:uniqueId val="{00000012-34BB-4566-BB8D-44ADFDC618C1}"/>
                </c:ext>
              </c:extLst>
            </c:dLbl>
            <c:dLbl>
              <c:idx val="13"/>
              <c:delete val="1"/>
              <c:extLst>
                <c:ext xmlns:c15="http://schemas.microsoft.com/office/drawing/2012/chart" uri="{CE6537A1-D6FC-4f65-9D91-7224C49458BB}"/>
                <c:ext xmlns:c16="http://schemas.microsoft.com/office/drawing/2014/chart" uri="{C3380CC4-5D6E-409C-BE32-E72D297353CC}">
                  <c16:uniqueId val="{00000013-34BB-4566-BB8D-44ADFDC618C1}"/>
                </c:ext>
              </c:extLst>
            </c:dLbl>
            <c:dLbl>
              <c:idx val="14"/>
              <c:delete val="1"/>
              <c:extLst>
                <c:ext xmlns:c15="http://schemas.microsoft.com/office/drawing/2012/chart" uri="{CE6537A1-D6FC-4f65-9D91-7224C49458BB}"/>
                <c:ext xmlns:c16="http://schemas.microsoft.com/office/drawing/2014/chart" uri="{C3380CC4-5D6E-409C-BE32-E72D297353CC}">
                  <c16:uniqueId val="{00000014-34BB-4566-BB8D-44ADFDC618C1}"/>
                </c:ext>
              </c:extLst>
            </c:dLbl>
            <c:dLbl>
              <c:idx val="15"/>
              <c:delete val="1"/>
              <c:extLst>
                <c:ext xmlns:c15="http://schemas.microsoft.com/office/drawing/2012/chart" uri="{CE6537A1-D6FC-4f65-9D91-7224C49458BB}"/>
                <c:ext xmlns:c16="http://schemas.microsoft.com/office/drawing/2014/chart" uri="{C3380CC4-5D6E-409C-BE32-E72D297353CC}">
                  <c16:uniqueId val="{00000015-34BB-4566-BB8D-44ADFDC618C1}"/>
                </c:ext>
              </c:extLst>
            </c:dLbl>
            <c:dLbl>
              <c:idx val="16"/>
              <c:delete val="1"/>
              <c:extLst>
                <c:ext xmlns:c15="http://schemas.microsoft.com/office/drawing/2012/chart" uri="{CE6537A1-D6FC-4f65-9D91-7224C49458BB}"/>
                <c:ext xmlns:c16="http://schemas.microsoft.com/office/drawing/2014/chart" uri="{C3380CC4-5D6E-409C-BE32-E72D297353CC}">
                  <c16:uniqueId val="{00000016-34BB-4566-BB8D-44ADFDC618C1}"/>
                </c:ext>
              </c:extLst>
            </c:dLbl>
            <c:dLbl>
              <c:idx val="17"/>
              <c:delete val="1"/>
              <c:extLst>
                <c:ext xmlns:c15="http://schemas.microsoft.com/office/drawing/2012/chart" uri="{CE6537A1-D6FC-4f65-9D91-7224C49458BB}"/>
                <c:ext xmlns:c16="http://schemas.microsoft.com/office/drawing/2014/chart" uri="{C3380CC4-5D6E-409C-BE32-E72D297353CC}">
                  <c16:uniqueId val="{00000017-34BB-4566-BB8D-44ADFDC618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lumMod val="50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COMPRAS P'!$B$31:$B$48</c:f>
              <c:strCache>
                <c:ptCount val="18"/>
                <c:pt idx="0">
                  <c:v>Ínfima Cuantía</c:v>
                </c:pt>
                <c:pt idx="1">
                  <c:v>Catálogo electrónico</c:v>
                </c:pt>
                <c:pt idx="2">
                  <c:v>Subasta Inversa Electrónica</c:v>
                </c:pt>
                <c:pt idx="3">
                  <c:v>Régimen Especial</c:v>
                </c:pt>
                <c:pt idx="4">
                  <c:v>Publicación</c:v>
                </c:pt>
                <c:pt idx="5">
                  <c:v>Menor Cuantía Bienes y Servicios</c:v>
                </c:pt>
                <c:pt idx="6">
                  <c:v>Menor Cuantía Obras</c:v>
                </c:pt>
                <c:pt idx="7">
                  <c:v>Licitación</c:v>
                </c:pt>
                <c:pt idx="8">
                  <c:v>Cotización</c:v>
                </c:pt>
                <c:pt idx="9">
                  <c:v>Procesos de declaratoria de emergencia</c:v>
                </c:pt>
                <c:pt idx="10">
                  <c:v>Concurso Público </c:v>
                </c:pt>
                <c:pt idx="11">
                  <c:v>Contratación Directa</c:v>
                </c:pt>
                <c:pt idx="12">
                  <c:v>Lista corta</c:v>
                </c:pt>
                <c:pt idx="13">
                  <c:v>Producción Nacional</c:v>
                </c:pt>
                <c:pt idx="14">
                  <c:v>Terminación Unilateral</c:v>
                </c:pt>
                <c:pt idx="15">
                  <c:v>Consultoría</c:v>
                </c:pt>
                <c:pt idx="16">
                  <c:v>Ferias Inclusivas</c:v>
                </c:pt>
                <c:pt idx="17">
                  <c:v>Otras</c:v>
                </c:pt>
              </c:strCache>
            </c:strRef>
          </c:cat>
          <c:val>
            <c:numRef>
              <c:f>'4. COMPRAS P'!$D$31:$D$48</c:f>
              <c:numCache>
                <c:formatCode>0.00%</c:formatCode>
                <c:ptCount val="18"/>
                <c:pt idx="0">
                  <c:v>0.64214046822742477</c:v>
                </c:pt>
                <c:pt idx="1">
                  <c:v>0.20735785953177258</c:v>
                </c:pt>
                <c:pt idx="2">
                  <c:v>2.01E-2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34BB-4566-BB8D-44ADFDC618C1}"/>
            </c:ext>
          </c:extLst>
        </c:ser>
        <c:dLbls>
          <c:showLegendKey val="0"/>
          <c:showVal val="0"/>
          <c:showCatName val="0"/>
          <c:showSerName val="0"/>
          <c:showPercent val="0"/>
          <c:showBubbleSize val="0"/>
        </c:dLbls>
        <c:gapWidth val="219"/>
        <c:overlap val="-27"/>
        <c:axId val="551428400"/>
        <c:axId val="547019080"/>
      </c:barChart>
      <c:catAx>
        <c:axId val="55142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C"/>
          </a:p>
        </c:txPr>
        <c:crossAx val="547019080"/>
        <c:crosses val="autoZero"/>
        <c:auto val="1"/>
        <c:lblAlgn val="ctr"/>
        <c:lblOffset val="100"/>
        <c:noMultiLvlLbl val="0"/>
      </c:catAx>
      <c:valAx>
        <c:axId val="547019080"/>
        <c:scaling>
          <c:orientation val="minMax"/>
        </c:scaling>
        <c:delete val="0"/>
        <c:axPos val="l"/>
        <c:majorGridlines>
          <c:spPr>
            <a:ln w="3175" cap="flat" cmpd="sng" algn="ctr">
              <a:solidFill>
                <a:schemeClr val="bg2"/>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Book Antiqua" panose="02040602050305030304" pitchFamily="18" charset="0"/>
                <a:ea typeface="+mn-ea"/>
                <a:cs typeface="+mn-cs"/>
              </a:defRPr>
            </a:pPr>
            <a:endParaRPr lang="es-EC"/>
          </a:p>
        </c:txPr>
        <c:crossAx val="551428400"/>
        <c:crosses val="autoZero"/>
        <c:crossBetween val="between"/>
      </c:valAx>
      <c:spPr>
        <a:noFill/>
        <a:ln>
          <a:noFill/>
        </a:ln>
        <a:effectLst/>
      </c:spPr>
    </c:plotArea>
    <c:legend>
      <c:legendPos val="b"/>
      <c:layout>
        <c:manualLayout>
          <c:xMode val="edge"/>
          <c:yMode val="edge"/>
          <c:x val="0.63826416066811098"/>
          <c:y val="0.87676797714254928"/>
          <c:w val="0.3604797461387938"/>
          <c:h val="0.10559530526902078"/>
        </c:manualLayout>
      </c:layout>
      <c:overlay val="0"/>
      <c:spPr>
        <a:noFill/>
        <a:ln>
          <a:noFill/>
        </a:ln>
        <a:effectLst/>
      </c:spPr>
      <c:txPr>
        <a:bodyPr rot="0" spcFirstLastPara="1" vertOverflow="ellipsis" vert="horz" wrap="square" anchor="ctr" anchorCtr="1"/>
        <a:lstStyle/>
        <a:p>
          <a:pPr>
            <a:defRPr sz="1300" b="0" i="0" u="none" strike="noStrike" kern="1200" baseline="0">
              <a:solidFill>
                <a:srgbClr val="002060"/>
              </a:solidFill>
              <a:latin typeface="Book Antiqua" panose="02040602050305030304" pitchFamily="18" charset="0"/>
              <a:ea typeface="+mn-ea"/>
              <a:cs typeface="+mn-cs"/>
            </a:defRPr>
          </a:pPr>
          <a:endParaRPr lang="es-EC"/>
        </a:p>
      </c:txPr>
    </c:legend>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s-EC"/>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Century Schoolbook" panose="02040604050505020304" pitchFamily="18" charset="0"/>
                <a:ea typeface="+mn-ea"/>
                <a:cs typeface="+mn-cs"/>
              </a:defRPr>
            </a:pPr>
            <a:r>
              <a:rPr lang="en-US" sz="1400" b="1">
                <a:solidFill>
                  <a:sysClr val="windowText" lastClr="000000"/>
                </a:solidFill>
                <a:latin typeface="Century Schoolbook" panose="02040604050505020304" pitchFamily="18" charset="0"/>
              </a:rPr>
              <a:t>Porcentaje</a:t>
            </a:r>
            <a:r>
              <a:rPr lang="en-US" sz="1400" b="1" baseline="0">
                <a:solidFill>
                  <a:sysClr val="windowText" lastClr="000000"/>
                </a:solidFill>
                <a:latin typeface="Century Schoolbook" panose="02040604050505020304" pitchFamily="18" charset="0"/>
              </a:rPr>
              <a:t> de </a:t>
            </a:r>
            <a:r>
              <a:rPr lang="en-US" sz="1400" b="1">
                <a:solidFill>
                  <a:sysClr val="windowText" lastClr="000000"/>
                </a:solidFill>
                <a:latin typeface="Century Schoolbook" panose="02040604050505020304" pitchFamily="18" charset="0"/>
              </a:rPr>
              <a:t>Proyectos </a:t>
            </a:r>
            <a:r>
              <a:rPr lang="en-US" sz="1400" b="1" baseline="0">
                <a:solidFill>
                  <a:sysClr val="windowText" lastClr="000000"/>
                </a:solidFill>
                <a:latin typeface="Century Schoolbook" panose="02040604050505020304" pitchFamily="18" charset="0"/>
              </a:rPr>
              <a:t>por Línea de Investigación</a:t>
            </a:r>
            <a:endParaRPr lang="en-US" sz="1400" b="1">
              <a:solidFill>
                <a:sysClr val="windowText" lastClr="000000"/>
              </a:solidFill>
              <a:latin typeface="Century Schoolbook" panose="02040604050505020304" pitchFamily="18" charset="0"/>
            </a:endParaRPr>
          </a:p>
        </c:rich>
      </c:tx>
      <c:layout>
        <c:manualLayout>
          <c:xMode val="edge"/>
          <c:yMode val="edge"/>
          <c:x val="0.2399705263309258"/>
          <c:y val="2.328966307559622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Century Schoolbook" panose="02040604050505020304" pitchFamily="18" charset="0"/>
              <a:ea typeface="+mn-ea"/>
              <a:cs typeface="+mn-cs"/>
            </a:defRPr>
          </a:pPr>
          <a:endParaRPr lang="es-EC"/>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'5.1 INVESTIGACIÓN'!$C$9:$C$25</c:f>
              <c:strCache>
                <c:ptCount val="17"/>
                <c:pt idx="0">
                  <c:v>Desarrollo económico y empresarial</c:v>
                </c:pt>
                <c:pt idx="1">
                  <c:v>Producción y desarrollo agroalimentario</c:v>
                </c:pt>
                <c:pt idx="2">
                  <c:v>Infraestructura y ordenamiento territorial</c:v>
                </c:pt>
                <c:pt idx="3">
                  <c:v>Procesos educativos y formación humana</c:v>
                </c:pt>
                <c:pt idx="4">
                  <c:v>Ambiente y conservación</c:v>
                </c:pt>
                <c:pt idx="5">
                  <c:v>Biodiversidad y evolución</c:v>
                </c:pt>
                <c:pt idx="6">
                  <c:v>Turismo sostenible</c:v>
                </c:pt>
                <c:pt idx="7">
                  <c:v>Sociedad y Cultura</c:v>
                </c:pt>
                <c:pt idx="8">
                  <c:v>Productos naturales</c:v>
                </c:pt>
                <c:pt idx="9">
                  <c:v>Comportamiento humano</c:v>
                </c:pt>
                <c:pt idx="10">
                  <c:v>Justicia y gobernabilidad</c:v>
                </c:pt>
                <c:pt idx="11">
                  <c:v>Prevención, promoción y cuidados</c:v>
                </c:pt>
                <c:pt idx="12">
                  <c:v>Internet de las cosas y cloud computing</c:v>
                </c:pt>
                <c:pt idx="13">
                  <c:v>Manejo integral de entidades nosológicas</c:v>
                </c:pt>
                <c:pt idx="14">
                  <c:v>Ciencia de los datos e inteligencia artificial</c:v>
                </c:pt>
                <c:pt idx="15">
                  <c:v>Equidad social y organización ciudadana</c:v>
                </c:pt>
                <c:pt idx="16">
                  <c:v>Ingeniería de software</c:v>
                </c:pt>
              </c:strCache>
            </c:strRef>
          </c:tx>
          <c:spPr>
            <a:solidFill>
              <a:schemeClr val="accent1"/>
            </a:solidFill>
            <a:ln>
              <a:noFill/>
            </a:ln>
            <a:effectLst/>
            <a:sp3d/>
          </c:spPr>
          <c:invertIfNegative val="0"/>
          <c:dPt>
            <c:idx val="1"/>
            <c:invertIfNegative val="0"/>
            <c:bubble3D val="0"/>
            <c:spPr>
              <a:solidFill>
                <a:schemeClr val="accent2">
                  <a:lumMod val="60000"/>
                  <a:lumOff val="40000"/>
                </a:schemeClr>
              </a:solidFill>
              <a:ln>
                <a:noFill/>
              </a:ln>
              <a:effectLst/>
              <a:sp3d/>
            </c:spPr>
            <c:extLst>
              <c:ext xmlns:c16="http://schemas.microsoft.com/office/drawing/2014/chart" uri="{C3380CC4-5D6E-409C-BE32-E72D297353CC}">
                <c16:uniqueId val="{00000007-AD54-4A52-A0D8-1D81559B72FF}"/>
              </c:ext>
            </c:extLst>
          </c:dPt>
          <c:dPt>
            <c:idx val="2"/>
            <c:invertIfNegative val="0"/>
            <c:bubble3D val="0"/>
            <c:spPr>
              <a:solidFill>
                <a:schemeClr val="accent6">
                  <a:lumMod val="40000"/>
                  <a:lumOff val="60000"/>
                </a:schemeClr>
              </a:solidFill>
              <a:ln>
                <a:noFill/>
              </a:ln>
              <a:effectLst/>
              <a:sp3d/>
            </c:spPr>
            <c:extLst>
              <c:ext xmlns:c16="http://schemas.microsoft.com/office/drawing/2014/chart" uri="{C3380CC4-5D6E-409C-BE32-E72D297353CC}">
                <c16:uniqueId val="{00000011-AD54-4A52-A0D8-1D81559B72FF}"/>
              </c:ext>
            </c:extLst>
          </c:dPt>
          <c:dPt>
            <c:idx val="3"/>
            <c:invertIfNegative val="0"/>
            <c:bubble3D val="0"/>
            <c:spPr>
              <a:solidFill>
                <a:schemeClr val="accent4">
                  <a:lumMod val="40000"/>
                  <a:lumOff val="60000"/>
                </a:schemeClr>
              </a:solidFill>
              <a:ln>
                <a:noFill/>
              </a:ln>
              <a:effectLst/>
              <a:sp3d/>
            </c:spPr>
            <c:extLst>
              <c:ext xmlns:c16="http://schemas.microsoft.com/office/drawing/2014/chart" uri="{C3380CC4-5D6E-409C-BE32-E72D297353CC}">
                <c16:uniqueId val="{00000017-AD54-4A52-A0D8-1D81559B72FF}"/>
              </c:ext>
            </c:extLst>
          </c:dPt>
          <c:dPt>
            <c:idx val="4"/>
            <c:invertIfNegative val="0"/>
            <c:bubble3D val="0"/>
            <c:spPr>
              <a:solidFill>
                <a:srgbClr val="99CCFF"/>
              </a:solidFill>
              <a:ln>
                <a:noFill/>
              </a:ln>
              <a:effectLst/>
              <a:sp3d/>
            </c:spPr>
            <c:extLst>
              <c:ext xmlns:c16="http://schemas.microsoft.com/office/drawing/2014/chart" uri="{C3380CC4-5D6E-409C-BE32-E72D297353CC}">
                <c16:uniqueId val="{00000018-AD54-4A52-A0D8-1D81559B72FF}"/>
              </c:ext>
            </c:extLst>
          </c:dPt>
          <c:dPt>
            <c:idx val="5"/>
            <c:invertIfNegative val="0"/>
            <c:bubble3D val="0"/>
            <c:spPr>
              <a:solidFill>
                <a:srgbClr val="CC66FF"/>
              </a:solidFill>
              <a:ln>
                <a:noFill/>
              </a:ln>
              <a:effectLst/>
              <a:sp3d/>
            </c:spPr>
            <c:extLst>
              <c:ext xmlns:c16="http://schemas.microsoft.com/office/drawing/2014/chart" uri="{C3380CC4-5D6E-409C-BE32-E72D297353CC}">
                <c16:uniqueId val="{0000001A-AD54-4A52-A0D8-1D81559B72FF}"/>
              </c:ext>
            </c:extLst>
          </c:dPt>
          <c:dPt>
            <c:idx val="6"/>
            <c:invertIfNegative val="0"/>
            <c:bubble3D val="0"/>
            <c:spPr>
              <a:solidFill>
                <a:schemeClr val="accent3">
                  <a:lumMod val="60000"/>
                  <a:lumOff val="40000"/>
                </a:schemeClr>
              </a:solidFill>
              <a:ln>
                <a:noFill/>
              </a:ln>
              <a:effectLst/>
              <a:sp3d/>
            </c:spPr>
            <c:extLst>
              <c:ext xmlns:c16="http://schemas.microsoft.com/office/drawing/2014/chart" uri="{C3380CC4-5D6E-409C-BE32-E72D297353CC}">
                <c16:uniqueId val="{00000022-AD54-4A52-A0D8-1D81559B72FF}"/>
              </c:ext>
            </c:extLst>
          </c:dPt>
          <c:dPt>
            <c:idx val="7"/>
            <c:invertIfNegative val="0"/>
            <c:bubble3D val="0"/>
            <c:spPr>
              <a:solidFill>
                <a:srgbClr val="33CCCC"/>
              </a:solidFill>
              <a:ln>
                <a:noFill/>
              </a:ln>
              <a:effectLst/>
              <a:sp3d/>
            </c:spPr>
            <c:extLst>
              <c:ext xmlns:c16="http://schemas.microsoft.com/office/drawing/2014/chart" uri="{C3380CC4-5D6E-409C-BE32-E72D297353CC}">
                <c16:uniqueId val="{00000024-AD54-4A52-A0D8-1D81559B72FF}"/>
              </c:ext>
            </c:extLst>
          </c:dPt>
          <c:dPt>
            <c:idx val="8"/>
            <c:invertIfNegative val="0"/>
            <c:bubble3D val="0"/>
            <c:spPr>
              <a:solidFill>
                <a:srgbClr val="FFCC66"/>
              </a:solidFill>
              <a:ln>
                <a:noFill/>
              </a:ln>
              <a:effectLst/>
              <a:sp3d/>
            </c:spPr>
            <c:extLst>
              <c:ext xmlns:c16="http://schemas.microsoft.com/office/drawing/2014/chart" uri="{C3380CC4-5D6E-409C-BE32-E72D297353CC}">
                <c16:uniqueId val="{00000025-AD54-4A52-A0D8-1D81559B72FF}"/>
              </c:ext>
            </c:extLst>
          </c:dPt>
          <c:dPt>
            <c:idx val="9"/>
            <c:invertIfNegative val="0"/>
            <c:bubble3D val="0"/>
            <c:spPr>
              <a:solidFill>
                <a:srgbClr val="CC6600"/>
              </a:solidFill>
              <a:ln>
                <a:noFill/>
              </a:ln>
              <a:effectLst/>
              <a:sp3d/>
            </c:spPr>
            <c:extLst>
              <c:ext xmlns:c16="http://schemas.microsoft.com/office/drawing/2014/chart" uri="{C3380CC4-5D6E-409C-BE32-E72D297353CC}">
                <c16:uniqueId val="{00000026-AD54-4A52-A0D8-1D81559B72FF}"/>
              </c:ext>
            </c:extLst>
          </c:dPt>
          <c:dPt>
            <c:idx val="1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29-AD54-4A52-A0D8-1D81559B72FF}"/>
              </c:ext>
            </c:extLst>
          </c:dPt>
          <c:dPt>
            <c:idx val="11"/>
            <c:invertIfNegative val="0"/>
            <c:bubble3D val="0"/>
            <c:spPr>
              <a:solidFill>
                <a:srgbClr val="FFCCFF"/>
              </a:solidFill>
              <a:ln>
                <a:noFill/>
              </a:ln>
              <a:effectLst/>
              <a:sp3d/>
            </c:spPr>
            <c:extLst>
              <c:ext xmlns:c16="http://schemas.microsoft.com/office/drawing/2014/chart" uri="{C3380CC4-5D6E-409C-BE32-E72D297353CC}">
                <c16:uniqueId val="{0000002A-AD54-4A52-A0D8-1D81559B72FF}"/>
              </c:ext>
            </c:extLst>
          </c:dPt>
          <c:dPt>
            <c:idx val="13"/>
            <c:invertIfNegative val="0"/>
            <c:bubble3D val="0"/>
            <c:spPr>
              <a:solidFill>
                <a:srgbClr val="66FFFF"/>
              </a:solidFill>
              <a:ln>
                <a:noFill/>
              </a:ln>
              <a:effectLst/>
              <a:sp3d/>
            </c:spPr>
            <c:extLst>
              <c:ext xmlns:c16="http://schemas.microsoft.com/office/drawing/2014/chart" uri="{C3380CC4-5D6E-409C-BE32-E72D297353CC}">
                <c16:uniqueId val="{0000002E-AD54-4A52-A0D8-1D81559B72FF}"/>
              </c:ext>
            </c:extLst>
          </c:dPt>
          <c:dPt>
            <c:idx val="14"/>
            <c:invertIfNegative val="0"/>
            <c:bubble3D val="0"/>
            <c:spPr>
              <a:solidFill>
                <a:schemeClr val="accent4"/>
              </a:solidFill>
              <a:ln>
                <a:noFill/>
              </a:ln>
              <a:effectLst/>
              <a:sp3d/>
            </c:spPr>
            <c:extLst>
              <c:ext xmlns:c16="http://schemas.microsoft.com/office/drawing/2014/chart" uri="{C3380CC4-5D6E-409C-BE32-E72D297353CC}">
                <c16:uniqueId val="{0000003E-AD54-4A52-A0D8-1D81559B72FF}"/>
              </c:ext>
            </c:extLst>
          </c:dPt>
          <c:dPt>
            <c:idx val="15"/>
            <c:invertIfNegative val="0"/>
            <c:bubble3D val="0"/>
            <c:spPr>
              <a:solidFill>
                <a:schemeClr val="tx2"/>
              </a:solidFill>
              <a:ln>
                <a:noFill/>
              </a:ln>
              <a:effectLst/>
              <a:sp3d/>
            </c:spPr>
            <c:extLst>
              <c:ext xmlns:c16="http://schemas.microsoft.com/office/drawing/2014/chart" uri="{C3380CC4-5D6E-409C-BE32-E72D297353CC}">
                <c16:uniqueId val="{00000036-AD54-4A52-A0D8-1D81559B72FF}"/>
              </c:ext>
            </c:extLst>
          </c:dPt>
          <c:dPt>
            <c:idx val="16"/>
            <c:invertIfNegative val="0"/>
            <c:bubble3D val="0"/>
            <c:spPr>
              <a:solidFill>
                <a:srgbClr val="9966FF"/>
              </a:solidFill>
              <a:ln>
                <a:noFill/>
              </a:ln>
              <a:effectLst/>
              <a:sp3d/>
            </c:spPr>
            <c:extLst>
              <c:ext xmlns:c16="http://schemas.microsoft.com/office/drawing/2014/chart" uri="{C3380CC4-5D6E-409C-BE32-E72D297353CC}">
                <c16:uniqueId val="{0000002F-AD54-4A52-A0D8-1D81559B72FF}"/>
              </c:ext>
            </c:extLst>
          </c:dPt>
          <c:dLbls>
            <c:dLbl>
              <c:idx val="0"/>
              <c:layout>
                <c:manualLayout>
                  <c:x val="1.1067876914315133E-2"/>
                  <c:y val="-2.134861119831823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AD54-4A52-A0D8-1D81559B72FF}"/>
                </c:ext>
              </c:extLst>
            </c:dLbl>
            <c:dLbl>
              <c:idx val="1"/>
              <c:layout>
                <c:manualLayout>
                  <c:x val="4.15045384286812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54-4A52-A0D8-1D81559B72FF}"/>
                </c:ext>
              </c:extLst>
            </c:dLbl>
            <c:dLbl>
              <c:idx val="2"/>
              <c:layout>
                <c:manualLayout>
                  <c:x val="6.9174775393451588E-3"/>
                  <c:y val="0"/>
                </c:manualLayout>
              </c:layout>
              <c:showLegendKey val="0"/>
              <c:showVal val="1"/>
              <c:showCatName val="0"/>
              <c:showSerName val="0"/>
              <c:showPercent val="0"/>
              <c:showBubbleSize val="0"/>
              <c:extLst>
                <c:ext xmlns:c15="http://schemas.microsoft.com/office/drawing/2012/chart" uri="{CE6537A1-D6FC-4f65-9D91-7224C49458BB}">
                  <c15:layout>
                    <c:manualLayout>
                      <c:w val="4.1193308858364829E-2"/>
                      <c:h val="4.0582329600813344E-2"/>
                    </c:manualLayout>
                  </c15:layout>
                </c:ext>
                <c:ext xmlns:c16="http://schemas.microsoft.com/office/drawing/2014/chart" uri="{C3380CC4-5D6E-409C-BE32-E72D297353CC}">
                  <c16:uniqueId val="{00000011-AD54-4A52-A0D8-1D81559B72FF}"/>
                </c:ext>
              </c:extLst>
            </c:dLbl>
            <c:dLbl>
              <c:idx val="3"/>
              <c:layout>
                <c:manualLayout>
                  <c:x val="9.684392300025742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D54-4A52-A0D8-1D81559B72FF}"/>
                </c:ext>
              </c:extLst>
            </c:dLbl>
            <c:dLbl>
              <c:idx val="4"/>
              <c:layout>
                <c:manualLayout>
                  <c:x val="6.91742307144690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D54-4A52-A0D8-1D81559B72FF}"/>
                </c:ext>
              </c:extLst>
            </c:dLbl>
            <c:dLbl>
              <c:idx val="5"/>
              <c:layout>
                <c:manualLayout>
                  <c:x val="8.300907685736401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D54-4A52-A0D8-1D81559B72FF}"/>
                </c:ext>
              </c:extLst>
            </c:dLbl>
            <c:dLbl>
              <c:idx val="6"/>
              <c:layout>
                <c:manualLayout>
                  <c:x val="8.30090768573634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D54-4A52-A0D8-1D81559B72FF}"/>
                </c:ext>
              </c:extLst>
            </c:dLbl>
            <c:dLbl>
              <c:idx val="7"/>
              <c:layout>
                <c:manualLayout>
                  <c:x val="9.6843923000257421E-3"/>
                  <c:y val="-8.5394444793272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AD54-4A52-A0D8-1D81559B72FF}"/>
                </c:ext>
              </c:extLst>
            </c:dLbl>
            <c:dLbl>
              <c:idx val="8"/>
              <c:layout>
                <c:manualLayout>
                  <c:x val="9.684392300025639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D54-4A52-A0D8-1D81559B72FF}"/>
                </c:ext>
              </c:extLst>
            </c:dLbl>
            <c:dLbl>
              <c:idx val="9"/>
              <c:layout>
                <c:manualLayout>
                  <c:x val="8.30090768573634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D54-4A52-A0D8-1D81559B72FF}"/>
                </c:ext>
              </c:extLst>
            </c:dLbl>
            <c:dLbl>
              <c:idx val="10"/>
              <c:layout>
                <c:manualLayout>
                  <c:x val="9.684392300025742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D54-4A52-A0D8-1D81559B72FF}"/>
                </c:ext>
              </c:extLst>
            </c:dLbl>
            <c:dLbl>
              <c:idx val="11"/>
              <c:layout>
                <c:manualLayout>
                  <c:x val="8.3009076857363494E-3"/>
                  <c:y val="-8.5394444793272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D54-4A52-A0D8-1D81559B72FF}"/>
                </c:ext>
              </c:extLst>
            </c:dLbl>
            <c:dLbl>
              <c:idx val="12"/>
              <c:layout>
                <c:manualLayout>
                  <c:x val="1.1067876914315032E-2"/>
                  <c:y val="-8.5394444793272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AD54-4A52-A0D8-1D81559B72FF}"/>
                </c:ext>
              </c:extLst>
            </c:dLbl>
            <c:dLbl>
              <c:idx val="13"/>
              <c:layout>
                <c:manualLayout>
                  <c:x val="9.6843923000257421E-3"/>
                  <c:y val="-8.5394444793272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AD54-4A52-A0D8-1D81559B72FF}"/>
                </c:ext>
              </c:extLst>
            </c:dLbl>
            <c:dLbl>
              <c:idx val="14"/>
              <c:layout>
                <c:manualLayout>
                  <c:x val="9.6843923000257421E-3"/>
                  <c:y val="-8.5394444793272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AD54-4A52-A0D8-1D81559B72FF}"/>
                </c:ext>
              </c:extLst>
            </c:dLbl>
            <c:dLbl>
              <c:idx val="15"/>
              <c:layout>
                <c:manualLayout>
                  <c:x val="1.3834846142893917E-2"/>
                  <c:y val="-8.5394444793272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AD54-4A52-A0D8-1D81559B72FF}"/>
                </c:ext>
              </c:extLst>
            </c:dLbl>
            <c:dLbl>
              <c:idx val="16"/>
              <c:layout>
                <c:manualLayout>
                  <c:x val="1.1067876914315133E-2"/>
                  <c:y val="-8.5394444793272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AD54-4A52-A0D8-1D81559B72F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 INVESTIGACIÓN'!$C$29:$C$45</c:f>
              <c:strCache>
                <c:ptCount val="17"/>
                <c:pt idx="0">
                  <c:v>Desarrollo económico y empresarial</c:v>
                </c:pt>
                <c:pt idx="1">
                  <c:v>Producción y desarrollo agroalimentario</c:v>
                </c:pt>
                <c:pt idx="2">
                  <c:v>Infraestructura y ordenamiento territorial</c:v>
                </c:pt>
                <c:pt idx="3">
                  <c:v>Procesos educativos y formación humana</c:v>
                </c:pt>
                <c:pt idx="4">
                  <c:v>Ambiente y conservación</c:v>
                </c:pt>
                <c:pt idx="5">
                  <c:v>Biodiversidad y evolución</c:v>
                </c:pt>
                <c:pt idx="6">
                  <c:v>Turismo sostenible</c:v>
                </c:pt>
                <c:pt idx="7">
                  <c:v>Sociedad y Cultura</c:v>
                </c:pt>
                <c:pt idx="8">
                  <c:v>Productos naturales</c:v>
                </c:pt>
                <c:pt idx="9">
                  <c:v>Comportamiento humano</c:v>
                </c:pt>
                <c:pt idx="10">
                  <c:v>Justicia y gobernabilidad</c:v>
                </c:pt>
                <c:pt idx="11">
                  <c:v>Prevención, promoción y cuidados</c:v>
                </c:pt>
                <c:pt idx="12">
                  <c:v>Internet de las cosas y cloud computing</c:v>
                </c:pt>
                <c:pt idx="13">
                  <c:v>Manejo integral de entidades nosológicas</c:v>
                </c:pt>
                <c:pt idx="14">
                  <c:v>Ciencia de los datos e inteligencia artificial</c:v>
                </c:pt>
                <c:pt idx="15">
                  <c:v>Equidad social  y organización ciudadana</c:v>
                </c:pt>
                <c:pt idx="16">
                  <c:v>Ingeniería de software</c:v>
                </c:pt>
              </c:strCache>
            </c:strRef>
          </c:cat>
          <c:val>
            <c:numRef>
              <c:f>'5.1 INVESTIGACIÓN'!$D$29:$D$45</c:f>
              <c:numCache>
                <c:formatCode>0%</c:formatCode>
                <c:ptCount val="17"/>
                <c:pt idx="0">
                  <c:v>0.20149253731343283</c:v>
                </c:pt>
                <c:pt idx="1">
                  <c:v>0.15671641791044777</c:v>
                </c:pt>
                <c:pt idx="2">
                  <c:v>0.14925373134328357</c:v>
                </c:pt>
                <c:pt idx="3">
                  <c:v>0.11194029850746269</c:v>
                </c:pt>
                <c:pt idx="4">
                  <c:v>5.9701492537313432E-2</c:v>
                </c:pt>
                <c:pt idx="5">
                  <c:v>5.2238805970149252E-2</c:v>
                </c:pt>
                <c:pt idx="6">
                  <c:v>5.2238805970149252E-2</c:v>
                </c:pt>
                <c:pt idx="7">
                  <c:v>4.4776119402985072E-2</c:v>
                </c:pt>
                <c:pt idx="8">
                  <c:v>3.7313432835820892E-2</c:v>
                </c:pt>
                <c:pt idx="9">
                  <c:v>2.9850746268656716E-2</c:v>
                </c:pt>
                <c:pt idx="10">
                  <c:v>2.9850746268656716E-2</c:v>
                </c:pt>
                <c:pt idx="11">
                  <c:v>2.2388059701492536E-2</c:v>
                </c:pt>
                <c:pt idx="12">
                  <c:v>1.4925373134328358E-2</c:v>
                </c:pt>
                <c:pt idx="13">
                  <c:v>1.4925373134328358E-2</c:v>
                </c:pt>
                <c:pt idx="14">
                  <c:v>7.462686567164179E-3</c:v>
                </c:pt>
                <c:pt idx="15">
                  <c:v>7.462686567164179E-3</c:v>
                </c:pt>
                <c:pt idx="16">
                  <c:v>7.462686567164179E-3</c:v>
                </c:pt>
              </c:numCache>
            </c:numRef>
          </c:val>
          <c:extLst>
            <c:ext xmlns:c16="http://schemas.microsoft.com/office/drawing/2014/chart" uri="{C3380CC4-5D6E-409C-BE32-E72D297353CC}">
              <c16:uniqueId val="{00000000-AD54-4A52-A0D8-1D81559B72FF}"/>
            </c:ext>
          </c:extLst>
        </c:ser>
        <c:dLbls>
          <c:showLegendKey val="0"/>
          <c:showVal val="0"/>
          <c:showCatName val="0"/>
          <c:showSerName val="0"/>
          <c:showPercent val="0"/>
          <c:showBubbleSize val="0"/>
        </c:dLbls>
        <c:gapWidth val="150"/>
        <c:shape val="box"/>
        <c:axId val="547019864"/>
        <c:axId val="547020256"/>
        <c:axId val="0"/>
      </c:bar3DChart>
      <c:catAx>
        <c:axId val="5470198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Arial Narrow" panose="020B0606020202030204" pitchFamily="34" charset="0"/>
                <a:ea typeface="+mn-ea"/>
                <a:cs typeface="+mn-cs"/>
              </a:defRPr>
            </a:pPr>
            <a:endParaRPr lang="es-EC"/>
          </a:p>
        </c:txPr>
        <c:crossAx val="547020256"/>
        <c:crosses val="autoZero"/>
        <c:auto val="1"/>
        <c:lblAlgn val="ctr"/>
        <c:lblOffset val="100"/>
        <c:noMultiLvlLbl val="0"/>
      </c:catAx>
      <c:valAx>
        <c:axId val="547020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entury Schoolbook" panose="02040604050505020304" pitchFamily="18" charset="0"/>
                <a:ea typeface="+mn-ea"/>
                <a:cs typeface="+mn-cs"/>
              </a:defRPr>
            </a:pPr>
            <a:endParaRPr lang="es-EC"/>
          </a:p>
        </c:txPr>
        <c:crossAx val="547019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s-EC"/>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sz="1600">
                <a:solidFill>
                  <a:sysClr val="windowText" lastClr="000000"/>
                </a:solidFill>
                <a:latin typeface="Century Schoolbook" panose="02040604050505020304" pitchFamily="18" charset="0"/>
              </a:rPr>
              <a:t>Porcentaje Participación</a:t>
            </a:r>
            <a:r>
              <a:rPr lang="es-EC" sz="1600" baseline="0">
                <a:solidFill>
                  <a:sysClr val="windowText" lastClr="000000"/>
                </a:solidFill>
                <a:latin typeface="Century Schoolbook" panose="02040604050505020304" pitchFamily="18" charset="0"/>
              </a:rPr>
              <a:t> de</a:t>
            </a:r>
            <a:r>
              <a:rPr lang="es-EC" sz="1600">
                <a:solidFill>
                  <a:sysClr val="windowText" lastClr="000000"/>
                </a:solidFill>
                <a:latin typeface="Century Schoolbook" panose="02040604050505020304" pitchFamily="18" charset="0"/>
              </a:rPr>
              <a:t> Proyectos -</a:t>
            </a:r>
            <a:r>
              <a:rPr lang="es-EC" sz="1600" baseline="0">
                <a:solidFill>
                  <a:sysClr val="windowText" lastClr="000000"/>
                </a:solidFill>
                <a:latin typeface="Century Schoolbook" panose="02040604050505020304" pitchFamily="18" charset="0"/>
              </a:rPr>
              <a:t> </a:t>
            </a:r>
            <a:r>
              <a:rPr lang="es-EC" sz="1600">
                <a:solidFill>
                  <a:sysClr val="windowText" lastClr="000000"/>
                </a:solidFill>
                <a:latin typeface="Century Schoolbook" panose="02040604050505020304" pitchFamily="18" charset="0"/>
              </a:rPr>
              <a:t>Presupuesto, por Línea de Investigación</a:t>
            </a:r>
          </a:p>
        </c:rich>
      </c:tx>
      <c:layout>
        <c:manualLayout>
          <c:xMode val="edge"/>
          <c:yMode val="edge"/>
          <c:x val="0.18429484231774257"/>
          <c:y val="4.39841992278248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manualLayout>
          <c:layoutTarget val="inner"/>
          <c:xMode val="edge"/>
          <c:yMode val="edge"/>
          <c:x val="0.10795622937488968"/>
          <c:y val="0.13387271572330714"/>
          <c:w val="0.88404520011091836"/>
          <c:h val="0.47112795787172751"/>
        </c:manualLayout>
      </c:layout>
      <c:barChart>
        <c:barDir val="col"/>
        <c:grouping val="clustered"/>
        <c:varyColors val="0"/>
        <c:ser>
          <c:idx val="0"/>
          <c:order val="0"/>
          <c:tx>
            <c:strRef>
              <c:f>'5.1 INVESTIGACIÓN'!$D$28</c:f>
              <c:strCache>
                <c:ptCount val="1"/>
                <c:pt idx="0">
                  <c:v>% Proyecto</c:v>
                </c:pt>
              </c:strCache>
            </c:strRef>
          </c:tx>
          <c:spPr>
            <a:solidFill>
              <a:schemeClr val="accent1"/>
            </a:solidFill>
            <a:ln>
              <a:noFill/>
            </a:ln>
            <a:effectLst/>
          </c:spPr>
          <c:invertIfNegative val="0"/>
          <c:dLbls>
            <c:dLbl>
              <c:idx val="0"/>
              <c:layout>
                <c:manualLayout>
                  <c:x val="3.4353187191328498E-3"/>
                  <c:y val="2.37988959560990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7E4-4337-A284-06492B77A2E8}"/>
                </c:ext>
              </c:extLst>
            </c:dLbl>
            <c:dLbl>
              <c:idx val="1"/>
              <c:layout>
                <c:manualLayout>
                  <c:x val="3.435318719132871E-3"/>
                  <c:y val="7.13966878682972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7E4-4337-A284-06492B77A2E8}"/>
                </c:ext>
              </c:extLst>
            </c:dLbl>
            <c:dLbl>
              <c:idx val="2"/>
              <c:layout>
                <c:manualLayout>
                  <c:x val="2.2902124794219E-3"/>
                  <c:y val="2.379889595609865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7E4-4337-A284-06492B77A2E8}"/>
                </c:ext>
              </c:extLst>
            </c:dLbl>
            <c:dLbl>
              <c:idx val="3"/>
              <c:layout>
                <c:manualLayout>
                  <c:x val="2.2902124794219E-3"/>
                  <c:y val="7.13966878682972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7E4-4337-A284-06492B77A2E8}"/>
                </c:ext>
              </c:extLst>
            </c:dLbl>
            <c:dLbl>
              <c:idx val="4"/>
              <c:layout>
                <c:manualLayout>
                  <c:x val="3.4353187191328918E-3"/>
                  <c:y val="4.759779191219819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7E4-4337-A284-06492B77A2E8}"/>
                </c:ext>
              </c:extLst>
            </c:dLbl>
            <c:dLbl>
              <c:idx val="7"/>
              <c:layout>
                <c:manualLayout>
                  <c:x val="3.4353187191328498E-3"/>
                  <c:y val="4.759779191219819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7E4-4337-A284-06492B77A2E8}"/>
                </c:ext>
              </c:extLst>
            </c:dLbl>
            <c:dLbl>
              <c:idx val="8"/>
              <c:layout>
                <c:manualLayout>
                  <c:x val="2.2845908198425801E-3"/>
                  <c:y val="4.500132244245917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7E4-4337-A284-06492B77A2E8}"/>
                </c:ext>
              </c:extLst>
            </c:dLbl>
            <c:dLbl>
              <c:idx val="16"/>
              <c:layout>
                <c:manualLayout>
                  <c:x val="-1.1451478232764425E-3"/>
                  <c:y val="-2.379889595609996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7E4-4337-A284-06492B77A2E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lumMod val="7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'5.1 INVESTIGACIÓN'!$C$29:$C$45</c:f>
              <c:strCache>
                <c:ptCount val="17"/>
                <c:pt idx="0">
                  <c:v>Desarrollo económico y empresarial</c:v>
                </c:pt>
                <c:pt idx="1">
                  <c:v>Producción y desarrollo agroalimentario</c:v>
                </c:pt>
                <c:pt idx="2">
                  <c:v>Infraestructura y ordenamiento territorial</c:v>
                </c:pt>
                <c:pt idx="3">
                  <c:v>Procesos educativos y formación humana</c:v>
                </c:pt>
                <c:pt idx="4">
                  <c:v>Ambiente y conservación</c:v>
                </c:pt>
                <c:pt idx="5">
                  <c:v>Biodiversidad y evolución</c:v>
                </c:pt>
                <c:pt idx="6">
                  <c:v>Turismo sostenible</c:v>
                </c:pt>
                <c:pt idx="7">
                  <c:v>Sociedad y Cultura</c:v>
                </c:pt>
                <c:pt idx="8">
                  <c:v>Productos naturales</c:v>
                </c:pt>
                <c:pt idx="9">
                  <c:v>Comportamiento humano</c:v>
                </c:pt>
                <c:pt idx="10">
                  <c:v>Justicia y gobernabilidad</c:v>
                </c:pt>
                <c:pt idx="11">
                  <c:v>Prevención, promoción y cuidados</c:v>
                </c:pt>
                <c:pt idx="12">
                  <c:v>Internet de las cosas y cloud computing</c:v>
                </c:pt>
                <c:pt idx="13">
                  <c:v>Manejo integral de entidades nosológicas</c:v>
                </c:pt>
                <c:pt idx="14">
                  <c:v>Ciencia de los datos e inteligencia artificial</c:v>
                </c:pt>
                <c:pt idx="15">
                  <c:v>Equidad social  y organización ciudadana</c:v>
                </c:pt>
                <c:pt idx="16">
                  <c:v>Ingeniería de software</c:v>
                </c:pt>
              </c:strCache>
            </c:strRef>
          </c:cat>
          <c:val>
            <c:numRef>
              <c:f>'5.1 INVESTIGACIÓN'!$D$29:$D$45</c:f>
              <c:numCache>
                <c:formatCode>0%</c:formatCode>
                <c:ptCount val="17"/>
                <c:pt idx="0">
                  <c:v>0.20149253731343283</c:v>
                </c:pt>
                <c:pt idx="1">
                  <c:v>0.15671641791044777</c:v>
                </c:pt>
                <c:pt idx="2">
                  <c:v>0.14925373134328357</c:v>
                </c:pt>
                <c:pt idx="3">
                  <c:v>0.11194029850746269</c:v>
                </c:pt>
                <c:pt idx="4">
                  <c:v>5.9701492537313432E-2</c:v>
                </c:pt>
                <c:pt idx="5">
                  <c:v>5.2238805970149252E-2</c:v>
                </c:pt>
                <c:pt idx="6">
                  <c:v>5.2238805970149252E-2</c:v>
                </c:pt>
                <c:pt idx="7">
                  <c:v>4.4776119402985072E-2</c:v>
                </c:pt>
                <c:pt idx="8">
                  <c:v>3.7313432835820892E-2</c:v>
                </c:pt>
                <c:pt idx="9">
                  <c:v>2.9850746268656716E-2</c:v>
                </c:pt>
                <c:pt idx="10">
                  <c:v>2.9850746268656716E-2</c:v>
                </c:pt>
                <c:pt idx="11">
                  <c:v>2.2388059701492536E-2</c:v>
                </c:pt>
                <c:pt idx="12">
                  <c:v>1.4925373134328358E-2</c:v>
                </c:pt>
                <c:pt idx="13">
                  <c:v>1.4925373134328358E-2</c:v>
                </c:pt>
                <c:pt idx="14">
                  <c:v>7.462686567164179E-3</c:v>
                </c:pt>
                <c:pt idx="15">
                  <c:v>7.462686567164179E-3</c:v>
                </c:pt>
                <c:pt idx="16">
                  <c:v>7.462686567164179E-3</c:v>
                </c:pt>
              </c:numCache>
            </c:numRef>
          </c:val>
          <c:extLst>
            <c:ext xmlns:c16="http://schemas.microsoft.com/office/drawing/2014/chart" uri="{C3380CC4-5D6E-409C-BE32-E72D297353CC}">
              <c16:uniqueId val="{00000000-67E4-4337-A284-06492B77A2E8}"/>
            </c:ext>
          </c:extLst>
        </c:ser>
        <c:ser>
          <c:idx val="1"/>
          <c:order val="1"/>
          <c:tx>
            <c:strRef>
              <c:f>'5.1 INVESTIGACIÓN'!$E$28</c:f>
              <c:strCache>
                <c:ptCount val="1"/>
                <c:pt idx="0">
                  <c:v>% Presupuesto</c:v>
                </c:pt>
              </c:strCache>
            </c:strRef>
          </c:tx>
          <c:spPr>
            <a:solidFill>
              <a:schemeClr val="accent2"/>
            </a:solidFill>
            <a:ln>
              <a:noFill/>
            </a:ln>
            <a:effectLst/>
          </c:spPr>
          <c:invertIfNegative val="0"/>
          <c:dLbls>
            <c:dLbl>
              <c:idx val="0"/>
              <c:layout>
                <c:manualLayout>
                  <c:x val="1.0305956157398528E-2"/>
                  <c:y val="7.139668786829641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E4-4337-A284-06492B77A2E8}"/>
                </c:ext>
              </c:extLst>
            </c:dLbl>
            <c:dLbl>
              <c:idx val="1"/>
              <c:layout>
                <c:manualLayout>
                  <c:x val="1.1451062397109499E-2"/>
                  <c:y val="1.1899447978049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7E4-4337-A284-06492B77A2E8}"/>
                </c:ext>
              </c:extLst>
            </c:dLbl>
            <c:dLbl>
              <c:idx val="2"/>
              <c:layout>
                <c:manualLayout>
                  <c:x val="1.2596168636820407E-2"/>
                  <c:y val="7.13966878682972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7E4-4337-A284-06492B77A2E8}"/>
                </c:ext>
              </c:extLst>
            </c:dLbl>
            <c:dLbl>
              <c:idx val="3"/>
              <c:layout>
                <c:manualLayout>
                  <c:x val="1.0305956157398549E-2"/>
                  <c:y val="7.13966878682972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7E4-4337-A284-06492B77A2E8}"/>
                </c:ext>
              </c:extLst>
            </c:dLbl>
            <c:dLbl>
              <c:idx val="4"/>
              <c:layout>
                <c:manualLayout>
                  <c:x val="1.0305956157398507E-2"/>
                  <c:y val="4.759779191219819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7E4-4337-A284-06492B77A2E8}"/>
                </c:ext>
              </c:extLst>
            </c:dLbl>
            <c:dLbl>
              <c:idx val="5"/>
              <c:layout>
                <c:manualLayout>
                  <c:x val="5.7255311985548339E-3"/>
                  <c:y val="7.13966878682972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7E4-4337-A284-06492B77A2E8}"/>
                </c:ext>
              </c:extLst>
            </c:dLbl>
            <c:dLbl>
              <c:idx val="6"/>
              <c:layout>
                <c:manualLayout>
                  <c:x val="9.1608499176875149E-3"/>
                  <c:y val="4.759779191219819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7E4-4337-A284-06492B77A2E8}"/>
                </c:ext>
              </c:extLst>
            </c:dLbl>
            <c:dLbl>
              <c:idx val="7"/>
              <c:layout>
                <c:manualLayout>
                  <c:x val="1.1451062397109499E-2"/>
                  <c:y val="9.519558382439638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7E4-4337-A284-06492B77A2E8}"/>
                </c:ext>
              </c:extLst>
            </c:dLbl>
            <c:dLbl>
              <c:idx val="8"/>
              <c:layout>
                <c:manualLayout>
                  <c:x val="3.4353187191327656E-3"/>
                  <c:y val="7.139668786829706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7E4-4337-A284-06492B77A2E8}"/>
                </c:ext>
              </c:extLst>
            </c:dLbl>
            <c:dLbl>
              <c:idx val="9"/>
              <c:layout>
                <c:manualLayout>
                  <c:x val="9.1608499176875149E-3"/>
                  <c:y val="4.759779191219819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7E4-4337-A284-06492B77A2E8}"/>
                </c:ext>
              </c:extLst>
            </c:dLbl>
            <c:dLbl>
              <c:idx val="10"/>
              <c:layout>
                <c:manualLayout>
                  <c:x val="1.1451062397109416E-2"/>
                  <c:y val="4.759779191219731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7E4-4337-A284-06492B77A2E8}"/>
                </c:ext>
              </c:extLst>
            </c:dLbl>
            <c:dLbl>
              <c:idx val="11"/>
              <c:layout>
                <c:manualLayout>
                  <c:x val="9.1608499176875999E-3"/>
                  <c:y val="4.759779191219819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7E4-4337-A284-06492B77A2E8}"/>
                </c:ext>
              </c:extLst>
            </c:dLbl>
            <c:dLbl>
              <c:idx val="12"/>
              <c:layout>
                <c:manualLayout>
                  <c:x val="4.5804249588438E-3"/>
                  <c:y val="7.13966878682972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7E4-4337-A284-06492B77A2E8}"/>
                </c:ext>
              </c:extLst>
            </c:dLbl>
            <c:dLbl>
              <c:idx val="13"/>
              <c:layout>
                <c:manualLayout>
                  <c:x val="9.1608499176875999E-3"/>
                  <c:y val="2.37988959560990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7E4-4337-A284-06492B77A2E8}"/>
                </c:ext>
              </c:extLst>
            </c:dLbl>
            <c:dLbl>
              <c:idx val="14"/>
              <c:layout>
                <c:manualLayout>
                  <c:x val="1.0305956157398382E-2"/>
                  <c:y val="2.37988959560990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7E4-4337-A284-06492B77A2E8}"/>
                </c:ext>
              </c:extLst>
            </c:dLbl>
            <c:dLbl>
              <c:idx val="15"/>
              <c:layout>
                <c:manualLayout>
                  <c:x val="1.0305956157398382E-2"/>
                  <c:y val="7.13966878682972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7E4-4337-A284-06492B77A2E8}"/>
                </c:ext>
              </c:extLst>
            </c:dLbl>
            <c:dLbl>
              <c:idx val="16"/>
              <c:layout>
                <c:manualLayout>
                  <c:x val="5.7255595557670382E-3"/>
                  <c:y val="9.519558382439551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67E4-4337-A284-06492B77A2E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2">
                        <a:lumMod val="7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 INVESTIGACIÓN'!$C$29:$C$45</c:f>
              <c:strCache>
                <c:ptCount val="17"/>
                <c:pt idx="0">
                  <c:v>Desarrollo económico y empresarial</c:v>
                </c:pt>
                <c:pt idx="1">
                  <c:v>Producción y desarrollo agroalimentario</c:v>
                </c:pt>
                <c:pt idx="2">
                  <c:v>Infraestructura y ordenamiento territorial</c:v>
                </c:pt>
                <c:pt idx="3">
                  <c:v>Procesos educativos y formación humana</c:v>
                </c:pt>
                <c:pt idx="4">
                  <c:v>Ambiente y conservación</c:v>
                </c:pt>
                <c:pt idx="5">
                  <c:v>Biodiversidad y evolución</c:v>
                </c:pt>
                <c:pt idx="6">
                  <c:v>Turismo sostenible</c:v>
                </c:pt>
                <c:pt idx="7">
                  <c:v>Sociedad y Cultura</c:v>
                </c:pt>
                <c:pt idx="8">
                  <c:v>Productos naturales</c:v>
                </c:pt>
                <c:pt idx="9">
                  <c:v>Comportamiento humano</c:v>
                </c:pt>
                <c:pt idx="10">
                  <c:v>Justicia y gobernabilidad</c:v>
                </c:pt>
                <c:pt idx="11">
                  <c:v>Prevención, promoción y cuidados</c:v>
                </c:pt>
                <c:pt idx="12">
                  <c:v>Internet de las cosas y cloud computing</c:v>
                </c:pt>
                <c:pt idx="13">
                  <c:v>Manejo integral de entidades nosológicas</c:v>
                </c:pt>
                <c:pt idx="14">
                  <c:v>Ciencia de los datos e inteligencia artificial</c:v>
                </c:pt>
                <c:pt idx="15">
                  <c:v>Equidad social  y organización ciudadana</c:v>
                </c:pt>
                <c:pt idx="16">
                  <c:v>Ingeniería de software</c:v>
                </c:pt>
              </c:strCache>
            </c:strRef>
          </c:cat>
          <c:val>
            <c:numRef>
              <c:f>'5.1 INVESTIGACIÓN'!$E$29:$E$45</c:f>
              <c:numCache>
                <c:formatCode>0.00%</c:formatCode>
                <c:ptCount val="17"/>
                <c:pt idx="0">
                  <c:v>2.6113174406692859E-2</c:v>
                </c:pt>
                <c:pt idx="1">
                  <c:v>0.13279415161850289</c:v>
                </c:pt>
                <c:pt idx="2">
                  <c:v>0.13541949319642066</c:v>
                </c:pt>
                <c:pt idx="3">
                  <c:v>2.84251371152307E-2</c:v>
                </c:pt>
                <c:pt idx="4">
                  <c:v>2.3786206448424121E-2</c:v>
                </c:pt>
                <c:pt idx="5">
                  <c:v>8.5991623457847721E-2</c:v>
                </c:pt>
                <c:pt idx="6">
                  <c:v>6.8677873768348188E-3</c:v>
                </c:pt>
                <c:pt idx="7">
                  <c:v>3.1883270053213404E-2</c:v>
                </c:pt>
                <c:pt idx="8">
                  <c:v>0.37145957408833691</c:v>
                </c:pt>
                <c:pt idx="9">
                  <c:v>6.7985323780768202E-3</c:v>
                </c:pt>
                <c:pt idx="10">
                  <c:v>5.194124906849863E-3</c:v>
                </c:pt>
                <c:pt idx="11">
                  <c:v>1.2696749772299664E-3</c:v>
                </c:pt>
                <c:pt idx="12">
                  <c:v>0.13638266286289744</c:v>
                </c:pt>
                <c:pt idx="13">
                  <c:v>1.8433372169420514E-3</c:v>
                </c:pt>
                <c:pt idx="14">
                  <c:v>5.7712498964998475E-5</c:v>
                </c:pt>
                <c:pt idx="15">
                  <c:v>1.1542499792999694E-3</c:v>
                </c:pt>
                <c:pt idx="16">
                  <c:v>4.5592874182348794E-3</c:v>
                </c:pt>
              </c:numCache>
            </c:numRef>
          </c:val>
          <c:extLst>
            <c:ext xmlns:c16="http://schemas.microsoft.com/office/drawing/2014/chart" uri="{C3380CC4-5D6E-409C-BE32-E72D297353CC}">
              <c16:uniqueId val="{00000001-67E4-4337-A284-06492B77A2E8}"/>
            </c:ext>
          </c:extLst>
        </c:ser>
        <c:dLbls>
          <c:showLegendKey val="0"/>
          <c:showVal val="0"/>
          <c:showCatName val="0"/>
          <c:showSerName val="0"/>
          <c:showPercent val="0"/>
          <c:showBubbleSize val="0"/>
        </c:dLbls>
        <c:gapWidth val="219"/>
        <c:overlap val="-27"/>
        <c:axId val="547021040"/>
        <c:axId val="547021432"/>
      </c:barChart>
      <c:catAx>
        <c:axId val="54702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Arial Narrow" panose="020B0606020202030204" pitchFamily="34" charset="0"/>
                <a:ea typeface="+mn-ea"/>
                <a:cs typeface="+mn-cs"/>
              </a:defRPr>
            </a:pPr>
            <a:endParaRPr lang="es-EC"/>
          </a:p>
        </c:txPr>
        <c:crossAx val="547021432"/>
        <c:crosses val="autoZero"/>
        <c:auto val="1"/>
        <c:lblAlgn val="ctr"/>
        <c:lblOffset val="100"/>
        <c:noMultiLvlLbl val="0"/>
      </c:catAx>
      <c:valAx>
        <c:axId val="547021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Century Schoolbook" panose="02040604050505020304" pitchFamily="18" charset="0"/>
                <a:ea typeface="+mn-ea"/>
                <a:cs typeface="+mn-cs"/>
              </a:defRPr>
            </a:pPr>
            <a:endParaRPr lang="es-EC"/>
          </a:p>
        </c:txPr>
        <c:crossAx val="547021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rgbClr val="002060"/>
              </a:solidFill>
              <a:latin typeface="Arial Narrow" panose="020B0606020202030204" pitchFamily="34" charset="0"/>
              <a:ea typeface="+mn-ea"/>
              <a:cs typeface="+mn-cs"/>
            </a:defRPr>
          </a:pPr>
          <a:endParaRPr lang="es-EC"/>
        </a:p>
      </c:txPr>
    </c:legend>
    <c:plotVisOnly val="1"/>
    <c:dispBlanksAs val="gap"/>
    <c:showDLblsOverMax val="0"/>
  </c:chart>
  <c:spPr>
    <a:solidFill>
      <a:schemeClr val="bg1"/>
    </a:solidFill>
    <a:ln w="9525" cap="flat" cmpd="sng" algn="ctr">
      <a:solidFill>
        <a:schemeClr val="tx1">
          <a:lumMod val="75000"/>
          <a:lumOff val="25000"/>
        </a:schemeClr>
      </a:solidFill>
      <a:round/>
    </a:ln>
    <a:effectLst/>
  </c:spPr>
  <c:txPr>
    <a:bodyPr/>
    <a:lstStyle/>
    <a:p>
      <a:pPr>
        <a:defRPr/>
      </a:pPr>
      <a:endParaRPr lang="es-EC"/>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C" sz="1050" b="1" i="0" baseline="0">
                <a:solidFill>
                  <a:sysClr val="windowText" lastClr="000000"/>
                </a:solidFill>
                <a:effectLst/>
                <a:latin typeface="Century Schoolbook" panose="02040604050505020304" pitchFamily="18" charset="0"/>
              </a:rPr>
              <a:t>Porcentaje de Ejecución de Proyectos y su Presupuesto por Objetivo del Plan Nacional de Desarrollo</a:t>
            </a:r>
            <a:endParaRPr lang="es-EC" sz="900" b="1">
              <a:solidFill>
                <a:sysClr val="windowText" lastClr="000000"/>
              </a:solidFill>
              <a:effectLst/>
              <a:latin typeface="Century Schoolbook" panose="02040604050505020304" pitchFamily="18" charset="0"/>
            </a:endParaRPr>
          </a:p>
        </c:rich>
      </c:tx>
      <c:layout>
        <c:manualLayout>
          <c:xMode val="edge"/>
          <c:yMode val="edge"/>
          <c:x val="0.17659781148807838"/>
          <c:y val="1.464362237095812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C"/>
        </a:p>
      </c:txPr>
    </c:title>
    <c:autoTitleDeleted val="0"/>
    <c:plotArea>
      <c:layout>
        <c:manualLayout>
          <c:layoutTarget val="inner"/>
          <c:xMode val="edge"/>
          <c:yMode val="edge"/>
          <c:x val="0.14647795343482553"/>
          <c:y val="0.11941874043516348"/>
          <c:w val="0.88004684492474661"/>
          <c:h val="0.41804457484058488"/>
        </c:manualLayout>
      </c:layout>
      <c:barChart>
        <c:barDir val="col"/>
        <c:grouping val="clustered"/>
        <c:varyColors val="0"/>
        <c:ser>
          <c:idx val="0"/>
          <c:order val="0"/>
          <c:tx>
            <c:v>Proyectos</c:v>
          </c:tx>
          <c:spPr>
            <a:solidFill>
              <a:schemeClr val="accent1"/>
            </a:solidFill>
            <a:ln>
              <a:noFill/>
            </a:ln>
            <a:effectLst/>
          </c:spPr>
          <c:invertIfNegative val="0"/>
          <c:dLbls>
            <c:dLbl>
              <c:idx val="0"/>
              <c:layout>
                <c:manualLayout>
                  <c:x val="-5.8667478259952855E-3"/>
                  <c:y val="1.0982860908360039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5">
                          <a:lumMod val="7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extLst>
                <c:ext xmlns:c15="http://schemas.microsoft.com/office/drawing/2012/chart" uri="{CE6537A1-D6FC-4f65-9D91-7224C49458BB}">
                  <c15:layout>
                    <c:manualLayout>
                      <c:w val="7.0444117111394838E-2"/>
                      <c:h val="5.0593715291660304E-2"/>
                    </c:manualLayout>
                  </c15:layout>
                </c:ext>
                <c:ext xmlns:c16="http://schemas.microsoft.com/office/drawing/2014/chart" uri="{C3380CC4-5D6E-409C-BE32-E72D297353CC}">
                  <c16:uniqueId val="{00000000-3390-491F-B36E-6E0C84F0066E}"/>
                </c:ext>
              </c:extLst>
            </c:dLbl>
            <c:dLbl>
              <c:idx val="1"/>
              <c:layout>
                <c:manualLayout>
                  <c:x val="0"/>
                  <c:y val="1.0982716778218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90-491F-B36E-6E0C84F0066E}"/>
                </c:ext>
              </c:extLst>
            </c:dLbl>
            <c:dLbl>
              <c:idx val="2"/>
              <c:layout>
                <c:manualLayout>
                  <c:x val="3.4365196269739938E-3"/>
                  <c:y val="1.0982716778218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90-491F-B36E-6E0C84F0066E}"/>
                </c:ext>
              </c:extLst>
            </c:dLbl>
            <c:dLbl>
              <c:idx val="3"/>
              <c:layout>
                <c:manualLayout>
                  <c:x val="-5.8666930188071694E-3"/>
                  <c:y val="1.0982716778218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90-491F-B36E-6E0C84F0066E}"/>
                </c:ext>
              </c:extLst>
            </c:dLbl>
            <c:dLbl>
              <c:idx val="4"/>
              <c:layout>
                <c:manualLayout>
                  <c:x val="1.9207684525729752E-3"/>
                  <c:y val="1.0982716778218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90-491F-B36E-6E0C84F0066E}"/>
                </c:ext>
              </c:extLst>
            </c:dLbl>
            <c:dLbl>
              <c:idx val="5"/>
              <c:layout>
                <c:manualLayout>
                  <c:x val="1.2150866959165878E-3"/>
                  <c:y val="7.3218111854790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90-491F-B36E-6E0C84F0066E}"/>
                </c:ext>
              </c:extLst>
            </c:dLbl>
            <c:dLbl>
              <c:idx val="6"/>
              <c:layout>
                <c:manualLayout>
                  <c:x val="-1.9207684525729752E-3"/>
                  <c:y val="1.0982716778218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90-491F-B36E-6E0C84F0066E}"/>
                </c:ext>
              </c:extLst>
            </c:dLbl>
            <c:dLbl>
              <c:idx val="7"/>
              <c:layout>
                <c:manualLayout>
                  <c:x val="-8.1013736291933982E-4"/>
                  <c:y val="7.32181118547899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90-491F-B36E-6E0C84F0066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7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INVESTIGACIÓN'!$C$166:$C$173</c:f>
              <c:strCache>
                <c:ptCount val="8"/>
                <c:pt idx="0">
                  <c:v>Desarrollar las capacidades productivas</c:v>
                </c:pt>
                <c:pt idx="1">
                  <c:v>Impulsar la productividad y competitividad</c:v>
                </c:pt>
                <c:pt idx="2">
                  <c:v>Garantizar una vida digna con iguales oportunidad</c:v>
                </c:pt>
                <c:pt idx="3">
                  <c:v>Garantizar los derechos de la naturaleza</c:v>
                </c:pt>
                <c:pt idx="4">
                  <c:v>Consolidar la sostenibilidad del sistema económico</c:v>
                </c:pt>
                <c:pt idx="5">
                  <c:v>Sociedad y Cultura</c:v>
                </c:pt>
                <c:pt idx="6">
                  <c:v>Incentivar una sociedad participativa</c:v>
                </c:pt>
                <c:pt idx="7">
                  <c:v>Afirmar la interculturalidad y plurinacionalidad, </c:v>
                </c:pt>
              </c:strCache>
            </c:strRef>
          </c:cat>
          <c:val>
            <c:numRef>
              <c:f>'5.2 INVESTIGACIÓN'!$D$166:$D$173</c:f>
              <c:numCache>
                <c:formatCode>0.00%</c:formatCode>
                <c:ptCount val="8"/>
                <c:pt idx="0">
                  <c:v>0.29850746268656714</c:v>
                </c:pt>
                <c:pt idx="1">
                  <c:v>0.18656716417910449</c:v>
                </c:pt>
                <c:pt idx="2">
                  <c:v>0.18656716417910449</c:v>
                </c:pt>
                <c:pt idx="3">
                  <c:v>0.16417910447761194</c:v>
                </c:pt>
                <c:pt idx="4">
                  <c:v>8.9552238805970144E-2</c:v>
                </c:pt>
                <c:pt idx="5">
                  <c:v>4.4776119402985072E-2</c:v>
                </c:pt>
                <c:pt idx="6">
                  <c:v>1.4925373134328358E-2</c:v>
                </c:pt>
                <c:pt idx="7">
                  <c:v>1.4925373134328358E-2</c:v>
                </c:pt>
              </c:numCache>
            </c:numRef>
          </c:val>
          <c:extLst>
            <c:ext xmlns:c16="http://schemas.microsoft.com/office/drawing/2014/chart" uri="{C3380CC4-5D6E-409C-BE32-E72D297353CC}">
              <c16:uniqueId val="{00000008-3390-491F-B36E-6E0C84F0066E}"/>
            </c:ext>
          </c:extLst>
        </c:ser>
        <c:ser>
          <c:idx val="1"/>
          <c:order val="1"/>
          <c:tx>
            <c:v>Presupuesto</c:v>
          </c:tx>
          <c:spPr>
            <a:solidFill>
              <a:schemeClr val="accent2"/>
            </a:solidFill>
            <a:ln>
              <a:noFill/>
            </a:ln>
            <a:effectLst/>
          </c:spPr>
          <c:invertIfNegative val="0"/>
          <c:dLbls>
            <c:dLbl>
              <c:idx val="0"/>
              <c:layout>
                <c:manualLayout>
                  <c:x val="3.8415369051459504E-3"/>
                  <c:y val="1.46436223709580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90-491F-B36E-6E0C84F0066E}"/>
                </c:ext>
              </c:extLst>
            </c:dLbl>
            <c:dLbl>
              <c:idx val="1"/>
              <c:layout>
                <c:manualLayout>
                  <c:x val="5.4617436858098662E-3"/>
                  <c:y val="1.4643622370958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90-491F-B36E-6E0C84F0066E}"/>
                </c:ext>
              </c:extLst>
            </c:dLbl>
            <c:dLbl>
              <c:idx val="2"/>
              <c:layout>
                <c:manualLayout>
                  <c:x val="4.7560362275096777E-3"/>
                  <c:y val="7.3218111854790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90-491F-B36E-6E0C84F0066E}"/>
                </c:ext>
              </c:extLst>
            </c:dLbl>
            <c:dLbl>
              <c:idx val="3"/>
              <c:layout>
                <c:manualLayout>
                  <c:x val="3.8415883084337191E-3"/>
                  <c:y val="1.8304527963697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390-491F-B36E-6E0C84F0066E}"/>
                </c:ext>
              </c:extLst>
            </c:dLbl>
            <c:dLbl>
              <c:idx val="4"/>
              <c:layout>
                <c:manualLayout>
                  <c:x val="5.8666930188070584E-3"/>
                  <c:y val="1.0982716778218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90-491F-B36E-6E0C84F0066E}"/>
                </c:ext>
              </c:extLst>
            </c:dLbl>
            <c:dLbl>
              <c:idx val="5"/>
              <c:layout>
                <c:manualLayout>
                  <c:x val="5.8666930188071694E-3"/>
                  <c:y val="1.4643622370958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90-491F-B36E-6E0C84F0066E}"/>
                </c:ext>
              </c:extLst>
            </c:dLbl>
            <c:dLbl>
              <c:idx val="6"/>
              <c:layout>
                <c:manualLayout>
                  <c:x val="8.1925558544835592E-3"/>
                  <c:y val="1.4643622370958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390-491F-B36E-6E0C84F0066E}"/>
                </c:ext>
              </c:extLst>
            </c:dLbl>
            <c:dLbl>
              <c:idx val="7"/>
              <c:layout>
                <c:manualLayout>
                  <c:x val="7.6830738102919008E-3"/>
                  <c:y val="7.3218111854790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90-491F-B36E-6E0C84F0066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7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INVESTIGACIÓN'!$C$166:$C$173</c:f>
              <c:strCache>
                <c:ptCount val="8"/>
                <c:pt idx="0">
                  <c:v>Desarrollar las capacidades productivas</c:v>
                </c:pt>
                <c:pt idx="1">
                  <c:v>Impulsar la productividad y competitividad</c:v>
                </c:pt>
                <c:pt idx="2">
                  <c:v>Garantizar una vida digna con iguales oportunidad</c:v>
                </c:pt>
                <c:pt idx="3">
                  <c:v>Garantizar los derechos de la naturaleza</c:v>
                </c:pt>
                <c:pt idx="4">
                  <c:v>Consolidar la sostenibilidad del sistema económico</c:v>
                </c:pt>
                <c:pt idx="5">
                  <c:v>Sociedad y Cultura</c:v>
                </c:pt>
                <c:pt idx="6">
                  <c:v>Incentivar una sociedad participativa</c:v>
                </c:pt>
                <c:pt idx="7">
                  <c:v>Afirmar la interculturalidad y plurinacionalidad, </c:v>
                </c:pt>
              </c:strCache>
            </c:strRef>
          </c:cat>
          <c:val>
            <c:numRef>
              <c:f>'5.2 INVESTIGACIÓN'!$E$166:$E$173</c:f>
              <c:numCache>
                <c:formatCode>0.00%</c:formatCode>
                <c:ptCount val="8"/>
                <c:pt idx="0">
                  <c:v>0.40652505939323125</c:v>
                </c:pt>
                <c:pt idx="1">
                  <c:v>3.2815326911498133E-2</c:v>
                </c:pt>
                <c:pt idx="2">
                  <c:v>3.9202369171954514E-2</c:v>
                </c:pt>
                <c:pt idx="3">
                  <c:v>0.47263073902395852</c:v>
                </c:pt>
                <c:pt idx="4">
                  <c:v>1.1749110539294389E-2</c:v>
                </c:pt>
                <c:pt idx="5">
                  <c:v>9.8111248240497408E-3</c:v>
                </c:pt>
                <c:pt idx="6">
                  <c:v>2.3650582075856373E-2</c:v>
                </c:pt>
                <c:pt idx="7">
                  <c:v>3.6156880601571546E-3</c:v>
                </c:pt>
              </c:numCache>
            </c:numRef>
          </c:val>
          <c:extLst>
            <c:ext xmlns:c16="http://schemas.microsoft.com/office/drawing/2014/chart" uri="{C3380CC4-5D6E-409C-BE32-E72D297353CC}">
              <c16:uniqueId val="{00000011-3390-491F-B36E-6E0C84F0066E}"/>
            </c:ext>
          </c:extLst>
        </c:ser>
        <c:dLbls>
          <c:showLegendKey val="0"/>
          <c:showVal val="0"/>
          <c:showCatName val="0"/>
          <c:showSerName val="0"/>
          <c:showPercent val="0"/>
          <c:showBubbleSize val="0"/>
        </c:dLbls>
        <c:gapWidth val="219"/>
        <c:overlap val="-27"/>
        <c:axId val="547022216"/>
        <c:axId val="547022608"/>
      </c:barChart>
      <c:catAx>
        <c:axId val="547022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C"/>
          </a:p>
        </c:txPr>
        <c:crossAx val="547022608"/>
        <c:crosses val="autoZero"/>
        <c:auto val="1"/>
        <c:lblAlgn val="ctr"/>
        <c:lblOffset val="100"/>
        <c:noMultiLvlLbl val="0"/>
      </c:catAx>
      <c:valAx>
        <c:axId val="547022608"/>
        <c:scaling>
          <c:orientation val="minMax"/>
          <c:max val="0.5"/>
        </c:scaling>
        <c:delete val="0"/>
        <c:axPos val="l"/>
        <c:majorGridlines>
          <c:spPr>
            <a:ln w="3175" cap="flat" cmpd="sng" algn="ctr">
              <a:solidFill>
                <a:schemeClr val="bg1">
                  <a:lumMod val="75000"/>
                </a:schemeClr>
              </a:solidFill>
              <a:round/>
            </a:ln>
            <a:effectLst/>
          </c:spPr>
        </c:majorGridlines>
        <c:numFmt formatCode="0.00%" sourceLinked="1"/>
        <c:majorTickMark val="none"/>
        <c:minorTickMark val="none"/>
        <c:tickLblPos val="nextTo"/>
        <c:spPr>
          <a:noFill/>
          <a:ln w="0">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entury Schoolbook" panose="02040604050505020304" pitchFamily="18" charset="0"/>
                <a:ea typeface="+mn-ea"/>
                <a:cs typeface="+mn-cs"/>
              </a:defRPr>
            </a:pPr>
            <a:endParaRPr lang="es-EC"/>
          </a:p>
        </c:txPr>
        <c:crossAx val="547022216"/>
        <c:crosses val="autoZero"/>
        <c:crossBetween val="between"/>
        <c:majorUnit val="0.1"/>
      </c:valAx>
      <c:spPr>
        <a:noFill/>
        <a:ln w="0">
          <a:solidFill>
            <a:schemeClr val="bg1">
              <a:lumMod val="75000"/>
            </a:schemeClr>
          </a:solidFill>
        </a:ln>
        <a:effectLst/>
      </c:spPr>
    </c:plotArea>
    <c:legend>
      <c:legendPos val="b"/>
      <c:layout>
        <c:manualLayout>
          <c:xMode val="edge"/>
          <c:yMode val="edge"/>
          <c:x val="0.71323572061288776"/>
          <c:y val="0.91982732056013583"/>
          <c:w val="0.28418737202123978"/>
          <c:h val="6.552905706890602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entury Schoolbook" panose="02040604050505020304" pitchFamily="18" charset="0"/>
              <a:ea typeface="+mn-ea"/>
              <a:cs typeface="+mn-cs"/>
            </a:defRPr>
          </a:pPr>
          <a:endParaRPr lang="es-EC"/>
        </a:p>
      </c:txPr>
    </c:legend>
    <c:plotVisOnly val="1"/>
    <c:dispBlanksAs val="gap"/>
    <c:showDLblsOverMax val="0"/>
  </c:chart>
  <c:spPr>
    <a:solidFill>
      <a:schemeClr val="bg1"/>
    </a:solidFill>
    <a:ln w="9525" cap="flat" cmpd="sng" algn="ctr">
      <a:solidFill>
        <a:schemeClr val="tx1">
          <a:lumMod val="75000"/>
          <a:lumOff val="25000"/>
        </a:schemeClr>
      </a:solidFill>
      <a:round/>
    </a:ln>
    <a:effectLst/>
  </c:spPr>
  <c:txPr>
    <a:bodyPr/>
    <a:lstStyle/>
    <a:p>
      <a:pPr>
        <a:defRPr/>
      </a:pPr>
      <a:endParaRPr lang="es-EC"/>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C" sz="1050" b="1" i="0" baseline="0">
                <a:solidFill>
                  <a:sysClr val="windowText" lastClr="000000"/>
                </a:solidFill>
                <a:effectLst/>
                <a:latin typeface="Century Schoolbook" panose="02040604050505020304" pitchFamily="18" charset="0"/>
              </a:rPr>
              <a:t>Porcentaje de Ejecución de Proyectos y su Presupuesto por Objetivo del Plan Nacional de Desarrollo</a:t>
            </a:r>
            <a:endParaRPr lang="es-EC" sz="900" b="1">
              <a:solidFill>
                <a:sysClr val="windowText" lastClr="000000"/>
              </a:solidFill>
              <a:effectLst/>
              <a:latin typeface="Century Schoolbook" panose="02040604050505020304" pitchFamily="18" charset="0"/>
            </a:endParaRPr>
          </a:p>
        </c:rich>
      </c:tx>
      <c:layout>
        <c:manualLayout>
          <c:xMode val="edge"/>
          <c:yMode val="edge"/>
          <c:x val="0.17659781148807838"/>
          <c:y val="1.464362237095812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C"/>
        </a:p>
      </c:txPr>
    </c:title>
    <c:autoTitleDeleted val="0"/>
    <c:plotArea>
      <c:layout>
        <c:manualLayout>
          <c:layoutTarget val="inner"/>
          <c:xMode val="edge"/>
          <c:yMode val="edge"/>
          <c:x val="0.14647795343482553"/>
          <c:y val="0.11941874043516348"/>
          <c:w val="0.88004684492474661"/>
          <c:h val="0.41804457484058488"/>
        </c:manualLayout>
      </c:layout>
      <c:barChart>
        <c:barDir val="col"/>
        <c:grouping val="clustered"/>
        <c:varyColors val="0"/>
        <c:ser>
          <c:idx val="0"/>
          <c:order val="0"/>
          <c:tx>
            <c:v>Proyectos</c:v>
          </c:tx>
          <c:spPr>
            <a:solidFill>
              <a:schemeClr val="accent1"/>
            </a:solidFill>
            <a:ln>
              <a:noFill/>
            </a:ln>
            <a:effectLst/>
          </c:spPr>
          <c:invertIfNegative val="0"/>
          <c:dLbls>
            <c:dLbl>
              <c:idx val="0"/>
              <c:layout>
                <c:manualLayout>
                  <c:x val="-5.8667478259952855E-3"/>
                  <c:y val="1.0982860908360039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5">
                          <a:lumMod val="7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extLst>
                <c:ext xmlns:c15="http://schemas.microsoft.com/office/drawing/2012/chart" uri="{CE6537A1-D6FC-4f65-9D91-7224C49458BB}">
                  <c15:layout>
                    <c:manualLayout>
                      <c:w val="7.0444117111394838E-2"/>
                      <c:h val="5.0593715291660304E-2"/>
                    </c:manualLayout>
                  </c15:layout>
                </c:ext>
                <c:ext xmlns:c16="http://schemas.microsoft.com/office/drawing/2014/chart" uri="{C3380CC4-5D6E-409C-BE32-E72D297353CC}">
                  <c16:uniqueId val="{00000002-BD1B-45E7-9FAA-FB739CE15BFB}"/>
                </c:ext>
              </c:extLst>
            </c:dLbl>
            <c:dLbl>
              <c:idx val="1"/>
              <c:layout>
                <c:manualLayout>
                  <c:x val="0"/>
                  <c:y val="1.0982716778218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1B-45E7-9FAA-FB739CE15BFB}"/>
                </c:ext>
              </c:extLst>
            </c:dLbl>
            <c:dLbl>
              <c:idx val="2"/>
              <c:layout>
                <c:manualLayout>
                  <c:x val="3.4365196269739938E-3"/>
                  <c:y val="1.0982716778218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1B-45E7-9FAA-FB739CE15BFB}"/>
                </c:ext>
              </c:extLst>
            </c:dLbl>
            <c:dLbl>
              <c:idx val="3"/>
              <c:layout>
                <c:manualLayout>
                  <c:x val="-5.8666930188071694E-3"/>
                  <c:y val="1.0982716778218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1B-45E7-9FAA-FB739CE15BFB}"/>
                </c:ext>
              </c:extLst>
            </c:dLbl>
            <c:dLbl>
              <c:idx val="4"/>
              <c:layout>
                <c:manualLayout>
                  <c:x val="1.9207684525729752E-3"/>
                  <c:y val="1.0982716778218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1B-45E7-9FAA-FB739CE15BFB}"/>
                </c:ext>
              </c:extLst>
            </c:dLbl>
            <c:dLbl>
              <c:idx val="5"/>
              <c:layout>
                <c:manualLayout>
                  <c:x val="1.2150866959165878E-3"/>
                  <c:y val="7.3218111854790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D1B-45E7-9FAA-FB739CE15BFB}"/>
                </c:ext>
              </c:extLst>
            </c:dLbl>
            <c:dLbl>
              <c:idx val="6"/>
              <c:layout>
                <c:manualLayout>
                  <c:x val="-1.9207684525729752E-3"/>
                  <c:y val="1.0982716778218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D1B-45E7-9FAA-FB739CE15BFB}"/>
                </c:ext>
              </c:extLst>
            </c:dLbl>
            <c:dLbl>
              <c:idx val="7"/>
              <c:layout>
                <c:manualLayout>
                  <c:x val="-8.1013736291933982E-4"/>
                  <c:y val="7.32181118547899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D1B-45E7-9FAA-FB739CE15BF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7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INVESTIGACIÓN'!$C$166:$C$173</c:f>
              <c:strCache>
                <c:ptCount val="8"/>
                <c:pt idx="0">
                  <c:v>Desarrollar las capacidades productivas</c:v>
                </c:pt>
                <c:pt idx="1">
                  <c:v>Impulsar la productividad y competitividad</c:v>
                </c:pt>
                <c:pt idx="2">
                  <c:v>Garantizar una vida digna con iguales oportunidad</c:v>
                </c:pt>
                <c:pt idx="3">
                  <c:v>Garantizar los derechos de la naturaleza</c:v>
                </c:pt>
                <c:pt idx="4">
                  <c:v>Consolidar la sostenibilidad del sistema económico</c:v>
                </c:pt>
                <c:pt idx="5">
                  <c:v>Sociedad y Cultura</c:v>
                </c:pt>
                <c:pt idx="6">
                  <c:v>Incentivar una sociedad participativa</c:v>
                </c:pt>
                <c:pt idx="7">
                  <c:v>Afirmar la interculturalidad y plurinacionalidad, </c:v>
                </c:pt>
              </c:strCache>
            </c:strRef>
          </c:cat>
          <c:val>
            <c:numRef>
              <c:f>'5.2 INVESTIGACIÓN'!$D$166:$D$173</c:f>
              <c:numCache>
                <c:formatCode>0.00%</c:formatCode>
                <c:ptCount val="8"/>
                <c:pt idx="0">
                  <c:v>0.29850746268656714</c:v>
                </c:pt>
                <c:pt idx="1">
                  <c:v>0.18656716417910449</c:v>
                </c:pt>
                <c:pt idx="2">
                  <c:v>0.18656716417910449</c:v>
                </c:pt>
                <c:pt idx="3">
                  <c:v>0.16417910447761194</c:v>
                </c:pt>
                <c:pt idx="4">
                  <c:v>8.9552238805970144E-2</c:v>
                </c:pt>
                <c:pt idx="5">
                  <c:v>4.4776119402985072E-2</c:v>
                </c:pt>
                <c:pt idx="6">
                  <c:v>1.4925373134328358E-2</c:v>
                </c:pt>
                <c:pt idx="7">
                  <c:v>1.4925373134328358E-2</c:v>
                </c:pt>
              </c:numCache>
            </c:numRef>
          </c:val>
          <c:extLst>
            <c:ext xmlns:c16="http://schemas.microsoft.com/office/drawing/2014/chart" uri="{C3380CC4-5D6E-409C-BE32-E72D297353CC}">
              <c16:uniqueId val="{00000000-BD1B-45E7-9FAA-FB739CE15BFB}"/>
            </c:ext>
          </c:extLst>
        </c:ser>
        <c:ser>
          <c:idx val="1"/>
          <c:order val="1"/>
          <c:tx>
            <c:v>Presupuesto</c:v>
          </c:tx>
          <c:spPr>
            <a:solidFill>
              <a:schemeClr val="accent2"/>
            </a:solidFill>
            <a:ln>
              <a:noFill/>
            </a:ln>
            <a:effectLst/>
          </c:spPr>
          <c:invertIfNegative val="0"/>
          <c:dLbls>
            <c:dLbl>
              <c:idx val="0"/>
              <c:layout>
                <c:manualLayout>
                  <c:x val="3.8415369051459504E-3"/>
                  <c:y val="1.46436223709580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1B-45E7-9FAA-FB739CE15BFB}"/>
                </c:ext>
              </c:extLst>
            </c:dLbl>
            <c:dLbl>
              <c:idx val="1"/>
              <c:layout>
                <c:manualLayout>
                  <c:x val="5.4617436858098662E-3"/>
                  <c:y val="1.4643622370958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1B-45E7-9FAA-FB739CE15BFB}"/>
                </c:ext>
              </c:extLst>
            </c:dLbl>
            <c:dLbl>
              <c:idx val="2"/>
              <c:layout>
                <c:manualLayout>
                  <c:x val="4.7560362275096777E-3"/>
                  <c:y val="7.3218111854790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1B-45E7-9FAA-FB739CE15BFB}"/>
                </c:ext>
              </c:extLst>
            </c:dLbl>
            <c:dLbl>
              <c:idx val="3"/>
              <c:layout>
                <c:manualLayout>
                  <c:x val="3.8415883084337191E-3"/>
                  <c:y val="1.8304527963697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1B-45E7-9FAA-FB739CE15BFB}"/>
                </c:ext>
              </c:extLst>
            </c:dLbl>
            <c:dLbl>
              <c:idx val="4"/>
              <c:layout>
                <c:manualLayout>
                  <c:x val="5.8666930188070584E-3"/>
                  <c:y val="1.0982716778218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D1B-45E7-9FAA-FB739CE15BFB}"/>
                </c:ext>
              </c:extLst>
            </c:dLbl>
            <c:dLbl>
              <c:idx val="5"/>
              <c:layout>
                <c:manualLayout>
                  <c:x val="5.8666930188071694E-3"/>
                  <c:y val="1.4643622370958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D1B-45E7-9FAA-FB739CE15BFB}"/>
                </c:ext>
              </c:extLst>
            </c:dLbl>
            <c:dLbl>
              <c:idx val="6"/>
              <c:layout>
                <c:manualLayout>
                  <c:x val="8.1925558544835592E-3"/>
                  <c:y val="1.4643622370958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D1B-45E7-9FAA-FB739CE15BFB}"/>
                </c:ext>
              </c:extLst>
            </c:dLbl>
            <c:dLbl>
              <c:idx val="7"/>
              <c:layout>
                <c:manualLayout>
                  <c:x val="7.6830738102919008E-3"/>
                  <c:y val="7.3218111854790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D1B-45E7-9FAA-FB739CE15BF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75000"/>
                      </a:schemeClr>
                    </a:solidFill>
                    <a:latin typeface="Century Schoolbook" panose="02040604050505020304" pitchFamily="18" charset="0"/>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INVESTIGACIÓN'!$C$166:$C$173</c:f>
              <c:strCache>
                <c:ptCount val="8"/>
                <c:pt idx="0">
                  <c:v>Desarrollar las capacidades productivas</c:v>
                </c:pt>
                <c:pt idx="1">
                  <c:v>Impulsar la productividad y competitividad</c:v>
                </c:pt>
                <c:pt idx="2">
                  <c:v>Garantizar una vida digna con iguales oportunidad</c:v>
                </c:pt>
                <c:pt idx="3">
                  <c:v>Garantizar los derechos de la naturaleza</c:v>
                </c:pt>
                <c:pt idx="4">
                  <c:v>Consolidar la sostenibilidad del sistema económico</c:v>
                </c:pt>
                <c:pt idx="5">
                  <c:v>Sociedad y Cultura</c:v>
                </c:pt>
                <c:pt idx="6">
                  <c:v>Incentivar una sociedad participativa</c:v>
                </c:pt>
                <c:pt idx="7">
                  <c:v>Afirmar la interculturalidad y plurinacionalidad, </c:v>
                </c:pt>
              </c:strCache>
            </c:strRef>
          </c:cat>
          <c:val>
            <c:numRef>
              <c:f>'5.2 INVESTIGACIÓN'!$E$166:$E$173</c:f>
              <c:numCache>
                <c:formatCode>0.00%</c:formatCode>
                <c:ptCount val="8"/>
                <c:pt idx="0">
                  <c:v>0.40652505939323125</c:v>
                </c:pt>
                <c:pt idx="1">
                  <c:v>3.2815326911498133E-2</c:v>
                </c:pt>
                <c:pt idx="2">
                  <c:v>3.9202369171954514E-2</c:v>
                </c:pt>
                <c:pt idx="3">
                  <c:v>0.47263073902395852</c:v>
                </c:pt>
                <c:pt idx="4">
                  <c:v>1.1749110539294389E-2</c:v>
                </c:pt>
                <c:pt idx="5">
                  <c:v>9.8111248240497408E-3</c:v>
                </c:pt>
                <c:pt idx="6">
                  <c:v>2.3650582075856373E-2</c:v>
                </c:pt>
                <c:pt idx="7">
                  <c:v>3.6156880601571546E-3</c:v>
                </c:pt>
              </c:numCache>
            </c:numRef>
          </c:val>
          <c:extLst>
            <c:ext xmlns:c16="http://schemas.microsoft.com/office/drawing/2014/chart" uri="{C3380CC4-5D6E-409C-BE32-E72D297353CC}">
              <c16:uniqueId val="{00000001-BD1B-45E7-9FAA-FB739CE15BFB}"/>
            </c:ext>
          </c:extLst>
        </c:ser>
        <c:dLbls>
          <c:showLegendKey val="0"/>
          <c:showVal val="0"/>
          <c:showCatName val="0"/>
          <c:showSerName val="0"/>
          <c:showPercent val="0"/>
          <c:showBubbleSize val="0"/>
        </c:dLbls>
        <c:gapWidth val="219"/>
        <c:overlap val="-27"/>
        <c:axId val="547022216"/>
        <c:axId val="547022608"/>
      </c:barChart>
      <c:catAx>
        <c:axId val="547022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C"/>
          </a:p>
        </c:txPr>
        <c:crossAx val="547022608"/>
        <c:crosses val="autoZero"/>
        <c:auto val="1"/>
        <c:lblAlgn val="ctr"/>
        <c:lblOffset val="100"/>
        <c:noMultiLvlLbl val="0"/>
      </c:catAx>
      <c:valAx>
        <c:axId val="547022608"/>
        <c:scaling>
          <c:orientation val="minMax"/>
          <c:max val="0.5"/>
        </c:scaling>
        <c:delete val="0"/>
        <c:axPos val="l"/>
        <c:majorGridlines>
          <c:spPr>
            <a:ln w="3175" cap="flat" cmpd="sng" algn="ctr">
              <a:solidFill>
                <a:schemeClr val="bg1">
                  <a:lumMod val="75000"/>
                </a:schemeClr>
              </a:solidFill>
              <a:round/>
            </a:ln>
            <a:effectLst/>
          </c:spPr>
        </c:majorGridlines>
        <c:numFmt formatCode="0.00%" sourceLinked="1"/>
        <c:majorTickMark val="none"/>
        <c:minorTickMark val="none"/>
        <c:tickLblPos val="nextTo"/>
        <c:spPr>
          <a:noFill/>
          <a:ln w="0">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entury Schoolbook" panose="02040604050505020304" pitchFamily="18" charset="0"/>
                <a:ea typeface="+mn-ea"/>
                <a:cs typeface="+mn-cs"/>
              </a:defRPr>
            </a:pPr>
            <a:endParaRPr lang="es-EC"/>
          </a:p>
        </c:txPr>
        <c:crossAx val="547022216"/>
        <c:crosses val="autoZero"/>
        <c:crossBetween val="between"/>
        <c:majorUnit val="0.1"/>
      </c:valAx>
      <c:spPr>
        <a:noFill/>
        <a:ln w="0">
          <a:solidFill>
            <a:schemeClr val="bg1">
              <a:lumMod val="75000"/>
            </a:schemeClr>
          </a:solidFill>
        </a:ln>
        <a:effectLst/>
      </c:spPr>
    </c:plotArea>
    <c:legend>
      <c:legendPos val="b"/>
      <c:layout>
        <c:manualLayout>
          <c:xMode val="edge"/>
          <c:yMode val="edge"/>
          <c:x val="0.71323572061288776"/>
          <c:y val="0.91982732056013583"/>
          <c:w val="0.28418737202123978"/>
          <c:h val="6.552905706890602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entury Schoolbook" panose="02040604050505020304" pitchFamily="18" charset="0"/>
              <a:ea typeface="+mn-ea"/>
              <a:cs typeface="+mn-cs"/>
            </a:defRPr>
          </a:pPr>
          <a:endParaRPr lang="es-EC"/>
        </a:p>
      </c:txPr>
    </c:legend>
    <c:plotVisOnly val="1"/>
    <c:dispBlanksAs val="gap"/>
    <c:showDLblsOverMax val="0"/>
  </c:chart>
  <c:spPr>
    <a:solidFill>
      <a:schemeClr val="bg1"/>
    </a:solidFill>
    <a:ln w="9525" cap="flat" cmpd="sng" algn="ctr">
      <a:solidFill>
        <a:schemeClr val="tx1">
          <a:lumMod val="75000"/>
          <a:lumOff val="2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icio!G6"/></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695325</xdr:colOff>
      <xdr:row>2</xdr:row>
      <xdr:rowOff>66675</xdr:rowOff>
    </xdr:from>
    <xdr:to>
      <xdr:col>5</xdr:col>
      <xdr:colOff>65325</xdr:colOff>
      <xdr:row>11</xdr:row>
      <xdr:rowOff>8175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19325" y="447675"/>
          <a:ext cx="1656000" cy="1656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146844</xdr:colOff>
      <xdr:row>50</xdr:row>
      <xdr:rowOff>59531</xdr:rowOff>
    </xdr:from>
    <xdr:to>
      <xdr:col>10</xdr:col>
      <xdr:colOff>523875</xdr:colOff>
      <xdr:row>73</xdr:row>
      <xdr:rowOff>35719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204388</xdr:colOff>
      <xdr:row>26</xdr:row>
      <xdr:rowOff>176212</xdr:rowOff>
    </xdr:from>
    <xdr:to>
      <xdr:col>10</xdr:col>
      <xdr:colOff>627063</xdr:colOff>
      <xdr:row>49</xdr:row>
      <xdr:rowOff>83344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460374</xdr:colOff>
      <xdr:row>74</xdr:row>
      <xdr:rowOff>238124</xdr:rowOff>
    </xdr:from>
    <xdr:to>
      <xdr:col>10</xdr:col>
      <xdr:colOff>603249</xdr:colOff>
      <xdr:row>85</xdr:row>
      <xdr:rowOff>111124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23813</xdr:colOff>
      <xdr:row>1</xdr:row>
      <xdr:rowOff>119063</xdr:rowOff>
    </xdr:from>
    <xdr:to>
      <xdr:col>2</xdr:col>
      <xdr:colOff>525058</xdr:colOff>
      <xdr:row>4</xdr:row>
      <xdr:rowOff>96948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3" y="176213"/>
          <a:ext cx="967970" cy="978010"/>
        </a:xfrm>
        <a:prstGeom prst="rect">
          <a:avLst/>
        </a:prstGeom>
      </xdr:spPr>
    </xdr:pic>
    <xdr:clientData/>
  </xdr:twoCellAnchor>
  <xdr:twoCellAnchor>
    <xdr:from>
      <xdr:col>2</xdr:col>
      <xdr:colOff>7937</xdr:colOff>
      <xdr:row>164</xdr:row>
      <xdr:rowOff>182163</xdr:rowOff>
    </xdr:from>
    <xdr:to>
      <xdr:col>7</xdr:col>
      <xdr:colOff>790575</xdr:colOff>
      <xdr:row>183</xdr:row>
      <xdr:rowOff>31750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1227139</xdr:colOff>
      <xdr:row>28</xdr:row>
      <xdr:rowOff>34924</xdr:rowOff>
    </xdr:from>
    <xdr:to>
      <xdr:col>8</xdr:col>
      <xdr:colOff>489857</xdr:colOff>
      <xdr:row>44</xdr:row>
      <xdr:rowOff>149679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142875</xdr:colOff>
      <xdr:row>135</xdr:row>
      <xdr:rowOff>51195</xdr:rowOff>
    </xdr:from>
    <xdr:to>
      <xdr:col>6</xdr:col>
      <xdr:colOff>1678781</xdr:colOff>
      <xdr:row>152</xdr:row>
      <xdr:rowOff>95248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1833562</xdr:colOff>
      <xdr:row>135</xdr:row>
      <xdr:rowOff>15477</xdr:rowOff>
    </xdr:from>
    <xdr:to>
      <xdr:col>7</xdr:col>
      <xdr:colOff>3952875</xdr:colOff>
      <xdr:row>152</xdr:row>
      <xdr:rowOff>83342</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23813</xdr:colOff>
      <xdr:row>1</xdr:row>
      <xdr:rowOff>119063</xdr:rowOff>
    </xdr:from>
    <xdr:to>
      <xdr:col>2</xdr:col>
      <xdr:colOff>525058</xdr:colOff>
      <xdr:row>4</xdr:row>
      <xdr:rowOff>96948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4" y="178594"/>
          <a:ext cx="972000" cy="9899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23813</xdr:colOff>
      <xdr:row>1</xdr:row>
      <xdr:rowOff>119063</xdr:rowOff>
    </xdr:from>
    <xdr:to>
      <xdr:col>2</xdr:col>
      <xdr:colOff>525058</xdr:colOff>
      <xdr:row>4</xdr:row>
      <xdr:rowOff>96948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3" y="176213"/>
          <a:ext cx="967970" cy="978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893101</xdr:colOff>
      <xdr:row>27</xdr:row>
      <xdr:rowOff>204428</xdr:rowOff>
    </xdr:from>
    <xdr:to>
      <xdr:col>16</xdr:col>
      <xdr:colOff>114413</xdr:colOff>
      <xdr:row>47</xdr:row>
      <xdr:rowOff>41276</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24</xdr:row>
      <xdr:rowOff>0</xdr:rowOff>
    </xdr:from>
    <xdr:to>
      <xdr:col>5</xdr:col>
      <xdr:colOff>619125</xdr:colOff>
      <xdr:row>27</xdr:row>
      <xdr:rowOff>41275</xdr:rowOff>
    </xdr:to>
    <xdr:sp macro="" textlink="">
      <xdr:nvSpPr>
        <xdr:cNvPr id="4" name="CuadroTexto 3"/>
        <xdr:cNvSpPr txBox="1"/>
      </xdr:nvSpPr>
      <xdr:spPr>
        <a:xfrm>
          <a:off x="264583" y="5334000"/>
          <a:ext cx="3190875" cy="7715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solidFill>
                <a:schemeClr val="dk1"/>
              </a:solidFill>
              <a:effectLst/>
              <a:latin typeface="+mn-lt"/>
              <a:ea typeface="+mn-ea"/>
              <a:cs typeface="+mn-cs"/>
            </a:rPr>
            <a:t> </a:t>
          </a:r>
          <a:endParaRPr lang="es-EC" sz="1100" b="1">
            <a:solidFill>
              <a:schemeClr val="dk1"/>
            </a:solidFill>
            <a:effectLst/>
            <a:latin typeface="+mn-lt"/>
            <a:ea typeface="+mn-ea"/>
            <a:cs typeface="+mn-cs"/>
          </a:endParaRPr>
        </a:p>
        <a:p>
          <a:r>
            <a:rPr lang="es-ES_tradnl" sz="1100" b="1">
              <a:solidFill>
                <a:schemeClr val="dk1"/>
              </a:solidFill>
              <a:effectLst/>
              <a:latin typeface="+mn-lt"/>
              <a:ea typeface="+mn-ea"/>
              <a:cs typeface="+mn-cs"/>
            </a:rPr>
            <a:t>1.2) Resultados</a:t>
          </a:r>
          <a:r>
            <a:rPr lang="es-ES_tradnl" sz="1100" b="1" baseline="0">
              <a:solidFill>
                <a:schemeClr val="dk1"/>
              </a:solidFill>
              <a:effectLst/>
              <a:latin typeface="+mn-lt"/>
              <a:ea typeface="+mn-ea"/>
              <a:cs typeface="+mn-cs"/>
            </a:rPr>
            <a:t> ejecución de la Planificación Institucional por Nivel de Desempeño</a:t>
          </a:r>
          <a:endParaRPr lang="es-EC" sz="11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10584</xdr:colOff>
      <xdr:row>3</xdr:row>
      <xdr:rowOff>60422</xdr:rowOff>
    </xdr:from>
    <xdr:to>
      <xdr:col>3</xdr:col>
      <xdr:colOff>701711</xdr:colOff>
      <xdr:row>4</xdr:row>
      <xdr:rowOff>244573</xdr:rowOff>
    </xdr:to>
    <xdr:sp macro="" textlink="">
      <xdr:nvSpPr>
        <xdr:cNvPr id="2" name="Flecha izquierda 1">
          <a:hlinkClick xmlns:r="http://schemas.openxmlformats.org/officeDocument/2006/relationships" r:id="rId1" tooltip="Inicio"/>
        </xdr:cNvPr>
        <xdr:cNvSpPr/>
      </xdr:nvSpPr>
      <xdr:spPr>
        <a:xfrm>
          <a:off x="286809" y="908147"/>
          <a:ext cx="691127" cy="488951"/>
        </a:xfrm>
        <a:prstGeom prst="leftArrow">
          <a:avLst/>
        </a:prstGeom>
        <a:ln>
          <a:solidFill>
            <a:srgbClr val="0090D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EC" sz="1100">
              <a:solidFill>
                <a:srgbClr val="E73741"/>
              </a:solidFill>
            </a:rPr>
            <a:t>Inicio</a:t>
          </a:r>
        </a:p>
      </xdr:txBody>
    </xdr:sp>
    <xdr:clientData/>
  </xdr:twoCellAnchor>
  <xdr:twoCellAnchor>
    <xdr:from>
      <xdr:col>3</xdr:col>
      <xdr:colOff>619257</xdr:colOff>
      <xdr:row>22</xdr:row>
      <xdr:rowOff>204427</xdr:rowOff>
    </xdr:from>
    <xdr:to>
      <xdr:col>15</xdr:col>
      <xdr:colOff>626382</xdr:colOff>
      <xdr:row>42</xdr:row>
      <xdr:rowOff>41275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23812</xdr:colOff>
      <xdr:row>8</xdr:row>
      <xdr:rowOff>23811</xdr:rowOff>
    </xdr:from>
    <xdr:to>
      <xdr:col>12</xdr:col>
      <xdr:colOff>180294</xdr:colOff>
      <xdr:row>9</xdr:row>
      <xdr:rowOff>642936</xdr:rowOff>
    </xdr:to>
    <xdr:sp macro="" textlink="">
      <xdr:nvSpPr>
        <xdr:cNvPr id="2" name="CuadroTexto 1"/>
        <xdr:cNvSpPr txBox="1"/>
      </xdr:nvSpPr>
      <xdr:spPr>
        <a:xfrm>
          <a:off x="15740062" y="1952624"/>
          <a:ext cx="3204482" cy="97631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400" b="1">
              <a:solidFill>
                <a:schemeClr val="dk1"/>
              </a:solidFill>
              <a:effectLst/>
              <a:latin typeface="+mn-lt"/>
              <a:ea typeface="+mn-ea"/>
              <a:cs typeface="+mn-cs"/>
            </a:rPr>
            <a:t> </a:t>
          </a:r>
          <a:endParaRPr lang="es-EC" sz="1400" b="1">
            <a:solidFill>
              <a:schemeClr val="dk1"/>
            </a:solidFill>
            <a:effectLst/>
            <a:latin typeface="+mn-lt"/>
            <a:ea typeface="+mn-ea"/>
            <a:cs typeface="+mn-cs"/>
          </a:endParaRPr>
        </a:p>
        <a:p>
          <a:r>
            <a:rPr lang="es-ES_tradnl" sz="1400" b="1">
              <a:solidFill>
                <a:schemeClr val="dk1"/>
              </a:solidFill>
              <a:effectLst/>
              <a:latin typeface="+mn-lt"/>
              <a:ea typeface="+mn-ea"/>
              <a:cs typeface="+mn-cs"/>
            </a:rPr>
            <a:t>1.3) Resultados</a:t>
          </a:r>
          <a:r>
            <a:rPr lang="es-ES_tradnl" sz="1400" b="1" baseline="0">
              <a:solidFill>
                <a:schemeClr val="dk1"/>
              </a:solidFill>
              <a:effectLst/>
              <a:latin typeface="+mn-lt"/>
              <a:ea typeface="+mn-ea"/>
              <a:cs typeface="+mn-cs"/>
            </a:rPr>
            <a:t> ejecución de la Programática</a:t>
          </a:r>
          <a:endParaRPr lang="es-EC"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666750</xdr:colOff>
      <xdr:row>4</xdr:row>
      <xdr:rowOff>476250</xdr:rowOff>
    </xdr:from>
    <xdr:to>
      <xdr:col>16</xdr:col>
      <xdr:colOff>411004</xdr:colOff>
      <xdr:row>6</xdr:row>
      <xdr:rowOff>195210</xdr:rowOff>
    </xdr:to>
    <xdr:sp macro="" textlink="">
      <xdr:nvSpPr>
        <xdr:cNvPr id="2" name="CuadroTexto 1"/>
        <xdr:cNvSpPr txBox="1"/>
      </xdr:nvSpPr>
      <xdr:spPr>
        <a:xfrm>
          <a:off x="7874000" y="1238250"/>
          <a:ext cx="8888254" cy="43333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1400" b="1">
              <a:solidFill>
                <a:schemeClr val="dk1"/>
              </a:solidFill>
              <a:effectLst/>
              <a:latin typeface="+mn-lt"/>
              <a:ea typeface="+mn-ea"/>
              <a:cs typeface="+mn-cs"/>
            </a:rPr>
            <a:t>1.4) Rendición trimestral de Cuentas del Fideicomiso Mandato 14- Más Calidad</a:t>
          </a:r>
          <a:endParaRPr lang="es-EC"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23813</xdr:colOff>
      <xdr:row>23</xdr:row>
      <xdr:rowOff>211931</xdr:rowOff>
    </xdr:from>
    <xdr:to>
      <xdr:col>6</xdr:col>
      <xdr:colOff>666751</xdr:colOff>
      <xdr:row>40</xdr:row>
      <xdr:rowOff>35720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1141878</xdr:colOff>
      <xdr:row>24</xdr:row>
      <xdr:rowOff>171450</xdr:rowOff>
    </xdr:from>
    <xdr:to>
      <xdr:col>4</xdr:col>
      <xdr:colOff>219075</xdr:colOff>
      <xdr:row>42</xdr:row>
      <xdr:rowOff>17369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5</xdr:row>
      <xdr:rowOff>0</xdr:rowOff>
    </xdr:from>
    <xdr:to>
      <xdr:col>4</xdr:col>
      <xdr:colOff>2857499</xdr:colOff>
      <xdr:row>6</xdr:row>
      <xdr:rowOff>171973</xdr:rowOff>
    </xdr:to>
    <xdr:sp macro="" textlink="">
      <xdr:nvSpPr>
        <xdr:cNvPr id="3" name="CuadroTexto 2"/>
        <xdr:cNvSpPr txBox="1"/>
      </xdr:nvSpPr>
      <xdr:spPr>
        <a:xfrm>
          <a:off x="800099" y="1152525"/>
          <a:ext cx="9496425" cy="42914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1400" b="1">
              <a:solidFill>
                <a:schemeClr val="dk1"/>
              </a:solidFill>
              <a:effectLst/>
              <a:latin typeface="+mn-lt"/>
              <a:ea typeface="+mn-ea"/>
              <a:cs typeface="+mn-cs"/>
            </a:rPr>
            <a:t>3.1</a:t>
          </a:r>
          <a:r>
            <a:rPr lang="es-ES_tradnl" sz="1400" b="1" baseline="0">
              <a:solidFill>
                <a:schemeClr val="dk1"/>
              </a:solidFill>
              <a:effectLst/>
              <a:latin typeface="+mn-lt"/>
              <a:ea typeface="+mn-ea"/>
              <a:cs typeface="+mn-cs"/>
            </a:rPr>
            <a:t> </a:t>
          </a:r>
          <a:r>
            <a:rPr lang="es-ES_tradnl" sz="1400" b="1">
              <a:solidFill>
                <a:schemeClr val="dk1"/>
              </a:solidFill>
              <a:effectLst/>
              <a:latin typeface="+mn-lt"/>
              <a:ea typeface="+mn-ea"/>
              <a:cs typeface="+mn-cs"/>
            </a:rPr>
            <a:t>) Nivel</a:t>
          </a:r>
          <a:r>
            <a:rPr lang="es-ES_tradnl" sz="1400" b="1" baseline="0">
              <a:solidFill>
                <a:schemeClr val="dk1"/>
              </a:solidFill>
              <a:effectLst/>
              <a:latin typeface="+mn-lt"/>
              <a:ea typeface="+mn-ea"/>
              <a:cs typeface="+mn-cs"/>
            </a:rPr>
            <a:t> de Cumplimiento de Compromisos Asumidos con la Sociedad (RC 2018)</a:t>
          </a:r>
          <a:endParaRPr lang="es-EC"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57150</xdr:rowOff>
    </xdr:from>
    <xdr:to>
      <xdr:col>20</xdr:col>
      <xdr:colOff>453521</xdr:colOff>
      <xdr:row>3</xdr:row>
      <xdr:rowOff>57150</xdr:rowOff>
    </xdr:to>
    <xdr:sp macro="" textlink="">
      <xdr:nvSpPr>
        <xdr:cNvPr id="2" name="CuadroTexto 1"/>
        <xdr:cNvSpPr txBox="1"/>
      </xdr:nvSpPr>
      <xdr:spPr>
        <a:xfrm>
          <a:off x="0" y="57150"/>
          <a:ext cx="20665571" cy="5715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1400" b="1">
              <a:solidFill>
                <a:schemeClr val="dk1"/>
              </a:solidFill>
              <a:effectLst/>
              <a:latin typeface="+mn-lt"/>
              <a:ea typeface="+mn-ea"/>
              <a:cs typeface="+mn-cs"/>
            </a:rPr>
            <a:t>3.2.</a:t>
          </a:r>
          <a:r>
            <a:rPr lang="es-ES_tradnl" sz="1400" b="1" baseline="0">
              <a:solidFill>
                <a:schemeClr val="dk1"/>
              </a:solidFill>
              <a:effectLst/>
              <a:latin typeface="+mn-lt"/>
              <a:ea typeface="+mn-ea"/>
              <a:cs typeface="+mn-cs"/>
            </a:rPr>
            <a:t> </a:t>
          </a:r>
          <a:r>
            <a:rPr lang="es-ES_tradnl" sz="1400" b="1">
              <a:solidFill>
                <a:schemeClr val="dk1"/>
              </a:solidFill>
              <a:effectLst/>
              <a:latin typeface="+mn-lt"/>
              <a:ea typeface="+mn-ea"/>
              <a:cs typeface="+mn-cs"/>
            </a:rPr>
            <a:t> Informe del Estado de Cumplimiento de las Recomendaciones o Pronunciamientos emanados por las entidades de la Función de Transparencia y Control Social, la Procuraduría General del Estado y el Consejo de Aseguramiento de la Calidad de la Educación Superior (CONTRALORÍA</a:t>
          </a:r>
          <a:r>
            <a:rPr lang="es-ES_tradnl" sz="1400" b="1" baseline="0">
              <a:solidFill>
                <a:schemeClr val="dk1"/>
              </a:solidFill>
              <a:effectLst/>
              <a:latin typeface="+mn-lt"/>
              <a:ea typeface="+mn-ea"/>
              <a:cs typeface="+mn-cs"/>
            </a:rPr>
            <a:t> GENERAL DEL ESTADO)</a:t>
          </a:r>
          <a:endParaRPr lang="es-EC" sz="14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57148</xdr:colOff>
      <xdr:row>28</xdr:row>
      <xdr:rowOff>190499</xdr:rowOff>
    </xdr:from>
    <xdr:to>
      <xdr:col>9</xdr:col>
      <xdr:colOff>409575</xdr:colOff>
      <xdr:row>45</xdr:row>
      <xdr:rowOff>114300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silio/Desktop/POA%20PAC%202018%20por%20Depend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compraspublicas.gob.ec/" TargetMode="External"/><Relationship Id="rId3" Type="http://schemas.openxmlformats.org/officeDocument/2006/relationships/hyperlink" Target="http://www.compraspublicas.gob.ec/" TargetMode="External"/><Relationship Id="rId7" Type="http://schemas.openxmlformats.org/officeDocument/2006/relationships/hyperlink" Target="http://www.compraspublicas.gob.ec/" TargetMode="External"/><Relationship Id="rId2" Type="http://schemas.openxmlformats.org/officeDocument/2006/relationships/hyperlink" Target="http://www.compraspublicas.gob.ec/" TargetMode="External"/><Relationship Id="rId1" Type="http://schemas.openxmlformats.org/officeDocument/2006/relationships/hyperlink" Target="http://www.compraspublicas.gob.ec/" TargetMode="External"/><Relationship Id="rId6" Type="http://schemas.openxmlformats.org/officeDocument/2006/relationships/hyperlink" Target="http://www.compraspublicas.gob.ec/" TargetMode="External"/><Relationship Id="rId11" Type="http://schemas.openxmlformats.org/officeDocument/2006/relationships/drawing" Target="../drawings/drawing9.xml"/><Relationship Id="rId5" Type="http://schemas.openxmlformats.org/officeDocument/2006/relationships/hyperlink" Target="http://www.compraspublicas.gob.ec/" TargetMode="External"/><Relationship Id="rId10" Type="http://schemas.openxmlformats.org/officeDocument/2006/relationships/printerSettings" Target="../printerSettings/printerSettings10.bin"/><Relationship Id="rId4" Type="http://schemas.openxmlformats.org/officeDocument/2006/relationships/hyperlink" Target="http://www.compraspublicas.gob.ec/" TargetMode="External"/><Relationship Id="rId9" Type="http://schemas.openxmlformats.org/officeDocument/2006/relationships/hyperlink" Target="http://www.compraspublicas.gob.ec/"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8" Type="http://schemas.openxmlformats.org/officeDocument/2006/relationships/hyperlink" Target="https://app.utmachala.edu.ec/repositoriosgc/download/dfbe2eb6-f218-4960-a00b-6db9d454492a" TargetMode="External"/><Relationship Id="rId3" Type="http://schemas.openxmlformats.org/officeDocument/2006/relationships/hyperlink" Target="https://app.utmachala.edu.ec/repositoriosgc/download/fb5fa012-322e-4652-b385-cff3c0bdbf74" TargetMode="External"/><Relationship Id="rId7" Type="http://schemas.openxmlformats.org/officeDocument/2006/relationships/hyperlink" Target="https://app.utmachala.edu.ec/repositoriosgc/download/dfbe2eb6-f218-4960-a00b-6db9d454492a" TargetMode="External"/><Relationship Id="rId2" Type="http://schemas.openxmlformats.org/officeDocument/2006/relationships/hyperlink" Target="https://app.utmachala.edu.ec/repositoriosgc/download/fb5fa012-322e-4652-b385-cff3c0bdbf74" TargetMode="External"/><Relationship Id="rId1" Type="http://schemas.openxmlformats.org/officeDocument/2006/relationships/hyperlink" Target="https://app.utmachala.edu.ec/repositoriosgc/download/bc02e7e3-a4cb-4b89-82a5-35b70d6f6f6c" TargetMode="External"/><Relationship Id="rId6" Type="http://schemas.openxmlformats.org/officeDocument/2006/relationships/hyperlink" Target="https://app.utmachala.edu.ec/repositoriosgc/download/163a318f-d22d-4755-b3e5-2c6694df464b" TargetMode="External"/><Relationship Id="rId5" Type="http://schemas.openxmlformats.org/officeDocument/2006/relationships/hyperlink" Target="https://app.utmachala.edu.ec/repositoriosgc/download/b67d3e03-2a3e-4c11-921d-bfd33588093a" TargetMode="External"/><Relationship Id="rId4" Type="http://schemas.openxmlformats.org/officeDocument/2006/relationships/hyperlink" Target="https://app.utmachala.edu.ec/repositoriosgc/download/bc8d8e38-5136-40af-8fdc-7dfdee8f5497" TargetMode="External"/><Relationship Id="rId9"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H40"/>
  <sheetViews>
    <sheetView showGridLines="0" topLeftCell="A4" workbookViewId="0">
      <selection activeCell="K19" sqref="K19"/>
    </sheetView>
  </sheetViews>
  <sheetFormatPr baseColWidth="10" defaultRowHeight="15"/>
  <sheetData>
    <row r="15" spans="1:8" ht="26.25">
      <c r="A15" s="732" t="s">
        <v>0</v>
      </c>
      <c r="B15" s="732"/>
      <c r="C15" s="732"/>
      <c r="D15" s="732"/>
      <c r="E15" s="732"/>
      <c r="F15" s="732"/>
      <c r="G15" s="732"/>
      <c r="H15" s="732"/>
    </row>
    <row r="16" spans="1:8" ht="26.25">
      <c r="A16" s="662"/>
      <c r="B16" s="662"/>
      <c r="C16" s="662"/>
      <c r="D16" s="662"/>
      <c r="E16" s="662"/>
      <c r="F16" s="662"/>
      <c r="G16" s="662"/>
      <c r="H16" s="662"/>
    </row>
    <row r="17" spans="1:8" ht="30">
      <c r="A17" s="733" t="s">
        <v>1</v>
      </c>
      <c r="B17" s="733"/>
      <c r="C17" s="733"/>
      <c r="D17" s="733"/>
      <c r="E17" s="733"/>
      <c r="F17" s="733"/>
      <c r="G17" s="733"/>
      <c r="H17" s="733"/>
    </row>
    <row r="18" spans="1:8" ht="30">
      <c r="A18" s="663"/>
      <c r="B18" s="663"/>
      <c r="C18" s="663"/>
      <c r="D18" s="663"/>
      <c r="E18" s="663"/>
      <c r="F18" s="663"/>
      <c r="G18" s="663"/>
      <c r="H18" s="663"/>
    </row>
    <row r="19" spans="1:8" ht="75.75" customHeight="1">
      <c r="A19" s="734" t="s">
        <v>1265</v>
      </c>
      <c r="B19" s="734"/>
      <c r="C19" s="734"/>
      <c r="D19" s="734"/>
      <c r="E19" s="734"/>
      <c r="F19" s="734"/>
      <c r="G19" s="734"/>
      <c r="H19" s="734"/>
    </row>
    <row r="24" spans="1:8" ht="23.25">
      <c r="A24" s="695" t="s">
        <v>1264</v>
      </c>
    </row>
    <row r="40" spans="1:8" ht="23.25">
      <c r="A40" s="731" t="s">
        <v>1266</v>
      </c>
      <c r="B40" s="731"/>
      <c r="C40" s="731"/>
      <c r="D40" s="731"/>
      <c r="E40" s="731"/>
      <c r="F40" s="731"/>
      <c r="G40" s="731"/>
      <c r="H40" s="731"/>
    </row>
  </sheetData>
  <mergeCells count="4">
    <mergeCell ref="A40:H40"/>
    <mergeCell ref="A15:H15"/>
    <mergeCell ref="A17:H17"/>
    <mergeCell ref="A19:H19"/>
  </mergeCells>
  <printOptions horizontalCentered="1"/>
  <pageMargins left="0" right="0" top="0.74803149606299213"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2"/>
  <sheetViews>
    <sheetView topLeftCell="A3" zoomScale="50" zoomScaleNormal="50" workbookViewId="0">
      <selection activeCell="B6" sqref="B6:B10"/>
    </sheetView>
  </sheetViews>
  <sheetFormatPr baseColWidth="10" defaultRowHeight="15"/>
  <cols>
    <col min="1" max="1" width="50.7109375" customWidth="1"/>
    <col min="2" max="2" width="81.140625" customWidth="1"/>
    <col min="3" max="3" width="47.42578125" customWidth="1"/>
    <col min="4" max="4" width="35.28515625" customWidth="1"/>
  </cols>
  <sheetData>
    <row r="4" spans="1:4" ht="13.5" customHeight="1" thickBot="1"/>
    <row r="5" spans="1:4" ht="64.5" customHeight="1" thickBot="1">
      <c r="A5" s="665" t="s">
        <v>1207</v>
      </c>
      <c r="B5" s="666" t="s">
        <v>1208</v>
      </c>
      <c r="C5" s="666" t="s">
        <v>1209</v>
      </c>
      <c r="D5" s="666" t="s">
        <v>1210</v>
      </c>
    </row>
    <row r="6" spans="1:4" ht="75" customHeight="1">
      <c r="A6" s="787" t="s">
        <v>1211</v>
      </c>
      <c r="B6" s="787" t="s">
        <v>1212</v>
      </c>
      <c r="C6" s="791" t="s">
        <v>1213</v>
      </c>
      <c r="D6" s="668" t="s">
        <v>1214</v>
      </c>
    </row>
    <row r="7" spans="1:4">
      <c r="A7" s="788"/>
      <c r="B7" s="788"/>
      <c r="C7" s="792"/>
      <c r="D7" s="669"/>
    </row>
    <row r="8" spans="1:4" ht="45" customHeight="1">
      <c r="A8" s="788"/>
      <c r="B8" s="788"/>
      <c r="C8" s="792"/>
      <c r="D8" s="668" t="s">
        <v>1215</v>
      </c>
    </row>
    <row r="9" spans="1:4" ht="60" customHeight="1">
      <c r="A9" s="788"/>
      <c r="B9" s="788"/>
      <c r="C9" s="792"/>
      <c r="D9" s="668" t="s">
        <v>1216</v>
      </c>
    </row>
    <row r="10" spans="1:4" ht="30.75" customHeight="1" thickBot="1">
      <c r="A10" s="788"/>
      <c r="B10" s="790"/>
      <c r="C10" s="793"/>
      <c r="D10" s="668" t="s">
        <v>1217</v>
      </c>
    </row>
    <row r="11" spans="1:4" ht="60.75" thickBot="1">
      <c r="A11" s="788"/>
      <c r="B11" s="672" t="s">
        <v>1040</v>
      </c>
      <c r="C11" s="673" t="s">
        <v>1213</v>
      </c>
      <c r="D11" s="668" t="s">
        <v>1218</v>
      </c>
    </row>
    <row r="12" spans="1:4" ht="128.25" customHeight="1" thickBot="1">
      <c r="A12" s="788"/>
      <c r="B12" s="672" t="s">
        <v>1041</v>
      </c>
      <c r="C12" s="673" t="s">
        <v>1213</v>
      </c>
      <c r="D12" s="668" t="s">
        <v>1219</v>
      </c>
    </row>
    <row r="13" spans="1:4" ht="75.75" thickBot="1">
      <c r="A13" s="788"/>
      <c r="B13" s="672" t="s">
        <v>1042</v>
      </c>
      <c r="C13" s="673" t="s">
        <v>1213</v>
      </c>
      <c r="D13" s="668" t="s">
        <v>1220</v>
      </c>
    </row>
    <row r="14" spans="1:4" ht="75.75" thickBot="1">
      <c r="A14" s="788"/>
      <c r="B14" s="672" t="s">
        <v>1043</v>
      </c>
      <c r="C14" s="673" t="s">
        <v>1213</v>
      </c>
      <c r="D14" s="668" t="s">
        <v>1221</v>
      </c>
    </row>
    <row r="15" spans="1:4" ht="60.75" thickBot="1">
      <c r="A15" s="788"/>
      <c r="B15" s="672" t="s">
        <v>1044</v>
      </c>
      <c r="C15" s="673" t="s">
        <v>1213</v>
      </c>
      <c r="D15" s="668" t="s">
        <v>1222</v>
      </c>
    </row>
    <row r="16" spans="1:4" ht="75.75" thickBot="1">
      <c r="A16" s="788"/>
      <c r="B16" s="672" t="s">
        <v>1045</v>
      </c>
      <c r="C16" s="673" t="s">
        <v>1213</v>
      </c>
      <c r="D16" s="669"/>
    </row>
    <row r="17" spans="1:4" ht="75.75" thickBot="1">
      <c r="A17" s="788"/>
      <c r="B17" s="672" t="s">
        <v>1191</v>
      </c>
      <c r="C17" s="673" t="s">
        <v>1213</v>
      </c>
      <c r="D17" s="668" t="s">
        <v>1223</v>
      </c>
    </row>
    <row r="18" spans="1:4" ht="45.75" thickBot="1">
      <c r="A18" s="788"/>
      <c r="B18" s="672" t="s">
        <v>1046</v>
      </c>
      <c r="C18" s="673" t="s">
        <v>1213</v>
      </c>
      <c r="D18" s="669"/>
    </row>
    <row r="19" spans="1:4" ht="171.75" customHeight="1" thickBot="1">
      <c r="A19" s="788"/>
      <c r="B19" s="672" t="s">
        <v>1047</v>
      </c>
      <c r="C19" s="673" t="s">
        <v>1213</v>
      </c>
      <c r="D19" s="670" t="s">
        <v>1224</v>
      </c>
    </row>
    <row r="20" spans="1:4" ht="45.75" thickBot="1">
      <c r="A20" s="788"/>
      <c r="B20" s="672" t="s">
        <v>1048</v>
      </c>
      <c r="C20" s="673" t="s">
        <v>1213</v>
      </c>
      <c r="D20" s="669"/>
    </row>
    <row r="21" spans="1:4" ht="409.6" customHeight="1">
      <c r="A21" s="788"/>
      <c r="B21" s="787" t="s">
        <v>1226</v>
      </c>
      <c r="C21" s="667" t="s">
        <v>1227</v>
      </c>
      <c r="D21" s="670" t="s">
        <v>1225</v>
      </c>
    </row>
    <row r="22" spans="1:4" ht="15.75" thickBot="1">
      <c r="A22" s="789"/>
      <c r="B22" s="790"/>
      <c r="C22" s="672" t="s">
        <v>1228</v>
      </c>
      <c r="D22" s="671"/>
    </row>
  </sheetData>
  <mergeCells count="4">
    <mergeCell ref="A6:A22"/>
    <mergeCell ref="B6:B10"/>
    <mergeCell ref="C6:C10"/>
    <mergeCell ref="B21:B2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71"/>
  <sheetViews>
    <sheetView showGridLines="0" zoomScale="70" zoomScaleNormal="70" workbookViewId="0">
      <selection activeCell="A4" sqref="A4"/>
    </sheetView>
  </sheetViews>
  <sheetFormatPr baseColWidth="10" defaultRowHeight="15"/>
  <cols>
    <col min="1" max="1" width="1" style="3" customWidth="1"/>
    <col min="2" max="2" width="25.42578125" style="3" customWidth="1"/>
    <col min="3" max="3" width="10.42578125" style="3" customWidth="1"/>
    <col min="4" max="4" width="14.85546875" style="3" customWidth="1"/>
    <col min="5" max="5" width="10.42578125" style="3" customWidth="1"/>
    <col min="6" max="6" width="15.140625" style="3" customWidth="1"/>
    <col min="7" max="7" width="31.85546875" style="3" customWidth="1"/>
    <col min="8" max="16384" width="11.42578125" style="3"/>
  </cols>
  <sheetData>
    <row r="1" spans="1:11" ht="3.75" customHeight="1"/>
    <row r="2" spans="1:11" ht="29.25" customHeight="1">
      <c r="A2" s="45" t="s">
        <v>0</v>
      </c>
    </row>
    <row r="3" spans="1:11" ht="27.75">
      <c r="A3" s="46" t="s">
        <v>1</v>
      </c>
    </row>
    <row r="4" spans="1:11" ht="20.25">
      <c r="A4" s="47" t="s">
        <v>1265</v>
      </c>
    </row>
    <row r="5" spans="1:11" ht="16.5">
      <c r="A5" s="191" t="s">
        <v>1049</v>
      </c>
      <c r="G5" s="178"/>
    </row>
    <row r="6" spans="1:11" ht="5.25" customHeight="1"/>
    <row r="7" spans="1:11" ht="18.75" customHeight="1">
      <c r="B7" s="799" t="s">
        <v>278</v>
      </c>
      <c r="C7" s="795" t="s">
        <v>279</v>
      </c>
      <c r="D7" s="795"/>
      <c r="E7" s="795"/>
      <c r="F7" s="795"/>
      <c r="G7" s="796" t="s">
        <v>236</v>
      </c>
      <c r="I7" s="699" t="s">
        <v>1270</v>
      </c>
    </row>
    <row r="8" spans="1:11" ht="18.75" customHeight="1">
      <c r="B8" s="800"/>
      <c r="C8" s="794" t="s">
        <v>280</v>
      </c>
      <c r="D8" s="794"/>
      <c r="E8" s="794" t="s">
        <v>281</v>
      </c>
      <c r="F8" s="794"/>
      <c r="G8" s="797"/>
    </row>
    <row r="9" spans="1:11" ht="18.75" customHeight="1">
      <c r="B9" s="801"/>
      <c r="C9" s="367" t="s">
        <v>282</v>
      </c>
      <c r="D9" s="367" t="s">
        <v>283</v>
      </c>
      <c r="E9" s="367" t="s">
        <v>282</v>
      </c>
      <c r="F9" s="367" t="s">
        <v>283</v>
      </c>
      <c r="G9" s="798"/>
    </row>
    <row r="10" spans="1:11" ht="18.95" customHeight="1">
      <c r="B10" s="372" t="s">
        <v>284</v>
      </c>
      <c r="C10" s="373">
        <v>192</v>
      </c>
      <c r="D10" s="374">
        <v>298999.49</v>
      </c>
      <c r="E10" s="373">
        <v>192</v>
      </c>
      <c r="F10" s="374">
        <v>298999.49</v>
      </c>
      <c r="G10" s="375" t="s">
        <v>302</v>
      </c>
      <c r="I10" s="230"/>
      <c r="J10" s="231"/>
      <c r="K10" s="231"/>
    </row>
    <row r="11" spans="1:11" ht="18.95" customHeight="1">
      <c r="B11" s="223" t="s">
        <v>285</v>
      </c>
      <c r="C11" s="224">
        <v>7</v>
      </c>
      <c r="D11" s="225">
        <v>5450</v>
      </c>
      <c r="E11" s="224" t="s">
        <v>41</v>
      </c>
      <c r="F11" s="225"/>
      <c r="G11" s="226" t="s">
        <v>302</v>
      </c>
      <c r="I11" s="230"/>
      <c r="J11" s="231"/>
      <c r="K11" s="231"/>
    </row>
    <row r="12" spans="1:11" ht="18.95" customHeight="1">
      <c r="B12" s="223" t="s">
        <v>286</v>
      </c>
      <c r="C12" s="224">
        <v>2</v>
      </c>
      <c r="D12" s="225">
        <v>132859.42000000001</v>
      </c>
      <c r="E12" s="224" t="s">
        <v>41</v>
      </c>
      <c r="F12" s="225">
        <v>131880.42000000001</v>
      </c>
      <c r="G12" s="226" t="s">
        <v>302</v>
      </c>
      <c r="I12" s="230"/>
      <c r="J12" s="231"/>
      <c r="K12" s="231"/>
    </row>
    <row r="13" spans="1:11" ht="18.95" customHeight="1">
      <c r="B13" s="223" t="s">
        <v>287</v>
      </c>
      <c r="C13" s="224">
        <v>13</v>
      </c>
      <c r="D13" s="225">
        <v>577278.5</v>
      </c>
      <c r="E13" s="224">
        <v>6</v>
      </c>
      <c r="F13" s="225">
        <v>139942.18</v>
      </c>
      <c r="G13" s="226" t="s">
        <v>302</v>
      </c>
      <c r="I13" s="230"/>
      <c r="J13" s="231"/>
      <c r="K13" s="231"/>
    </row>
    <row r="14" spans="1:11" ht="25.5">
      <c r="B14" s="223" t="s">
        <v>288</v>
      </c>
      <c r="C14" s="224" t="s">
        <v>41</v>
      </c>
      <c r="D14" s="225"/>
      <c r="E14" s="224" t="s">
        <v>41</v>
      </c>
      <c r="F14" s="225"/>
      <c r="G14" s="196"/>
      <c r="I14" s="230"/>
      <c r="J14" s="231"/>
      <c r="K14" s="231"/>
    </row>
    <row r="15" spans="1:11" ht="18.95" customHeight="1">
      <c r="B15" s="223" t="s">
        <v>289</v>
      </c>
      <c r="C15" s="224" t="s">
        <v>41</v>
      </c>
      <c r="D15" s="225"/>
      <c r="E15" s="224" t="s">
        <v>41</v>
      </c>
      <c r="F15" s="225"/>
      <c r="G15" s="196"/>
      <c r="I15" s="230"/>
      <c r="J15" s="231"/>
      <c r="K15" s="231"/>
    </row>
    <row r="16" spans="1:11" ht="18.95" customHeight="1">
      <c r="B16" s="223" t="s">
        <v>290</v>
      </c>
      <c r="C16" s="224" t="s">
        <v>41</v>
      </c>
      <c r="D16" s="225"/>
      <c r="E16" s="224" t="s">
        <v>41</v>
      </c>
      <c r="F16" s="225"/>
      <c r="G16" s="196"/>
      <c r="I16" s="230"/>
      <c r="J16" s="231"/>
      <c r="K16" s="231"/>
    </row>
    <row r="17" spans="2:11" ht="18.95" customHeight="1">
      <c r="B17" s="223" t="s">
        <v>291</v>
      </c>
      <c r="C17" s="224">
        <v>7</v>
      </c>
      <c r="D17" s="225">
        <v>73468</v>
      </c>
      <c r="E17" s="224" t="s">
        <v>41</v>
      </c>
      <c r="F17" s="225">
        <v>70002.13</v>
      </c>
      <c r="G17" s="226" t="s">
        <v>302</v>
      </c>
      <c r="I17" s="230"/>
      <c r="J17" s="231"/>
      <c r="K17" s="231"/>
    </row>
    <row r="18" spans="2:11" ht="18.95" customHeight="1">
      <c r="B18" s="223" t="s">
        <v>292</v>
      </c>
      <c r="C18" s="224">
        <v>3</v>
      </c>
      <c r="D18" s="225">
        <v>296587.23</v>
      </c>
      <c r="E18" s="224" t="s">
        <v>41</v>
      </c>
      <c r="F18" s="225">
        <v>148293.62</v>
      </c>
      <c r="G18" s="226" t="s">
        <v>302</v>
      </c>
      <c r="I18" s="230"/>
      <c r="J18" s="231"/>
      <c r="K18" s="231"/>
    </row>
    <row r="19" spans="2:11" ht="18.95" customHeight="1">
      <c r="B19" s="223" t="s">
        <v>293</v>
      </c>
      <c r="C19" s="224" t="s">
        <v>41</v>
      </c>
      <c r="D19" s="225"/>
      <c r="E19" s="224" t="s">
        <v>41</v>
      </c>
      <c r="F19" s="225"/>
      <c r="G19" s="196"/>
      <c r="I19" s="230"/>
      <c r="J19" s="231"/>
      <c r="K19" s="231"/>
    </row>
    <row r="20" spans="2:11" ht="18.95" customHeight="1">
      <c r="B20" s="223" t="s">
        <v>294</v>
      </c>
      <c r="C20" s="224" t="s">
        <v>41</v>
      </c>
      <c r="D20" s="225"/>
      <c r="E20" s="224" t="s">
        <v>41</v>
      </c>
      <c r="F20" s="225"/>
      <c r="G20" s="196"/>
      <c r="I20" s="230"/>
      <c r="J20" s="231"/>
      <c r="K20" s="231"/>
    </row>
    <row r="21" spans="2:11" ht="18.95" customHeight="1">
      <c r="B21" s="223" t="s">
        <v>295</v>
      </c>
      <c r="C21" s="224" t="s">
        <v>41</v>
      </c>
      <c r="D21" s="225"/>
      <c r="E21" s="224" t="s">
        <v>41</v>
      </c>
      <c r="F21" s="225"/>
      <c r="G21" s="196"/>
      <c r="I21" s="230"/>
      <c r="J21" s="231"/>
      <c r="K21" s="231"/>
    </row>
    <row r="22" spans="2:11" ht="18.95" customHeight="1">
      <c r="B22" s="223" t="s">
        <v>296</v>
      </c>
      <c r="C22" s="224" t="s">
        <v>41</v>
      </c>
      <c r="D22" s="225"/>
      <c r="E22" s="224" t="s">
        <v>41</v>
      </c>
      <c r="F22" s="225"/>
      <c r="G22" s="196"/>
      <c r="I22" s="230"/>
      <c r="J22" s="231"/>
      <c r="K22" s="231"/>
    </row>
    <row r="23" spans="2:11" ht="18.95" customHeight="1">
      <c r="B23" s="223" t="s">
        <v>297</v>
      </c>
      <c r="C23" s="224">
        <v>12</v>
      </c>
      <c r="D23" s="225">
        <v>289091.40999999997</v>
      </c>
      <c r="E23" s="224" t="s">
        <v>41</v>
      </c>
      <c r="F23" s="225">
        <v>240886.63</v>
      </c>
      <c r="G23" s="226" t="s">
        <v>302</v>
      </c>
      <c r="I23" s="230"/>
      <c r="J23" s="231"/>
      <c r="K23" s="231"/>
    </row>
    <row r="24" spans="2:11" ht="18.95" customHeight="1">
      <c r="B24" s="223" t="s">
        <v>298</v>
      </c>
      <c r="C24" s="224">
        <v>62</v>
      </c>
      <c r="D24" s="225">
        <v>304214.86</v>
      </c>
      <c r="E24" s="224">
        <v>62</v>
      </c>
      <c r="F24" s="225">
        <v>244472.32000000001</v>
      </c>
      <c r="G24" s="226" t="s">
        <v>302</v>
      </c>
      <c r="I24" s="230"/>
      <c r="J24" s="231"/>
      <c r="K24" s="231"/>
    </row>
    <row r="25" spans="2:11" ht="18.95" customHeight="1">
      <c r="B25" s="223" t="s">
        <v>299</v>
      </c>
      <c r="C25" s="224">
        <v>1</v>
      </c>
      <c r="D25" s="225">
        <v>957827.05</v>
      </c>
      <c r="E25" s="224" t="s">
        <v>41</v>
      </c>
      <c r="F25" s="225">
        <v>872965.68</v>
      </c>
      <c r="G25" s="226" t="s">
        <v>302</v>
      </c>
      <c r="I25" s="230"/>
      <c r="J25" s="231"/>
      <c r="K25" s="231"/>
    </row>
    <row r="26" spans="2:11" ht="18.95" customHeight="1">
      <c r="B26" s="223" t="s">
        <v>300</v>
      </c>
      <c r="C26" s="224" t="s">
        <v>41</v>
      </c>
      <c r="D26" s="225"/>
      <c r="E26" s="224" t="s">
        <v>41</v>
      </c>
      <c r="F26" s="225"/>
      <c r="G26" s="196"/>
      <c r="I26" s="230"/>
      <c r="J26" s="231"/>
      <c r="K26" s="231"/>
    </row>
    <row r="27" spans="2:11" ht="18.95" customHeight="1">
      <c r="B27" s="376" t="s">
        <v>301</v>
      </c>
      <c r="C27" s="377" t="s">
        <v>41</v>
      </c>
      <c r="D27" s="378"/>
      <c r="E27" s="377" t="s">
        <v>41</v>
      </c>
      <c r="F27" s="378"/>
      <c r="G27" s="379"/>
      <c r="I27" s="230"/>
      <c r="J27" s="231"/>
      <c r="K27" s="231"/>
    </row>
    <row r="28" spans="2:11" ht="24.95" customHeight="1">
      <c r="B28" s="368" t="s">
        <v>205</v>
      </c>
      <c r="C28" s="369">
        <f>SUM(C10:C27)</f>
        <v>299</v>
      </c>
      <c r="D28" s="370">
        <f>SUM(D10:D27)</f>
        <v>2935775.96</v>
      </c>
      <c r="E28" s="369">
        <f>SUM(E10:E27)</f>
        <v>260</v>
      </c>
      <c r="F28" s="370">
        <f>SUM(F10:F27)</f>
        <v>2147442.4700000002</v>
      </c>
      <c r="G28" s="371"/>
      <c r="I28" s="230"/>
      <c r="J28" s="230"/>
      <c r="K28" s="230"/>
    </row>
    <row r="29" spans="2:11" ht="16.5">
      <c r="B29" s="220"/>
      <c r="C29" s="221"/>
      <c r="D29" s="222"/>
      <c r="E29" s="227">
        <f>260/299</f>
        <v>0.86956521739130432</v>
      </c>
      <c r="F29" s="222"/>
      <c r="G29" s="4"/>
    </row>
    <row r="30" spans="2:11" ht="16.5">
      <c r="B30" s="220" t="s">
        <v>305</v>
      </c>
      <c r="C30" s="233" t="s">
        <v>303</v>
      </c>
      <c r="D30" s="232" t="s">
        <v>304</v>
      </c>
      <c r="F30" s="222"/>
      <c r="G30" s="4"/>
    </row>
    <row r="31" spans="2:11" ht="16.5">
      <c r="B31" s="220" t="s">
        <v>284</v>
      </c>
      <c r="C31" s="228">
        <v>0.64214046822742477</v>
      </c>
      <c r="D31" s="228">
        <v>0.64214046822742477</v>
      </c>
      <c r="E31" s="221"/>
      <c r="F31" s="222"/>
      <c r="G31" s="4"/>
    </row>
    <row r="32" spans="2:11" ht="16.5">
      <c r="B32" s="220" t="s">
        <v>298</v>
      </c>
      <c r="C32" s="229">
        <v>0.20735785953177258</v>
      </c>
      <c r="D32" s="228">
        <v>0.20735785953177258</v>
      </c>
      <c r="F32" s="222"/>
      <c r="G32" s="4"/>
    </row>
    <row r="33" spans="2:7" ht="16.5">
      <c r="B33" s="220" t="s">
        <v>287</v>
      </c>
      <c r="C33" s="229">
        <v>4.3478260869565216E-2</v>
      </c>
      <c r="D33" s="228">
        <v>2.01E-2</v>
      </c>
      <c r="F33" s="222"/>
      <c r="G33" s="4"/>
    </row>
    <row r="34" spans="2:7" ht="16.5">
      <c r="B34" s="220" t="s">
        <v>297</v>
      </c>
      <c r="C34" s="229">
        <v>4.0133779264214048E-2</v>
      </c>
      <c r="D34" s="228">
        <v>0</v>
      </c>
      <c r="F34" s="222"/>
      <c r="G34" s="4"/>
    </row>
    <row r="35" spans="2:7" ht="16.5">
      <c r="B35" s="220" t="s">
        <v>285</v>
      </c>
      <c r="C35" s="229">
        <v>2.3411371237458192E-2</v>
      </c>
      <c r="D35" s="228">
        <v>0</v>
      </c>
      <c r="F35" s="222"/>
      <c r="G35" s="4"/>
    </row>
    <row r="36" spans="2:7" ht="16.5">
      <c r="B36" s="220" t="s">
        <v>291</v>
      </c>
      <c r="C36" s="229">
        <v>2.3411371237458192E-2</v>
      </c>
      <c r="D36" s="228">
        <v>0</v>
      </c>
      <c r="F36" s="222"/>
      <c r="G36" s="4"/>
    </row>
    <row r="37" spans="2:7" ht="16.5">
      <c r="B37" s="220" t="s">
        <v>292</v>
      </c>
      <c r="C37" s="229">
        <v>1.0033444816053512E-2</v>
      </c>
      <c r="D37" s="228">
        <v>0</v>
      </c>
      <c r="F37" s="222"/>
      <c r="G37" s="4"/>
    </row>
    <row r="38" spans="2:7" ht="16.5">
      <c r="B38" s="220" t="s">
        <v>286</v>
      </c>
      <c r="C38" s="229">
        <v>6.688963210702341E-3</v>
      </c>
      <c r="D38" s="228">
        <v>0</v>
      </c>
      <c r="F38" s="222"/>
      <c r="G38" s="4"/>
    </row>
    <row r="39" spans="2:7" ht="16.5">
      <c r="B39" s="220" t="s">
        <v>299</v>
      </c>
      <c r="C39" s="229">
        <v>3.3444816053511705E-3</v>
      </c>
      <c r="D39" s="228">
        <v>0</v>
      </c>
      <c r="F39" s="222"/>
      <c r="G39" s="4"/>
    </row>
    <row r="40" spans="2:7" ht="25.5">
      <c r="B40" s="220" t="s">
        <v>288</v>
      </c>
      <c r="C40" s="229">
        <v>0</v>
      </c>
      <c r="D40" s="228">
        <v>0</v>
      </c>
      <c r="F40" s="222"/>
      <c r="G40" s="4"/>
    </row>
    <row r="41" spans="2:7" ht="16.5">
      <c r="B41" s="220" t="s">
        <v>289</v>
      </c>
      <c r="C41" s="229">
        <v>0</v>
      </c>
      <c r="D41" s="228">
        <v>0</v>
      </c>
      <c r="F41" s="222"/>
      <c r="G41" s="4"/>
    </row>
    <row r="42" spans="2:7" ht="16.5">
      <c r="B42" s="220" t="s">
        <v>290</v>
      </c>
      <c r="C42" s="229">
        <v>0</v>
      </c>
      <c r="D42" s="228">
        <v>0</v>
      </c>
      <c r="F42" s="222"/>
      <c r="G42" s="4"/>
    </row>
    <row r="43" spans="2:7" ht="16.5">
      <c r="B43" s="220" t="s">
        <v>293</v>
      </c>
      <c r="C43" s="229">
        <v>0</v>
      </c>
      <c r="D43" s="228">
        <v>0</v>
      </c>
      <c r="F43" s="222"/>
      <c r="G43" s="4"/>
    </row>
    <row r="44" spans="2:7" ht="16.5">
      <c r="B44" s="220" t="s">
        <v>294</v>
      </c>
      <c r="C44" s="229">
        <v>0</v>
      </c>
      <c r="D44" s="228">
        <v>0</v>
      </c>
      <c r="F44" s="222"/>
      <c r="G44" s="4"/>
    </row>
    <row r="45" spans="2:7" ht="16.5">
      <c r="B45" s="220" t="s">
        <v>295</v>
      </c>
      <c r="C45" s="229">
        <v>0</v>
      </c>
      <c r="D45" s="228">
        <v>0</v>
      </c>
      <c r="F45" s="222"/>
      <c r="G45" s="4"/>
    </row>
    <row r="46" spans="2:7" ht="16.5">
      <c r="B46" s="234" t="s">
        <v>296</v>
      </c>
      <c r="C46" s="235">
        <v>0</v>
      </c>
      <c r="D46" s="235">
        <v>0</v>
      </c>
      <c r="F46" s="222"/>
      <c r="G46" s="4"/>
    </row>
    <row r="47" spans="2:7" ht="16.5">
      <c r="B47" s="234" t="s">
        <v>300</v>
      </c>
      <c r="C47" s="235">
        <v>0</v>
      </c>
      <c r="D47" s="235">
        <v>0</v>
      </c>
      <c r="F47" s="222"/>
      <c r="G47" s="4"/>
    </row>
    <row r="48" spans="2:7" ht="16.5">
      <c r="B48" s="234" t="s">
        <v>301</v>
      </c>
      <c r="C48" s="235">
        <v>0</v>
      </c>
      <c r="D48" s="235">
        <v>0</v>
      </c>
      <c r="F48" s="222"/>
      <c r="G48" s="4"/>
    </row>
    <row r="49" spans="2:7" ht="16.5">
      <c r="B49" s="220"/>
      <c r="D49" s="222"/>
      <c r="F49" s="222"/>
      <c r="G49" s="4"/>
    </row>
    <row r="50" spans="2:7" ht="16.5">
      <c r="B50" s="220"/>
      <c r="D50" s="222"/>
      <c r="F50" s="222"/>
      <c r="G50" s="4"/>
    </row>
    <row r="51" spans="2:7" ht="16.5">
      <c r="B51" s="220"/>
      <c r="D51" s="222"/>
      <c r="F51" s="222"/>
      <c r="G51" s="4"/>
    </row>
    <row r="52" spans="2:7" ht="16.5">
      <c r="B52" s="220"/>
      <c r="D52" s="222"/>
      <c r="F52" s="222"/>
      <c r="G52" s="4"/>
    </row>
    <row r="53" spans="2:7" ht="16.5">
      <c r="B53" s="220"/>
      <c r="D53" s="222"/>
      <c r="F53" s="222"/>
      <c r="G53" s="4"/>
    </row>
    <row r="54" spans="2:7" ht="16.5">
      <c r="B54" s="220"/>
      <c r="D54" s="222"/>
      <c r="F54" s="222"/>
      <c r="G54" s="4"/>
    </row>
    <row r="55" spans="2:7" ht="16.5">
      <c r="B55" s="220"/>
      <c r="D55" s="222"/>
      <c r="F55" s="222"/>
      <c r="G55" s="4"/>
    </row>
    <row r="56" spans="2:7" ht="16.5">
      <c r="B56" s="220"/>
      <c r="D56" s="222"/>
      <c r="F56" s="222"/>
      <c r="G56" s="4"/>
    </row>
    <row r="57" spans="2:7" ht="16.5">
      <c r="B57" s="220"/>
      <c r="D57" s="222"/>
      <c r="F57" s="222"/>
      <c r="G57" s="4"/>
    </row>
    <row r="58" spans="2:7" ht="16.5">
      <c r="B58" s="220"/>
      <c r="D58" s="222"/>
      <c r="F58" s="222"/>
      <c r="G58" s="4"/>
    </row>
    <row r="59" spans="2:7" ht="16.5">
      <c r="B59" s="220"/>
      <c r="D59" s="222"/>
      <c r="F59" s="222"/>
      <c r="G59" s="4"/>
    </row>
    <row r="60" spans="2:7" ht="16.5">
      <c r="B60" s="220"/>
      <c r="D60" s="222"/>
      <c r="F60" s="222"/>
      <c r="G60" s="4"/>
    </row>
    <row r="61" spans="2:7" ht="16.5">
      <c r="B61" s="206"/>
      <c r="D61" s="222"/>
      <c r="F61" s="222"/>
      <c r="G61" s="4"/>
    </row>
    <row r="62" spans="2:7">
      <c r="B62" s="206"/>
      <c r="D62" s="222"/>
      <c r="F62" s="222"/>
    </row>
    <row r="63" spans="2:7">
      <c r="B63" s="206"/>
      <c r="D63" s="222"/>
      <c r="F63" s="222"/>
    </row>
    <row r="64" spans="2:7">
      <c r="B64" s="206"/>
    </row>
    <row r="65" spans="2:2">
      <c r="B65" s="206"/>
    </row>
    <row r="66" spans="2:2">
      <c r="B66" s="206"/>
    </row>
    <row r="67" spans="2:2">
      <c r="B67" s="206"/>
    </row>
    <row r="68" spans="2:2">
      <c r="B68" s="206"/>
    </row>
    <row r="69" spans="2:2">
      <c r="B69" s="206"/>
    </row>
    <row r="70" spans="2:2">
      <c r="B70" s="206"/>
    </row>
    <row r="71" spans="2:2">
      <c r="B71" s="206"/>
    </row>
  </sheetData>
  <sortState ref="B32:C49">
    <sortCondition descending="1" ref="C31"/>
  </sortState>
  <mergeCells count="5">
    <mergeCell ref="C8:D8"/>
    <mergeCell ref="E8:F8"/>
    <mergeCell ref="C7:F7"/>
    <mergeCell ref="G7:G9"/>
    <mergeCell ref="B7:B9"/>
  </mergeCells>
  <hyperlinks>
    <hyperlink ref="G10" r:id="rId1"/>
    <hyperlink ref="G11" r:id="rId2"/>
    <hyperlink ref="G12" r:id="rId3"/>
    <hyperlink ref="G13" r:id="rId4"/>
    <hyperlink ref="G17" r:id="rId5"/>
    <hyperlink ref="G18" r:id="rId6"/>
    <hyperlink ref="G23" r:id="rId7"/>
    <hyperlink ref="G24" r:id="rId8"/>
    <hyperlink ref="G25" r:id="rId9"/>
  </hyperlinks>
  <pageMargins left="0.7" right="0.7" top="0.75" bottom="0.75" header="0.3" footer="0.3"/>
  <pageSetup paperSize="9" orientation="portrait" r:id="rId10"/>
  <drawing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B1:K88"/>
  <sheetViews>
    <sheetView showGridLines="0" zoomScale="60" zoomScaleNormal="60" workbookViewId="0">
      <selection activeCell="C76" sqref="C76"/>
    </sheetView>
  </sheetViews>
  <sheetFormatPr baseColWidth="10" defaultRowHeight="18.75" customHeight="1"/>
  <cols>
    <col min="1" max="1" width="1" style="3" customWidth="1"/>
    <col min="2" max="2" width="7" style="3" customWidth="1"/>
    <col min="3" max="3" width="36.140625" style="3" customWidth="1"/>
    <col min="4" max="4" width="15.28515625" style="3" customWidth="1"/>
    <col min="5" max="6" width="17.42578125" style="3" customWidth="1"/>
    <col min="7" max="7" width="15.85546875" style="3" customWidth="1"/>
    <col min="8" max="8" width="17.140625" style="3" customWidth="1"/>
    <col min="9" max="10" width="17.28515625" style="3" customWidth="1"/>
    <col min="11" max="11" width="18" style="3" customWidth="1"/>
    <col min="12" max="16384" width="11.42578125" style="3"/>
  </cols>
  <sheetData>
    <row r="1" spans="2:11" ht="5.0999999999999996" customHeight="1"/>
    <row r="2" spans="2:11" ht="18.75" customHeight="1">
      <c r="B2" s="95" t="s">
        <v>0</v>
      </c>
    </row>
    <row r="3" spans="2:11" ht="18.75" customHeight="1">
      <c r="B3" s="96" t="s">
        <v>1</v>
      </c>
    </row>
    <row r="4" spans="2:11" ht="18.75" customHeight="1">
      <c r="B4" s="97" t="s">
        <v>1265</v>
      </c>
    </row>
    <row r="5" spans="2:11" ht="18.75" customHeight="1">
      <c r="B5" s="1" t="s">
        <v>4</v>
      </c>
    </row>
    <row r="6" spans="2:11" ht="5.0999999999999996" customHeight="1"/>
    <row r="7" spans="2:11" ht="27.75" customHeight="1">
      <c r="B7" s="810" t="s">
        <v>3</v>
      </c>
      <c r="C7" s="804" t="s">
        <v>7</v>
      </c>
      <c r="D7" s="804" t="s">
        <v>206</v>
      </c>
      <c r="E7" s="804" t="s">
        <v>208</v>
      </c>
      <c r="F7" s="804" t="s">
        <v>210</v>
      </c>
      <c r="G7" s="804" t="s">
        <v>207</v>
      </c>
      <c r="H7" s="808" t="s">
        <v>216</v>
      </c>
      <c r="I7" s="807" t="s">
        <v>11</v>
      </c>
      <c r="J7" s="807"/>
      <c r="K7" s="802" t="s">
        <v>9</v>
      </c>
    </row>
    <row r="8" spans="2:11" ht="46.5" customHeight="1">
      <c r="B8" s="811"/>
      <c r="C8" s="805"/>
      <c r="D8" s="805"/>
      <c r="E8" s="805"/>
      <c r="F8" s="805"/>
      <c r="G8" s="805"/>
      <c r="H8" s="809"/>
      <c r="I8" s="158" t="s">
        <v>12</v>
      </c>
      <c r="J8" s="158" t="s">
        <v>13</v>
      </c>
      <c r="K8" s="803"/>
    </row>
    <row r="9" spans="2:11" ht="21" customHeight="1">
      <c r="B9" s="145">
        <v>1</v>
      </c>
      <c r="C9" s="157" t="s">
        <v>16</v>
      </c>
      <c r="D9" s="146">
        <v>27</v>
      </c>
      <c r="E9" s="146">
        <v>5</v>
      </c>
      <c r="F9" s="146">
        <v>22</v>
      </c>
      <c r="G9" s="147">
        <v>0.67407407407407416</v>
      </c>
      <c r="H9" s="164">
        <f>+K9/1732726.91</f>
        <v>2.6113174406692859E-2</v>
      </c>
      <c r="I9" s="148">
        <v>1</v>
      </c>
      <c r="J9" s="148">
        <v>1</v>
      </c>
      <c r="K9" s="149">
        <v>45247</v>
      </c>
    </row>
    <row r="10" spans="2:11" ht="21" customHeight="1">
      <c r="B10" s="116">
        <v>2</v>
      </c>
      <c r="C10" s="156" t="s">
        <v>30</v>
      </c>
      <c r="D10" s="119">
        <v>21</v>
      </c>
      <c r="E10" s="119">
        <v>4</v>
      </c>
      <c r="F10" s="119">
        <v>16</v>
      </c>
      <c r="G10" s="717">
        <v>0.65476190476190488</v>
      </c>
      <c r="H10" s="328">
        <f t="shared" ref="H10:H25" si="0">+K10/1732726.91</f>
        <v>0.13279415161850289</v>
      </c>
      <c r="I10" s="119">
        <v>6</v>
      </c>
      <c r="J10" s="119">
        <v>3</v>
      </c>
      <c r="K10" s="142">
        <v>230096</v>
      </c>
    </row>
    <row r="11" spans="2:11" ht="21" customHeight="1">
      <c r="B11" s="116">
        <v>3</v>
      </c>
      <c r="C11" s="156" t="s">
        <v>81</v>
      </c>
      <c r="D11" s="119">
        <v>20</v>
      </c>
      <c r="E11" s="119">
        <v>5</v>
      </c>
      <c r="F11" s="119">
        <v>14</v>
      </c>
      <c r="G11" s="717">
        <v>0.71249999999999991</v>
      </c>
      <c r="H11" s="328">
        <f t="shared" si="0"/>
        <v>0.13541949319642066</v>
      </c>
      <c r="I11" s="119">
        <v>3</v>
      </c>
      <c r="J11" s="119">
        <v>5</v>
      </c>
      <c r="K11" s="142">
        <v>234645</v>
      </c>
    </row>
    <row r="12" spans="2:11" ht="21" customHeight="1">
      <c r="B12" s="116">
        <v>4</v>
      </c>
      <c r="C12" s="156" t="s">
        <v>45</v>
      </c>
      <c r="D12" s="119">
        <v>15</v>
      </c>
      <c r="E12" s="119">
        <v>8</v>
      </c>
      <c r="F12" s="119">
        <v>7</v>
      </c>
      <c r="G12" s="717">
        <v>0.80666666666666664</v>
      </c>
      <c r="H12" s="328">
        <f t="shared" si="0"/>
        <v>2.84251371152307E-2</v>
      </c>
      <c r="I12" s="119">
        <v>9</v>
      </c>
      <c r="J12" s="119">
        <v>5</v>
      </c>
      <c r="K12" s="142">
        <v>49253</v>
      </c>
    </row>
    <row r="13" spans="2:11" ht="21" customHeight="1">
      <c r="B13" s="116">
        <v>5</v>
      </c>
      <c r="C13" s="156" t="s">
        <v>32</v>
      </c>
      <c r="D13" s="119">
        <v>8</v>
      </c>
      <c r="E13" s="119">
        <v>2</v>
      </c>
      <c r="F13" s="119">
        <v>6</v>
      </c>
      <c r="G13" s="717">
        <v>0.74374999999999991</v>
      </c>
      <c r="H13" s="328">
        <f t="shared" si="0"/>
        <v>2.3786206448424121E-2</v>
      </c>
      <c r="I13" s="119">
        <v>2</v>
      </c>
      <c r="J13" s="119">
        <v>1</v>
      </c>
      <c r="K13" s="142">
        <v>41215</v>
      </c>
    </row>
    <row r="14" spans="2:11" ht="21" customHeight="1">
      <c r="B14" s="116">
        <v>6</v>
      </c>
      <c r="C14" s="156" t="s">
        <v>31</v>
      </c>
      <c r="D14" s="119">
        <v>7</v>
      </c>
      <c r="E14" s="119">
        <v>3</v>
      </c>
      <c r="F14" s="119">
        <v>2</v>
      </c>
      <c r="G14" s="717">
        <v>0.70714285714285718</v>
      </c>
      <c r="H14" s="328">
        <f t="shared" si="0"/>
        <v>8.5991623457847721E-2</v>
      </c>
      <c r="I14" s="119">
        <v>2</v>
      </c>
      <c r="J14" s="119">
        <v>3</v>
      </c>
      <c r="K14" s="142">
        <v>149000</v>
      </c>
    </row>
    <row r="15" spans="2:11" ht="21" customHeight="1">
      <c r="B15" s="116">
        <v>7</v>
      </c>
      <c r="C15" s="156" t="s">
        <v>44</v>
      </c>
      <c r="D15" s="119">
        <v>7</v>
      </c>
      <c r="E15" s="119">
        <v>3</v>
      </c>
      <c r="F15" s="119">
        <v>3</v>
      </c>
      <c r="G15" s="717">
        <v>0.65714285714285714</v>
      </c>
      <c r="H15" s="328">
        <f t="shared" si="0"/>
        <v>6.8677873768348188E-3</v>
      </c>
      <c r="I15" s="119">
        <v>10</v>
      </c>
      <c r="J15" s="119">
        <v>2</v>
      </c>
      <c r="K15" s="142">
        <v>11900</v>
      </c>
    </row>
    <row r="16" spans="2:11" ht="21" customHeight="1">
      <c r="B16" s="116">
        <v>8</v>
      </c>
      <c r="C16" s="156" t="s">
        <v>33</v>
      </c>
      <c r="D16" s="119">
        <v>6</v>
      </c>
      <c r="E16" s="119">
        <v>2</v>
      </c>
      <c r="F16" s="119">
        <v>4</v>
      </c>
      <c r="G16" s="717">
        <v>0.79166666666666663</v>
      </c>
      <c r="H16" s="328">
        <f t="shared" si="0"/>
        <v>3.1883270053213404E-2</v>
      </c>
      <c r="I16" s="119">
        <v>2</v>
      </c>
      <c r="J16" s="119">
        <v>0</v>
      </c>
      <c r="K16" s="142">
        <v>55245</v>
      </c>
    </row>
    <row r="17" spans="2:11" ht="21" customHeight="1">
      <c r="B17" s="116">
        <v>9</v>
      </c>
      <c r="C17" s="156" t="s">
        <v>63</v>
      </c>
      <c r="D17" s="119">
        <v>5</v>
      </c>
      <c r="E17" s="119">
        <v>2</v>
      </c>
      <c r="F17" s="119">
        <v>3</v>
      </c>
      <c r="G17" s="717">
        <v>0.67999999999999994</v>
      </c>
      <c r="H17" s="328">
        <f t="shared" si="0"/>
        <v>0.37145957408833691</v>
      </c>
      <c r="I17" s="119">
        <v>1</v>
      </c>
      <c r="J17" s="119">
        <v>0</v>
      </c>
      <c r="K17" s="142">
        <v>643638</v>
      </c>
    </row>
    <row r="18" spans="2:11" ht="21" customHeight="1">
      <c r="B18" s="116">
        <v>10</v>
      </c>
      <c r="C18" s="156" t="s">
        <v>23</v>
      </c>
      <c r="D18" s="119">
        <v>4</v>
      </c>
      <c r="E18" s="119">
        <v>2</v>
      </c>
      <c r="F18" s="119">
        <v>1</v>
      </c>
      <c r="G18" s="717">
        <v>0.8125</v>
      </c>
      <c r="H18" s="328">
        <f t="shared" si="0"/>
        <v>6.7985323780768202E-3</v>
      </c>
      <c r="I18" s="119">
        <v>1</v>
      </c>
      <c r="J18" s="119">
        <v>2</v>
      </c>
      <c r="K18" s="142">
        <v>11780</v>
      </c>
    </row>
    <row r="19" spans="2:11" ht="21" customHeight="1">
      <c r="B19" s="116">
        <v>11</v>
      </c>
      <c r="C19" s="156" t="s">
        <v>73</v>
      </c>
      <c r="D19" s="119">
        <v>4</v>
      </c>
      <c r="E19" s="119">
        <v>1</v>
      </c>
      <c r="F19" s="119">
        <v>2</v>
      </c>
      <c r="G19" s="717">
        <v>0.625</v>
      </c>
      <c r="H19" s="328">
        <f t="shared" si="0"/>
        <v>5.194124906849863E-3</v>
      </c>
      <c r="I19" s="119">
        <v>1</v>
      </c>
      <c r="J19" s="119">
        <v>1</v>
      </c>
      <c r="K19" s="142">
        <v>9000</v>
      </c>
    </row>
    <row r="20" spans="2:11" ht="21" customHeight="1">
      <c r="B20" s="116">
        <v>12</v>
      </c>
      <c r="C20" s="156" t="s">
        <v>43</v>
      </c>
      <c r="D20" s="119">
        <v>3</v>
      </c>
      <c r="E20" s="119">
        <v>0</v>
      </c>
      <c r="F20" s="119">
        <v>2</v>
      </c>
      <c r="G20" s="717">
        <v>0.6166666666666667</v>
      </c>
      <c r="H20" s="328">
        <f t="shared" si="0"/>
        <v>1.2696749772299664E-3</v>
      </c>
      <c r="I20" s="119">
        <v>0</v>
      </c>
      <c r="J20" s="119">
        <v>0</v>
      </c>
      <c r="K20" s="142">
        <v>2200</v>
      </c>
    </row>
    <row r="21" spans="2:11" ht="21" customHeight="1">
      <c r="B21" s="116">
        <v>13</v>
      </c>
      <c r="C21" s="156" t="s">
        <v>22</v>
      </c>
      <c r="D21" s="119">
        <v>2</v>
      </c>
      <c r="E21" s="119">
        <v>1</v>
      </c>
      <c r="F21" s="119">
        <v>1</v>
      </c>
      <c r="G21" s="717">
        <v>0.8</v>
      </c>
      <c r="H21" s="328">
        <f t="shared" si="0"/>
        <v>0.13638266286289744</v>
      </c>
      <c r="I21" s="119">
        <v>1</v>
      </c>
      <c r="J21" s="119">
        <v>1</v>
      </c>
      <c r="K21" s="142">
        <v>236313.91</v>
      </c>
    </row>
    <row r="22" spans="2:11" ht="21" customHeight="1">
      <c r="B22" s="116">
        <v>14</v>
      </c>
      <c r="C22" s="156" t="s">
        <v>136</v>
      </c>
      <c r="D22" s="119">
        <v>2</v>
      </c>
      <c r="E22" s="119">
        <v>1</v>
      </c>
      <c r="F22" s="119">
        <v>1</v>
      </c>
      <c r="G22" s="717">
        <v>0.77500000000000002</v>
      </c>
      <c r="H22" s="328">
        <f t="shared" si="0"/>
        <v>1.8433372169420514E-3</v>
      </c>
      <c r="I22" s="119">
        <v>2</v>
      </c>
      <c r="J22" s="119">
        <v>1</v>
      </c>
      <c r="K22" s="142">
        <v>3194</v>
      </c>
    </row>
    <row r="23" spans="2:11" ht="21" customHeight="1">
      <c r="B23" s="116">
        <v>15</v>
      </c>
      <c r="C23" s="156" t="s">
        <v>201</v>
      </c>
      <c r="D23" s="119">
        <v>1</v>
      </c>
      <c r="E23" s="119">
        <v>0</v>
      </c>
      <c r="F23" s="119">
        <v>1</v>
      </c>
      <c r="G23" s="717">
        <v>0.5</v>
      </c>
      <c r="H23" s="328">
        <f t="shared" si="0"/>
        <v>5.7712498964998475E-5</v>
      </c>
      <c r="I23" s="119">
        <v>0</v>
      </c>
      <c r="J23" s="119">
        <v>0</v>
      </c>
      <c r="K23" s="142">
        <v>100</v>
      </c>
    </row>
    <row r="24" spans="2:11" ht="21" customHeight="1">
      <c r="B24" s="116">
        <v>16</v>
      </c>
      <c r="C24" s="156" t="s">
        <v>214</v>
      </c>
      <c r="D24" s="119">
        <v>1</v>
      </c>
      <c r="E24" s="119">
        <v>0</v>
      </c>
      <c r="F24" s="119">
        <v>1</v>
      </c>
      <c r="G24" s="717">
        <v>0.55000000000000004</v>
      </c>
      <c r="H24" s="328">
        <f t="shared" si="0"/>
        <v>1.1542499792999694E-3</v>
      </c>
      <c r="I24" s="119">
        <v>0</v>
      </c>
      <c r="J24" s="119">
        <v>0</v>
      </c>
      <c r="K24" s="142">
        <v>2000</v>
      </c>
    </row>
    <row r="25" spans="2:11" ht="21" customHeight="1">
      <c r="B25" s="150">
        <v>17</v>
      </c>
      <c r="C25" s="151" t="s">
        <v>186</v>
      </c>
      <c r="D25" s="152">
        <v>1</v>
      </c>
      <c r="E25" s="153">
        <v>0</v>
      </c>
      <c r="F25" s="153">
        <v>1</v>
      </c>
      <c r="G25" s="154">
        <v>0.5</v>
      </c>
      <c r="H25" s="166">
        <f t="shared" si="0"/>
        <v>4.5592874182348794E-3</v>
      </c>
      <c r="I25" s="152">
        <v>0</v>
      </c>
      <c r="J25" s="152">
        <v>0</v>
      </c>
      <c r="K25" s="155">
        <v>7900</v>
      </c>
    </row>
    <row r="26" spans="2:11" ht="30" customHeight="1">
      <c r="B26" s="169"/>
      <c r="C26" s="168" t="s">
        <v>205</v>
      </c>
      <c r="D26" s="159">
        <f>SUM(D9:D25)</f>
        <v>134</v>
      </c>
      <c r="E26" s="159">
        <f>SUM(E9:E25)</f>
        <v>39</v>
      </c>
      <c r="F26" s="159">
        <f>SUM(F9:F25)</f>
        <v>87</v>
      </c>
      <c r="G26" s="160">
        <f>AVERAGE(G9:G25)</f>
        <v>0.68275715841892326</v>
      </c>
      <c r="H26" s="167">
        <f>SUM(H9:H25)</f>
        <v>1.0000000000000002</v>
      </c>
      <c r="I26" s="161">
        <f>SUM(I9:I25)</f>
        <v>41</v>
      </c>
      <c r="J26" s="161">
        <f>SUM(J9:J25)</f>
        <v>25</v>
      </c>
      <c r="K26" s="162">
        <f>SUM(K9:K25)</f>
        <v>1732726.91</v>
      </c>
    </row>
    <row r="27" spans="2:11" s="138" customFormat="1" ht="15">
      <c r="B27" s="132"/>
      <c r="C27" s="133"/>
      <c r="D27" s="134"/>
      <c r="E27" s="134"/>
      <c r="F27" s="134"/>
      <c r="G27" s="135"/>
      <c r="I27" s="136"/>
      <c r="J27" s="136"/>
      <c r="K27" s="137"/>
    </row>
    <row r="28" spans="2:11" ht="18.75" customHeight="1">
      <c r="B28" s="329"/>
      <c r="C28" s="330" t="s">
        <v>638</v>
      </c>
      <c r="D28" s="331" t="s">
        <v>636</v>
      </c>
      <c r="E28" s="331" t="s">
        <v>637</v>
      </c>
      <c r="G28" s="140">
        <f>39/134</f>
        <v>0.29104477611940299</v>
      </c>
      <c r="H28" s="130" t="s">
        <v>209</v>
      </c>
    </row>
    <row r="29" spans="2:11" ht="18.75" customHeight="1">
      <c r="B29" s="332">
        <v>1</v>
      </c>
      <c r="C29" s="332" t="s">
        <v>16</v>
      </c>
      <c r="D29" s="333">
        <f>+D9/134</f>
        <v>0.20149253731343283</v>
      </c>
      <c r="E29" s="334">
        <v>2.6113174406692859E-2</v>
      </c>
      <c r="G29" s="140">
        <v>0.64925373134328401</v>
      </c>
      <c r="H29" s="130" t="s">
        <v>211</v>
      </c>
    </row>
    <row r="30" spans="2:11" ht="18.75" customHeight="1">
      <c r="B30" s="332">
        <v>2</v>
      </c>
      <c r="C30" s="332" t="s">
        <v>30</v>
      </c>
      <c r="D30" s="333">
        <f t="shared" ref="D30:D45" si="1">+D10/134</f>
        <v>0.15671641791044777</v>
      </c>
      <c r="E30" s="334">
        <v>0.13279415161850289</v>
      </c>
      <c r="G30" s="140">
        <f>100%-G29-G28</f>
        <v>5.9701492537312995E-2</v>
      </c>
      <c r="H30" s="130" t="s">
        <v>212</v>
      </c>
    </row>
    <row r="31" spans="2:11" ht="18.75" customHeight="1">
      <c r="B31" s="332">
        <v>3</v>
      </c>
      <c r="C31" s="332" t="s">
        <v>81</v>
      </c>
      <c r="D31" s="333">
        <f t="shared" si="1"/>
        <v>0.14925373134328357</v>
      </c>
      <c r="E31" s="334">
        <v>0.13541949319642066</v>
      </c>
    </row>
    <row r="32" spans="2:11" ht="18.75" customHeight="1">
      <c r="B32" s="332">
        <v>4</v>
      </c>
      <c r="C32" s="332" t="s">
        <v>45</v>
      </c>
      <c r="D32" s="333">
        <f t="shared" si="1"/>
        <v>0.11194029850746269</v>
      </c>
      <c r="E32" s="334">
        <v>2.84251371152307E-2</v>
      </c>
      <c r="G32" s="131">
        <v>66</v>
      </c>
      <c r="H32" s="130" t="s">
        <v>213</v>
      </c>
    </row>
    <row r="33" spans="2:8" ht="18.75" customHeight="1">
      <c r="B33" s="332">
        <v>5</v>
      </c>
      <c r="C33" s="332" t="s">
        <v>32</v>
      </c>
      <c r="D33" s="333">
        <f t="shared" si="1"/>
        <v>5.9701492537313432E-2</v>
      </c>
      <c r="E33" s="334">
        <v>2.3786206448424121E-2</v>
      </c>
      <c r="H33" s="713" t="s">
        <v>215</v>
      </c>
    </row>
    <row r="34" spans="2:8" ht="18.75" customHeight="1">
      <c r="B34" s="332">
        <v>6</v>
      </c>
      <c r="C34" s="332" t="s">
        <v>31</v>
      </c>
      <c r="D34" s="333">
        <f t="shared" si="1"/>
        <v>5.2238805970149252E-2</v>
      </c>
      <c r="E34" s="334">
        <v>8.5991623457847721E-2</v>
      </c>
    </row>
    <row r="35" spans="2:8" ht="18.75" customHeight="1">
      <c r="B35" s="332">
        <v>7</v>
      </c>
      <c r="C35" s="332" t="s">
        <v>44</v>
      </c>
      <c r="D35" s="333">
        <f t="shared" si="1"/>
        <v>5.2238805970149252E-2</v>
      </c>
      <c r="E35" s="334">
        <v>6.8677873768348188E-3</v>
      </c>
    </row>
    <row r="36" spans="2:8" ht="18.75" customHeight="1">
      <c r="B36" s="332">
        <v>8</v>
      </c>
      <c r="C36" s="332" t="s">
        <v>33</v>
      </c>
      <c r="D36" s="333">
        <f t="shared" si="1"/>
        <v>4.4776119402985072E-2</v>
      </c>
      <c r="E36" s="334">
        <v>3.1883270053213404E-2</v>
      </c>
    </row>
    <row r="37" spans="2:8" ht="18.75" customHeight="1">
      <c r="B37" s="332">
        <v>9</v>
      </c>
      <c r="C37" s="332" t="s">
        <v>63</v>
      </c>
      <c r="D37" s="333">
        <f t="shared" si="1"/>
        <v>3.7313432835820892E-2</v>
      </c>
      <c r="E37" s="334">
        <v>0.37145957408833691</v>
      </c>
    </row>
    <row r="38" spans="2:8" ht="18.75" customHeight="1">
      <c r="B38" s="332">
        <v>10</v>
      </c>
      <c r="C38" s="332" t="s">
        <v>23</v>
      </c>
      <c r="D38" s="333">
        <f t="shared" si="1"/>
        <v>2.9850746268656716E-2</v>
      </c>
      <c r="E38" s="334">
        <v>6.7985323780768202E-3</v>
      </c>
    </row>
    <row r="39" spans="2:8" ht="18.75" customHeight="1">
      <c r="B39" s="332">
        <v>11</v>
      </c>
      <c r="C39" s="332" t="s">
        <v>73</v>
      </c>
      <c r="D39" s="333">
        <f t="shared" si="1"/>
        <v>2.9850746268656716E-2</v>
      </c>
      <c r="E39" s="334">
        <v>5.194124906849863E-3</v>
      </c>
    </row>
    <row r="40" spans="2:8" ht="18.75" customHeight="1">
      <c r="B40" s="332">
        <v>12</v>
      </c>
      <c r="C40" s="332" t="s">
        <v>43</v>
      </c>
      <c r="D40" s="333">
        <f t="shared" si="1"/>
        <v>2.2388059701492536E-2</v>
      </c>
      <c r="E40" s="334">
        <v>1.2696749772299664E-3</v>
      </c>
    </row>
    <row r="41" spans="2:8" ht="18.75" customHeight="1">
      <c r="B41" s="332">
        <v>13</v>
      </c>
      <c r="C41" s="332" t="s">
        <v>22</v>
      </c>
      <c r="D41" s="333">
        <f t="shared" si="1"/>
        <v>1.4925373134328358E-2</v>
      </c>
      <c r="E41" s="334">
        <v>0.13638266286289744</v>
      </c>
    </row>
    <row r="42" spans="2:8" ht="18.75" customHeight="1">
      <c r="B42" s="332">
        <v>14</v>
      </c>
      <c r="C42" s="332" t="s">
        <v>136</v>
      </c>
      <c r="D42" s="333">
        <f t="shared" si="1"/>
        <v>1.4925373134328358E-2</v>
      </c>
      <c r="E42" s="334">
        <v>1.8433372169420514E-3</v>
      </c>
    </row>
    <row r="43" spans="2:8" ht="18.75" customHeight="1">
      <c r="B43" s="332">
        <v>15</v>
      </c>
      <c r="C43" s="332" t="s">
        <v>201</v>
      </c>
      <c r="D43" s="333">
        <f t="shared" si="1"/>
        <v>7.462686567164179E-3</v>
      </c>
      <c r="E43" s="334">
        <v>5.7712498964998475E-5</v>
      </c>
    </row>
    <row r="44" spans="2:8" ht="18.75" customHeight="1">
      <c r="B44" s="332">
        <v>16</v>
      </c>
      <c r="C44" s="332" t="s">
        <v>156</v>
      </c>
      <c r="D44" s="333">
        <f t="shared" si="1"/>
        <v>7.462686567164179E-3</v>
      </c>
      <c r="E44" s="334">
        <v>1.1542499792999694E-3</v>
      </c>
    </row>
    <row r="45" spans="2:8" ht="18.75" customHeight="1">
      <c r="B45" s="332">
        <v>17</v>
      </c>
      <c r="C45" s="332" t="s">
        <v>186</v>
      </c>
      <c r="D45" s="333">
        <f t="shared" si="1"/>
        <v>7.462686567164179E-3</v>
      </c>
      <c r="E45" s="334">
        <v>4.5592874182348794E-3</v>
      </c>
    </row>
    <row r="52" spans="3:7" ht="18.75" customHeight="1">
      <c r="C52" s="317" t="s">
        <v>218</v>
      </c>
      <c r="D52" s="318" t="s">
        <v>217</v>
      </c>
      <c r="E52" s="318" t="s">
        <v>219</v>
      </c>
      <c r="F52" s="319" t="s">
        <v>220</v>
      </c>
    </row>
    <row r="53" spans="3:7" ht="18.75" customHeight="1">
      <c r="C53" s="116">
        <v>9</v>
      </c>
      <c r="D53" s="117" t="s">
        <v>63</v>
      </c>
      <c r="E53" s="118">
        <v>5</v>
      </c>
      <c r="F53" s="163">
        <v>0.37145957408833691</v>
      </c>
      <c r="G53" s="714" t="s">
        <v>221</v>
      </c>
    </row>
    <row r="54" spans="3:7" ht="18.75" customHeight="1">
      <c r="C54" s="116">
        <v>13</v>
      </c>
      <c r="D54" s="117" t="s">
        <v>22</v>
      </c>
      <c r="E54" s="118">
        <v>2</v>
      </c>
      <c r="F54" s="163">
        <v>0.13638266286289744</v>
      </c>
      <c r="G54" s="714" t="s">
        <v>222</v>
      </c>
    </row>
    <row r="55" spans="3:7" ht="18.75" customHeight="1">
      <c r="C55" s="116">
        <v>3</v>
      </c>
      <c r="D55" s="121" t="s">
        <v>81</v>
      </c>
      <c r="E55" s="122">
        <v>20</v>
      </c>
      <c r="F55" s="163">
        <v>0.13541949319642066</v>
      </c>
    </row>
    <row r="56" spans="3:7" ht="18.75" customHeight="1">
      <c r="C56" s="116">
        <v>2</v>
      </c>
      <c r="D56" s="121" t="s">
        <v>30</v>
      </c>
      <c r="E56" s="122">
        <v>21</v>
      </c>
      <c r="F56" s="163">
        <v>0.13279415161850289</v>
      </c>
    </row>
    <row r="57" spans="3:7" ht="18.75" customHeight="1">
      <c r="C57" s="116">
        <v>6</v>
      </c>
      <c r="D57" s="117" t="s">
        <v>31</v>
      </c>
      <c r="E57" s="118">
        <v>7</v>
      </c>
      <c r="F57" s="163">
        <v>8.5991623457847721E-2</v>
      </c>
    </row>
    <row r="58" spans="3:7" ht="18.75" customHeight="1">
      <c r="C58" s="116">
        <v>8</v>
      </c>
      <c r="D58" s="117" t="s">
        <v>33</v>
      </c>
      <c r="E58" s="118">
        <v>6</v>
      </c>
      <c r="F58" s="163">
        <v>3.1883270053213404E-2</v>
      </c>
    </row>
    <row r="59" spans="3:7" ht="18.75" customHeight="1">
      <c r="C59" s="116">
        <v>4</v>
      </c>
      <c r="D59" s="121" t="s">
        <v>45</v>
      </c>
      <c r="E59" s="122">
        <v>15</v>
      </c>
      <c r="F59" s="163">
        <v>2.84251371152307E-2</v>
      </c>
    </row>
    <row r="60" spans="3:7" ht="18.75" customHeight="1">
      <c r="C60" s="145">
        <v>1</v>
      </c>
      <c r="D60" s="175" t="s">
        <v>16</v>
      </c>
      <c r="E60" s="176">
        <v>27</v>
      </c>
      <c r="F60" s="170">
        <v>2.6113174406692859E-2</v>
      </c>
    </row>
    <row r="61" spans="3:7" ht="18.75" customHeight="1">
      <c r="C61" s="116">
        <v>5</v>
      </c>
      <c r="D61" s="117" t="s">
        <v>32</v>
      </c>
      <c r="E61" s="118">
        <v>8</v>
      </c>
      <c r="F61" s="163">
        <v>2.3786206448424121E-2</v>
      </c>
    </row>
    <row r="62" spans="3:7" ht="18.75" customHeight="1">
      <c r="C62" s="116">
        <v>7</v>
      </c>
      <c r="D62" s="117" t="s">
        <v>44</v>
      </c>
      <c r="E62" s="118">
        <v>7</v>
      </c>
      <c r="F62" s="163">
        <v>6.8677873768348188E-3</v>
      </c>
    </row>
    <row r="63" spans="3:7" ht="18.75" customHeight="1">
      <c r="C63" s="116">
        <v>10</v>
      </c>
      <c r="D63" s="117" t="s">
        <v>23</v>
      </c>
      <c r="E63" s="118">
        <v>4</v>
      </c>
      <c r="F63" s="163">
        <v>6.7985323780768202E-3</v>
      </c>
    </row>
    <row r="64" spans="3:7" ht="18.75" customHeight="1">
      <c r="C64" s="116">
        <v>11</v>
      </c>
      <c r="D64" s="117" t="s">
        <v>73</v>
      </c>
      <c r="E64" s="118">
        <v>4</v>
      </c>
      <c r="F64" s="163">
        <v>5.194124906849863E-3</v>
      </c>
    </row>
    <row r="65" spans="2:8" ht="18.75" customHeight="1">
      <c r="C65" s="116">
        <v>17</v>
      </c>
      <c r="D65" s="117" t="s">
        <v>186</v>
      </c>
      <c r="E65" s="118">
        <v>1</v>
      </c>
      <c r="F65" s="163">
        <v>4.5592874182348794E-3</v>
      </c>
    </row>
    <row r="66" spans="2:8" ht="18.75" customHeight="1">
      <c r="C66" s="116">
        <v>14</v>
      </c>
      <c r="D66" s="117" t="s">
        <v>136</v>
      </c>
      <c r="E66" s="118">
        <v>2</v>
      </c>
      <c r="F66" s="163">
        <v>1.8433372169420514E-3</v>
      </c>
    </row>
    <row r="67" spans="2:8" ht="18.75" customHeight="1">
      <c r="C67" s="116">
        <v>12</v>
      </c>
      <c r="D67" s="117" t="s">
        <v>43</v>
      </c>
      <c r="E67" s="118">
        <v>3</v>
      </c>
      <c r="F67" s="163">
        <v>1.2696749772299664E-3</v>
      </c>
    </row>
    <row r="68" spans="2:8" ht="18.75" customHeight="1">
      <c r="C68" s="116">
        <v>16</v>
      </c>
      <c r="D68" s="117" t="s">
        <v>214</v>
      </c>
      <c r="E68" s="118">
        <v>1</v>
      </c>
      <c r="F68" s="163">
        <v>1.1542499792999694E-3</v>
      </c>
    </row>
    <row r="69" spans="2:8" ht="18.75" customHeight="1">
      <c r="C69" s="171">
        <v>15</v>
      </c>
      <c r="D69" s="172" t="s">
        <v>201</v>
      </c>
      <c r="E69" s="173">
        <v>1</v>
      </c>
      <c r="F69" s="174">
        <v>5.7712498964998475E-5</v>
      </c>
    </row>
    <row r="71" spans="2:8" ht="18.75" customHeight="1">
      <c r="C71" s="341" t="s">
        <v>225</v>
      </c>
      <c r="D71" s="341"/>
      <c r="E71" s="341"/>
      <c r="F71" s="341"/>
      <c r="G71" s="341"/>
    </row>
    <row r="78" spans="2:8" ht="47.25" customHeight="1">
      <c r="B78" s="806" t="s">
        <v>223</v>
      </c>
      <c r="C78" s="806"/>
      <c r="D78" s="806"/>
      <c r="E78" s="806"/>
      <c r="F78" s="806"/>
      <c r="G78" s="714"/>
      <c r="H78" s="714"/>
    </row>
    <row r="79" spans="2:8" ht="40.5" customHeight="1">
      <c r="B79" s="806" t="s">
        <v>224</v>
      </c>
      <c r="C79" s="806"/>
      <c r="D79" s="806"/>
      <c r="E79" s="806"/>
      <c r="F79" s="806"/>
      <c r="G79" s="714"/>
      <c r="H79" s="714"/>
    </row>
    <row r="80" spans="2:8" ht="18.75" customHeight="1">
      <c r="B80" s="715"/>
      <c r="C80" s="715"/>
      <c r="D80" s="715"/>
      <c r="E80" s="715"/>
      <c r="F80" s="715"/>
      <c r="G80" s="714"/>
      <c r="H80" s="714"/>
    </row>
    <row r="81" spans="2:8" ht="18.75" customHeight="1">
      <c r="B81" s="716" t="s">
        <v>226</v>
      </c>
      <c r="C81" s="715"/>
      <c r="D81" s="715"/>
      <c r="E81" s="715"/>
      <c r="F81" s="715"/>
      <c r="G81" s="714"/>
      <c r="H81" s="714"/>
    </row>
    <row r="82" spans="2:8" ht="52.5" customHeight="1">
      <c r="B82" s="806" t="s">
        <v>227</v>
      </c>
      <c r="C82" s="806"/>
      <c r="D82" s="806"/>
      <c r="E82" s="806"/>
      <c r="F82" s="806"/>
      <c r="G82" s="714"/>
      <c r="H82" s="714"/>
    </row>
    <row r="83" spans="2:8" ht="25.5" customHeight="1">
      <c r="B83" s="806" t="s">
        <v>647</v>
      </c>
      <c r="C83" s="806"/>
      <c r="D83" s="806"/>
      <c r="E83" s="806"/>
      <c r="F83" s="806"/>
      <c r="G83" s="714"/>
      <c r="H83" s="714"/>
    </row>
    <row r="84" spans="2:8" ht="25.5" customHeight="1">
      <c r="B84" s="806" t="s">
        <v>228</v>
      </c>
      <c r="C84" s="806"/>
      <c r="D84" s="806"/>
      <c r="E84" s="806"/>
      <c r="F84" s="806"/>
      <c r="G84" s="714"/>
      <c r="H84" s="714"/>
    </row>
    <row r="85" spans="2:8" ht="52.5" customHeight="1">
      <c r="B85" s="806" t="s">
        <v>229</v>
      </c>
      <c r="C85" s="806"/>
      <c r="D85" s="806"/>
      <c r="E85" s="806"/>
      <c r="F85" s="806"/>
      <c r="G85" s="714"/>
      <c r="H85" s="714"/>
    </row>
    <row r="86" spans="2:8" ht="39" customHeight="1">
      <c r="B86" s="806" t="s">
        <v>230</v>
      </c>
      <c r="C86" s="806"/>
      <c r="D86" s="806"/>
      <c r="E86" s="806"/>
      <c r="F86" s="806"/>
      <c r="G86" s="714"/>
      <c r="H86" s="714"/>
    </row>
    <row r="87" spans="2:8" ht="39" customHeight="1">
      <c r="B87" s="806" t="s">
        <v>648</v>
      </c>
      <c r="C87" s="806"/>
      <c r="D87" s="806"/>
      <c r="E87" s="806"/>
      <c r="F87" s="806"/>
      <c r="G87" s="714"/>
      <c r="H87" s="714"/>
    </row>
    <row r="88" spans="2:8" ht="18.75" customHeight="1">
      <c r="B88" s="715"/>
      <c r="C88" s="715"/>
      <c r="D88" s="715"/>
      <c r="E88" s="715"/>
      <c r="F88" s="715"/>
      <c r="G88" s="714"/>
      <c r="H88" s="714"/>
    </row>
  </sheetData>
  <sortState ref="C54:F69">
    <sortCondition descending="1" ref="F76"/>
  </sortState>
  <mergeCells count="17">
    <mergeCell ref="D7:D8"/>
    <mergeCell ref="K7:K8"/>
    <mergeCell ref="G7:G8"/>
    <mergeCell ref="B87:F87"/>
    <mergeCell ref="B86:F86"/>
    <mergeCell ref="B85:F85"/>
    <mergeCell ref="B84:F84"/>
    <mergeCell ref="B83:F83"/>
    <mergeCell ref="B82:F82"/>
    <mergeCell ref="B79:F79"/>
    <mergeCell ref="B78:F78"/>
    <mergeCell ref="I7:J7"/>
    <mergeCell ref="H7:H8"/>
    <mergeCell ref="E7:E8"/>
    <mergeCell ref="F7:F8"/>
    <mergeCell ref="B7:B8"/>
    <mergeCell ref="C7:C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4"/>
  <sheetViews>
    <sheetView showGridLines="0" topLeftCell="B7" zoomScale="40" zoomScaleNormal="40" workbookViewId="0">
      <pane xSplit="1" ySplit="2" topLeftCell="C153" activePane="bottomRight" state="frozen"/>
      <selection activeCell="B7" sqref="B7"/>
      <selection pane="topRight" activeCell="C7" sqref="C7"/>
      <selection pane="bottomLeft" activeCell="B9" sqref="B9"/>
      <selection pane="bottomRight" activeCell="C12" sqref="C12"/>
    </sheetView>
  </sheetViews>
  <sheetFormatPr baseColWidth="10" defaultRowHeight="15"/>
  <cols>
    <col min="1" max="1" width="0.85546875" style="3" customWidth="1"/>
    <col min="2" max="2" width="7" style="3" customWidth="1"/>
    <col min="3" max="3" width="21.42578125" style="3" customWidth="1"/>
    <col min="4" max="4" width="26.140625" style="3" customWidth="1"/>
    <col min="5" max="5" width="33.85546875" style="3" customWidth="1"/>
    <col min="6" max="6" width="18" style="3" customWidth="1"/>
    <col min="7" max="7" width="14.5703125" style="3" customWidth="1"/>
    <col min="8" max="9" width="16.5703125" style="3" customWidth="1"/>
    <col min="10" max="10" width="16.85546875" style="3" customWidth="1"/>
    <col min="11" max="11" width="15.85546875" style="3" customWidth="1"/>
    <col min="12" max="16384" width="11.42578125" style="3"/>
  </cols>
  <sheetData>
    <row r="1" spans="2:13" ht="4.5" customHeight="1"/>
    <row r="2" spans="2:13" ht="30.75">
      <c r="B2" s="26" t="s">
        <v>0</v>
      </c>
    </row>
    <row r="3" spans="2:13" ht="27.75">
      <c r="B3" s="27" t="s">
        <v>1</v>
      </c>
    </row>
    <row r="4" spans="2:13" ht="20.25">
      <c r="B4" s="28" t="s">
        <v>2</v>
      </c>
    </row>
    <row r="5" spans="2:13" ht="20.25">
      <c r="B5" s="29" t="s">
        <v>4</v>
      </c>
    </row>
    <row r="6" spans="2:13" ht="4.5" customHeight="1"/>
    <row r="7" spans="2:13" ht="15" customHeight="1">
      <c r="B7" s="812" t="s">
        <v>3</v>
      </c>
      <c r="C7" s="814" t="s">
        <v>7</v>
      </c>
      <c r="D7" s="814" t="s">
        <v>6</v>
      </c>
      <c r="E7" s="814" t="s">
        <v>8</v>
      </c>
      <c r="F7" s="814" t="s">
        <v>9</v>
      </c>
      <c r="G7" s="814" t="s">
        <v>10</v>
      </c>
      <c r="H7" s="807" t="s">
        <v>11</v>
      </c>
      <c r="I7" s="807"/>
      <c r="J7" s="816" t="s">
        <v>5</v>
      </c>
      <c r="K7" s="2"/>
      <c r="L7" s="2"/>
      <c r="M7" s="2"/>
    </row>
    <row r="8" spans="2:13" ht="42" customHeight="1">
      <c r="B8" s="813"/>
      <c r="C8" s="815"/>
      <c r="D8" s="815"/>
      <c r="E8" s="815"/>
      <c r="F8" s="815"/>
      <c r="G8" s="815"/>
      <c r="H8" s="254" t="s">
        <v>12</v>
      </c>
      <c r="I8" s="254" t="s">
        <v>13</v>
      </c>
      <c r="J8" s="817"/>
      <c r="K8" s="1"/>
      <c r="L8" s="1"/>
    </row>
    <row r="9" spans="2:13" ht="66">
      <c r="B9" s="12">
        <v>1</v>
      </c>
      <c r="C9" s="67" t="s">
        <v>23</v>
      </c>
      <c r="D9" s="67" t="s">
        <v>21</v>
      </c>
      <c r="E9" s="13" t="s">
        <v>25</v>
      </c>
      <c r="F9" s="14">
        <v>2980</v>
      </c>
      <c r="G9" s="17">
        <v>1</v>
      </c>
      <c r="H9" s="20" t="s">
        <v>18</v>
      </c>
      <c r="I9" s="20" t="s">
        <v>18</v>
      </c>
      <c r="J9" s="100" t="s">
        <v>14</v>
      </c>
      <c r="K9" s="139">
        <v>0</v>
      </c>
    </row>
    <row r="10" spans="2:13" ht="66">
      <c r="B10" s="7">
        <v>2</v>
      </c>
      <c r="C10" s="53" t="s">
        <v>23</v>
      </c>
      <c r="D10" s="53" t="s">
        <v>21</v>
      </c>
      <c r="E10" s="8" t="s">
        <v>26</v>
      </c>
      <c r="F10" s="9">
        <v>5000</v>
      </c>
      <c r="G10" s="18">
        <v>1</v>
      </c>
      <c r="H10" s="22">
        <v>1</v>
      </c>
      <c r="I10" s="22">
        <v>2</v>
      </c>
      <c r="J10" s="100" t="s">
        <v>14</v>
      </c>
      <c r="K10" s="139">
        <v>0</v>
      </c>
    </row>
    <row r="11" spans="2:13" ht="66">
      <c r="B11" s="7">
        <v>3</v>
      </c>
      <c r="C11" s="53" t="s">
        <v>23</v>
      </c>
      <c r="D11" s="53" t="s">
        <v>21</v>
      </c>
      <c r="E11" s="8" t="s">
        <v>27</v>
      </c>
      <c r="F11" s="9">
        <v>1100</v>
      </c>
      <c r="G11" s="18">
        <v>0.85</v>
      </c>
      <c r="H11" s="22" t="s">
        <v>18</v>
      </c>
      <c r="I11" s="22" t="s">
        <v>18</v>
      </c>
      <c r="J11" s="100" t="s">
        <v>14</v>
      </c>
      <c r="K11" s="139">
        <v>0</v>
      </c>
    </row>
    <row r="12" spans="2:13" ht="66">
      <c r="B12" s="7">
        <v>4</v>
      </c>
      <c r="C12" s="53" t="s">
        <v>23</v>
      </c>
      <c r="D12" s="53" t="s">
        <v>21</v>
      </c>
      <c r="E12" s="8" t="s">
        <v>34</v>
      </c>
      <c r="F12" s="9">
        <v>2700</v>
      </c>
      <c r="G12" s="18">
        <v>0.4</v>
      </c>
      <c r="H12" s="22" t="s">
        <v>18</v>
      </c>
      <c r="I12" s="22" t="s">
        <v>18</v>
      </c>
      <c r="J12" s="100" t="s">
        <v>14</v>
      </c>
      <c r="K12" s="139">
        <v>0</v>
      </c>
    </row>
    <row r="13" spans="2:13" ht="66">
      <c r="B13" s="7">
        <v>5</v>
      </c>
      <c r="C13" s="53" t="s">
        <v>81</v>
      </c>
      <c r="D13" s="53" t="s">
        <v>21</v>
      </c>
      <c r="E13" s="8" t="s">
        <v>89</v>
      </c>
      <c r="F13" s="9">
        <v>1500</v>
      </c>
      <c r="G13" s="18">
        <v>0.7</v>
      </c>
      <c r="H13" s="22" t="s">
        <v>18</v>
      </c>
      <c r="I13" s="22" t="s">
        <v>18</v>
      </c>
      <c r="J13" s="100" t="s">
        <v>14</v>
      </c>
      <c r="K13" s="139">
        <v>0</v>
      </c>
    </row>
    <row r="14" spans="2:13" ht="66">
      <c r="B14" s="72">
        <v>6</v>
      </c>
      <c r="C14" s="67" t="s">
        <v>136</v>
      </c>
      <c r="D14" s="67" t="s">
        <v>21</v>
      </c>
      <c r="E14" s="13" t="s">
        <v>137</v>
      </c>
      <c r="F14" s="14">
        <v>1694</v>
      </c>
      <c r="G14" s="17">
        <v>0.55000000000000004</v>
      </c>
      <c r="H14" s="20" t="s">
        <v>18</v>
      </c>
      <c r="I14" s="20" t="s">
        <v>18</v>
      </c>
      <c r="J14" s="100" t="s">
        <v>14</v>
      </c>
      <c r="K14" s="139">
        <v>0</v>
      </c>
    </row>
    <row r="15" spans="2:13" ht="66">
      <c r="B15" s="7">
        <v>7</v>
      </c>
      <c r="C15" s="53" t="s">
        <v>136</v>
      </c>
      <c r="D15" s="53" t="s">
        <v>21</v>
      </c>
      <c r="E15" s="8" t="s">
        <v>61</v>
      </c>
      <c r="F15" s="9">
        <v>1500</v>
      </c>
      <c r="G15" s="18">
        <v>1</v>
      </c>
      <c r="H15" s="22">
        <v>2</v>
      </c>
      <c r="I15" s="22">
        <v>1</v>
      </c>
      <c r="J15" s="100" t="s">
        <v>14</v>
      </c>
      <c r="K15" s="139">
        <v>0</v>
      </c>
    </row>
    <row r="16" spans="2:13" ht="66">
      <c r="B16" s="12">
        <v>8</v>
      </c>
      <c r="C16" s="67" t="s">
        <v>43</v>
      </c>
      <c r="D16" s="67" t="s">
        <v>21</v>
      </c>
      <c r="E16" s="13" t="s">
        <v>51</v>
      </c>
      <c r="F16" s="14">
        <v>200</v>
      </c>
      <c r="G16" s="17">
        <v>0.85</v>
      </c>
      <c r="H16" s="20" t="s">
        <v>18</v>
      </c>
      <c r="I16" s="20" t="s">
        <v>18</v>
      </c>
      <c r="J16" s="100" t="s">
        <v>14</v>
      </c>
      <c r="K16" s="139">
        <v>0</v>
      </c>
    </row>
    <row r="17" spans="2:11" ht="66">
      <c r="B17" s="7">
        <v>9</v>
      </c>
      <c r="C17" s="53" t="s">
        <v>43</v>
      </c>
      <c r="D17" s="53" t="s">
        <v>21</v>
      </c>
      <c r="E17" s="8" t="s">
        <v>84</v>
      </c>
      <c r="F17" s="9">
        <v>1000</v>
      </c>
      <c r="G17" s="18">
        <v>0.4</v>
      </c>
      <c r="H17" s="22" t="s">
        <v>18</v>
      </c>
      <c r="I17" s="22" t="s">
        <v>18</v>
      </c>
      <c r="J17" s="100" t="s">
        <v>14</v>
      </c>
      <c r="K17" s="139">
        <v>0</v>
      </c>
    </row>
    <row r="18" spans="2:11" ht="66">
      <c r="B18" s="7">
        <v>10</v>
      </c>
      <c r="C18" s="53" t="s">
        <v>43</v>
      </c>
      <c r="D18" s="53" t="s">
        <v>21</v>
      </c>
      <c r="E18" s="8" t="s">
        <v>127</v>
      </c>
      <c r="F18" s="9">
        <v>1000</v>
      </c>
      <c r="G18" s="18">
        <v>0.6</v>
      </c>
      <c r="H18" s="22" t="s">
        <v>18</v>
      </c>
      <c r="I18" s="22" t="s">
        <v>18</v>
      </c>
      <c r="J18" s="100" t="s">
        <v>14</v>
      </c>
      <c r="K18" s="139">
        <v>0</v>
      </c>
    </row>
    <row r="19" spans="2:11" ht="66">
      <c r="B19" s="12">
        <v>11</v>
      </c>
      <c r="C19" s="67" t="s">
        <v>45</v>
      </c>
      <c r="D19" s="67" t="s">
        <v>21</v>
      </c>
      <c r="E19" s="13" t="s">
        <v>53</v>
      </c>
      <c r="F19" s="14">
        <v>2923</v>
      </c>
      <c r="G19" s="17">
        <v>1</v>
      </c>
      <c r="H19" s="20">
        <v>1</v>
      </c>
      <c r="I19" s="20">
        <v>1</v>
      </c>
      <c r="J19" s="100" t="s">
        <v>14</v>
      </c>
      <c r="K19" s="139">
        <v>0</v>
      </c>
    </row>
    <row r="20" spans="2:11" ht="66">
      <c r="B20" s="7">
        <v>12</v>
      </c>
      <c r="C20" s="53" t="s">
        <v>45</v>
      </c>
      <c r="D20" s="53" t="s">
        <v>21</v>
      </c>
      <c r="E20" s="8" t="s">
        <v>79</v>
      </c>
      <c r="F20" s="9">
        <v>2500</v>
      </c>
      <c r="G20" s="18">
        <v>1</v>
      </c>
      <c r="H20" s="22">
        <v>1</v>
      </c>
      <c r="I20" s="22">
        <v>1</v>
      </c>
      <c r="J20" s="100" t="s">
        <v>14</v>
      </c>
      <c r="K20" s="139">
        <v>0</v>
      </c>
    </row>
    <row r="21" spans="2:11" ht="66">
      <c r="B21" s="7">
        <v>13</v>
      </c>
      <c r="C21" s="53" t="s">
        <v>45</v>
      </c>
      <c r="D21" s="53" t="s">
        <v>21</v>
      </c>
      <c r="E21" s="8" t="s">
        <v>80</v>
      </c>
      <c r="F21" s="9">
        <v>14900</v>
      </c>
      <c r="G21" s="18">
        <v>0.75</v>
      </c>
      <c r="H21" s="22" t="s">
        <v>18</v>
      </c>
      <c r="I21" s="22" t="s">
        <v>18</v>
      </c>
      <c r="J21" s="100" t="s">
        <v>14</v>
      </c>
      <c r="K21" s="139">
        <v>0</v>
      </c>
    </row>
    <row r="22" spans="2:11" ht="66">
      <c r="B22" s="7">
        <v>14</v>
      </c>
      <c r="C22" s="53" t="s">
        <v>45</v>
      </c>
      <c r="D22" s="53" t="s">
        <v>21</v>
      </c>
      <c r="E22" s="8" t="s">
        <v>82</v>
      </c>
      <c r="F22" s="9">
        <v>2500</v>
      </c>
      <c r="G22" s="18">
        <v>0.9</v>
      </c>
      <c r="H22" s="22">
        <v>2</v>
      </c>
      <c r="I22" s="22">
        <v>1</v>
      </c>
      <c r="J22" s="100" t="s">
        <v>14</v>
      </c>
      <c r="K22" s="139">
        <v>0</v>
      </c>
    </row>
    <row r="23" spans="2:11" ht="66">
      <c r="B23" s="7">
        <v>15</v>
      </c>
      <c r="C23" s="53" t="s">
        <v>45</v>
      </c>
      <c r="D23" s="53" t="s">
        <v>21</v>
      </c>
      <c r="E23" s="8" t="s">
        <v>128</v>
      </c>
      <c r="F23" s="9">
        <v>2000</v>
      </c>
      <c r="G23" s="18">
        <v>0.6</v>
      </c>
      <c r="H23" s="22">
        <v>1</v>
      </c>
      <c r="I23" s="22" t="s">
        <v>18</v>
      </c>
      <c r="J23" s="100" t="s">
        <v>14</v>
      </c>
      <c r="K23" s="139">
        <v>0</v>
      </c>
    </row>
    <row r="24" spans="2:11" ht="66">
      <c r="B24" s="7">
        <v>16</v>
      </c>
      <c r="C24" s="53" t="s">
        <v>45</v>
      </c>
      <c r="D24" s="53" t="s">
        <v>21</v>
      </c>
      <c r="E24" s="8" t="s">
        <v>129</v>
      </c>
      <c r="F24" s="9">
        <v>1850</v>
      </c>
      <c r="G24" s="18">
        <v>0.6</v>
      </c>
      <c r="H24" s="22" t="s">
        <v>18</v>
      </c>
      <c r="I24" s="22" t="s">
        <v>18</v>
      </c>
      <c r="J24" s="100" t="s">
        <v>14</v>
      </c>
      <c r="K24" s="139">
        <v>0</v>
      </c>
    </row>
    <row r="25" spans="2:11" ht="66">
      <c r="B25" s="7">
        <v>17</v>
      </c>
      <c r="C25" s="53" t="s">
        <v>45</v>
      </c>
      <c r="D25" s="53" t="s">
        <v>21</v>
      </c>
      <c r="E25" s="8" t="s">
        <v>130</v>
      </c>
      <c r="F25" s="9">
        <v>2000</v>
      </c>
      <c r="G25" s="18">
        <v>0.6</v>
      </c>
      <c r="H25" s="22" t="s">
        <v>18</v>
      </c>
      <c r="I25" s="22" t="s">
        <v>18</v>
      </c>
      <c r="J25" s="100" t="s">
        <v>14</v>
      </c>
      <c r="K25" s="139">
        <v>0</v>
      </c>
    </row>
    <row r="26" spans="2:11" ht="82.5">
      <c r="B26" s="7">
        <v>18</v>
      </c>
      <c r="C26" s="53" t="s">
        <v>45</v>
      </c>
      <c r="D26" s="53" t="s">
        <v>21</v>
      </c>
      <c r="E26" s="8" t="s">
        <v>131</v>
      </c>
      <c r="F26" s="9">
        <v>1280</v>
      </c>
      <c r="G26" s="18">
        <v>1</v>
      </c>
      <c r="H26" s="22">
        <v>1</v>
      </c>
      <c r="I26" s="22">
        <v>1</v>
      </c>
      <c r="J26" s="100" t="s">
        <v>14</v>
      </c>
      <c r="K26" s="139">
        <v>0</v>
      </c>
    </row>
    <row r="27" spans="2:11" ht="66">
      <c r="B27" s="15">
        <v>19</v>
      </c>
      <c r="C27" s="53" t="s">
        <v>45</v>
      </c>
      <c r="D27" s="53" t="s">
        <v>21</v>
      </c>
      <c r="E27" s="8" t="s">
        <v>140</v>
      </c>
      <c r="F27" s="9">
        <v>1900</v>
      </c>
      <c r="G27" s="18">
        <v>0.9</v>
      </c>
      <c r="H27" s="22">
        <v>1</v>
      </c>
      <c r="I27" s="22" t="s">
        <v>18</v>
      </c>
      <c r="J27" s="100" t="s">
        <v>14</v>
      </c>
      <c r="K27" s="139">
        <v>0</v>
      </c>
    </row>
    <row r="28" spans="2:11" ht="66">
      <c r="B28" s="15">
        <v>20</v>
      </c>
      <c r="C28" s="53" t="s">
        <v>45</v>
      </c>
      <c r="D28" s="53" t="s">
        <v>21</v>
      </c>
      <c r="E28" s="8" t="s">
        <v>626</v>
      </c>
      <c r="F28" s="9">
        <v>2000</v>
      </c>
      <c r="G28" s="18">
        <v>0.9</v>
      </c>
      <c r="H28" s="22">
        <v>1</v>
      </c>
      <c r="I28" s="22" t="s">
        <v>18</v>
      </c>
      <c r="J28" s="100" t="s">
        <v>14</v>
      </c>
      <c r="K28" s="139">
        <v>0</v>
      </c>
    </row>
    <row r="29" spans="2:11" ht="66">
      <c r="B29" s="15">
        <v>21</v>
      </c>
      <c r="C29" s="53" t="s">
        <v>45</v>
      </c>
      <c r="D29" s="53" t="s">
        <v>21</v>
      </c>
      <c r="E29" s="8" t="s">
        <v>154</v>
      </c>
      <c r="F29" s="9">
        <v>2000</v>
      </c>
      <c r="G29" s="18">
        <v>0.95</v>
      </c>
      <c r="H29" s="22" t="s">
        <v>18</v>
      </c>
      <c r="I29" s="22" t="s">
        <v>18</v>
      </c>
      <c r="J29" s="100" t="s">
        <v>14</v>
      </c>
      <c r="K29" s="139">
        <v>0</v>
      </c>
    </row>
    <row r="30" spans="2:11" ht="66">
      <c r="B30" s="15">
        <v>22</v>
      </c>
      <c r="C30" s="53" t="s">
        <v>45</v>
      </c>
      <c r="D30" s="53" t="s">
        <v>21</v>
      </c>
      <c r="E30" s="8" t="s">
        <v>165</v>
      </c>
      <c r="F30" s="9">
        <v>1900</v>
      </c>
      <c r="G30" s="18">
        <v>0.55000000000000004</v>
      </c>
      <c r="H30" s="22" t="s">
        <v>18</v>
      </c>
      <c r="I30" s="22" t="s">
        <v>18</v>
      </c>
      <c r="J30" s="100" t="s">
        <v>14</v>
      </c>
      <c r="K30" s="139">
        <v>0</v>
      </c>
    </row>
    <row r="31" spans="2:11" ht="66">
      <c r="B31" s="15">
        <v>23</v>
      </c>
      <c r="C31" s="53" t="s">
        <v>45</v>
      </c>
      <c r="D31" s="53" t="s">
        <v>21</v>
      </c>
      <c r="E31" s="8" t="s">
        <v>168</v>
      </c>
      <c r="F31" s="9">
        <v>2000</v>
      </c>
      <c r="G31" s="18">
        <v>0.55000000000000004</v>
      </c>
      <c r="H31" s="22" t="s">
        <v>18</v>
      </c>
      <c r="I31" s="22" t="s">
        <v>18</v>
      </c>
      <c r="J31" s="100" t="s">
        <v>14</v>
      </c>
      <c r="K31" s="139">
        <v>0</v>
      </c>
    </row>
    <row r="32" spans="2:11" ht="66">
      <c r="B32" s="15">
        <v>24</v>
      </c>
      <c r="C32" s="53" t="s">
        <v>45</v>
      </c>
      <c r="D32" s="53" t="s">
        <v>21</v>
      </c>
      <c r="E32" s="8" t="s">
        <v>176</v>
      </c>
      <c r="F32" s="9">
        <v>9400</v>
      </c>
      <c r="G32" s="18">
        <v>0.85</v>
      </c>
      <c r="H32" s="22" t="s">
        <v>18</v>
      </c>
      <c r="I32" s="22" t="s">
        <v>18</v>
      </c>
      <c r="J32" s="100" t="s">
        <v>14</v>
      </c>
      <c r="K32" s="139">
        <v>0</v>
      </c>
    </row>
    <row r="33" spans="2:11" ht="66">
      <c r="B33" s="15">
        <v>25</v>
      </c>
      <c r="C33" s="53" t="s">
        <v>45</v>
      </c>
      <c r="D33" s="53" t="s">
        <v>21</v>
      </c>
      <c r="E33" s="8" t="s">
        <v>194</v>
      </c>
      <c r="F33" s="9">
        <v>100</v>
      </c>
      <c r="G33" s="18">
        <v>0.95</v>
      </c>
      <c r="H33" s="22">
        <v>1</v>
      </c>
      <c r="I33" s="22">
        <v>1</v>
      </c>
      <c r="J33" s="100" t="s">
        <v>14</v>
      </c>
      <c r="K33" s="139">
        <v>0</v>
      </c>
    </row>
    <row r="34" spans="2:11" ht="16.5">
      <c r="B34" s="73" t="s">
        <v>610</v>
      </c>
      <c r="C34" s="91" t="s">
        <v>611</v>
      </c>
      <c r="D34" s="80"/>
      <c r="E34" s="76" t="s">
        <v>203</v>
      </c>
      <c r="F34" s="77">
        <f>SUM(F9:F33)</f>
        <v>67927</v>
      </c>
      <c r="G34" s="81">
        <f>AVERAGE(G9:G33)</f>
        <v>0.77800000000000014</v>
      </c>
      <c r="H34" s="82">
        <f>SUM(H9:H33)</f>
        <v>12</v>
      </c>
      <c r="I34" s="82">
        <f>SUM(I9:I33)</f>
        <v>8</v>
      </c>
      <c r="J34" s="103">
        <v>25</v>
      </c>
    </row>
    <row r="35" spans="2:11" ht="82.5">
      <c r="B35" s="15">
        <v>1</v>
      </c>
      <c r="C35" s="53" t="s">
        <v>33</v>
      </c>
      <c r="D35" s="53" t="s">
        <v>170</v>
      </c>
      <c r="E35" s="8" t="s">
        <v>625</v>
      </c>
      <c r="F35" s="9">
        <v>6165</v>
      </c>
      <c r="G35" s="18">
        <v>0.85</v>
      </c>
      <c r="H35" s="22" t="s">
        <v>18</v>
      </c>
      <c r="I35" s="22" t="s">
        <v>18</v>
      </c>
      <c r="J35" s="100" t="s">
        <v>14</v>
      </c>
      <c r="K35" s="139">
        <v>0</v>
      </c>
    </row>
    <row r="36" spans="2:11" ht="82.5">
      <c r="B36" s="15">
        <v>2</v>
      </c>
      <c r="C36" s="53" t="s">
        <v>33</v>
      </c>
      <c r="D36" s="53" t="s">
        <v>170</v>
      </c>
      <c r="E36" s="8" t="s">
        <v>196</v>
      </c>
      <c r="F36" s="9">
        <v>100</v>
      </c>
      <c r="G36" s="18">
        <v>0.5</v>
      </c>
      <c r="H36" s="22" t="s">
        <v>18</v>
      </c>
      <c r="I36" s="22" t="s">
        <v>18</v>
      </c>
      <c r="J36" s="100" t="s">
        <v>14</v>
      </c>
      <c r="K36" s="139">
        <v>0</v>
      </c>
    </row>
    <row r="37" spans="2:11" ht="16.5">
      <c r="B37" s="73" t="s">
        <v>612</v>
      </c>
      <c r="C37" s="91" t="s">
        <v>613</v>
      </c>
      <c r="D37" s="80"/>
      <c r="E37" s="76" t="s">
        <v>203</v>
      </c>
      <c r="F37" s="77">
        <f>SUM(F35:F36)</f>
        <v>6265</v>
      </c>
      <c r="G37" s="81">
        <f>AVERAGE(G35:G36)</f>
        <v>0.67500000000000004</v>
      </c>
      <c r="H37" s="82">
        <f>SUM(H35:H36)</f>
        <v>0</v>
      </c>
      <c r="I37" s="82">
        <f>SUM(I35:I36)</f>
        <v>0</v>
      </c>
      <c r="J37" s="103">
        <v>2</v>
      </c>
    </row>
    <row r="38" spans="2:11" ht="99">
      <c r="B38" s="12">
        <v>1</v>
      </c>
      <c r="C38" s="67" t="s">
        <v>32</v>
      </c>
      <c r="D38" s="67" t="s">
        <v>28</v>
      </c>
      <c r="E38" s="13" t="s">
        <v>39</v>
      </c>
      <c r="F38" s="14">
        <v>9800</v>
      </c>
      <c r="G38" s="17">
        <v>0.9</v>
      </c>
      <c r="H38" s="20" t="s">
        <v>18</v>
      </c>
      <c r="I38" s="20" t="s">
        <v>18</v>
      </c>
      <c r="J38" s="100" t="s">
        <v>14</v>
      </c>
      <c r="K38" s="139">
        <v>0</v>
      </c>
    </row>
    <row r="39" spans="2:11" ht="66">
      <c r="B39" s="15">
        <v>2</v>
      </c>
      <c r="C39" s="53" t="s">
        <v>32</v>
      </c>
      <c r="D39" s="53" t="s">
        <v>28</v>
      </c>
      <c r="E39" s="8" t="s">
        <v>181</v>
      </c>
      <c r="F39" s="9">
        <v>1200</v>
      </c>
      <c r="G39" s="18">
        <v>0.85</v>
      </c>
      <c r="H39" s="22" t="s">
        <v>18</v>
      </c>
      <c r="I39" s="22" t="s">
        <v>18</v>
      </c>
      <c r="J39" s="100" t="s">
        <v>14</v>
      </c>
      <c r="K39" s="139">
        <v>0</v>
      </c>
    </row>
    <row r="40" spans="2:11" ht="99">
      <c r="B40" s="15">
        <v>3</v>
      </c>
      <c r="C40" s="53" t="s">
        <v>32</v>
      </c>
      <c r="D40" s="53" t="s">
        <v>28</v>
      </c>
      <c r="E40" s="8" t="s">
        <v>189</v>
      </c>
      <c r="F40" s="9">
        <v>100</v>
      </c>
      <c r="G40" s="18">
        <v>0.5</v>
      </c>
      <c r="H40" s="22" t="s">
        <v>18</v>
      </c>
      <c r="I40" s="22" t="s">
        <v>18</v>
      </c>
      <c r="J40" s="100" t="s">
        <v>14</v>
      </c>
      <c r="K40" s="139">
        <v>0</v>
      </c>
    </row>
    <row r="41" spans="2:11" ht="66">
      <c r="B41" s="7">
        <v>4</v>
      </c>
      <c r="C41" s="53" t="s">
        <v>31</v>
      </c>
      <c r="D41" s="53" t="s">
        <v>28</v>
      </c>
      <c r="E41" s="8" t="s">
        <v>55</v>
      </c>
      <c r="F41" s="9">
        <v>5000</v>
      </c>
      <c r="G41" s="18">
        <v>0.6</v>
      </c>
      <c r="H41" s="22" t="s">
        <v>18</v>
      </c>
      <c r="I41" s="22" t="s">
        <v>18</v>
      </c>
      <c r="J41" s="100" t="s">
        <v>14</v>
      </c>
      <c r="K41" s="139">
        <v>0</v>
      </c>
    </row>
    <row r="42" spans="2:11" ht="66">
      <c r="B42" s="7">
        <v>5</v>
      </c>
      <c r="C42" s="53" t="s">
        <v>31</v>
      </c>
      <c r="D42" s="53" t="s">
        <v>28</v>
      </c>
      <c r="E42" s="8" t="s">
        <v>56</v>
      </c>
      <c r="F42" s="9">
        <v>1000</v>
      </c>
      <c r="G42" s="18">
        <v>0.4</v>
      </c>
      <c r="H42" s="22" t="s">
        <v>18</v>
      </c>
      <c r="I42" s="22" t="s">
        <v>18</v>
      </c>
      <c r="J42" s="100" t="s">
        <v>14</v>
      </c>
      <c r="K42" s="139">
        <v>0</v>
      </c>
    </row>
    <row r="43" spans="2:11" ht="66">
      <c r="B43" s="7">
        <v>6</v>
      </c>
      <c r="C43" s="53" t="s">
        <v>31</v>
      </c>
      <c r="D43" s="53" t="s">
        <v>28</v>
      </c>
      <c r="E43" s="8" t="s">
        <v>57</v>
      </c>
      <c r="F43" s="9">
        <v>95000</v>
      </c>
      <c r="G43" s="18">
        <v>1</v>
      </c>
      <c r="H43" s="22">
        <v>1</v>
      </c>
      <c r="I43" s="22">
        <v>2</v>
      </c>
      <c r="J43" s="100" t="s">
        <v>14</v>
      </c>
      <c r="K43" s="139">
        <v>0</v>
      </c>
    </row>
    <row r="44" spans="2:11" ht="82.5">
      <c r="B44" s="7">
        <v>7</v>
      </c>
      <c r="C44" s="53" t="s">
        <v>31</v>
      </c>
      <c r="D44" s="53" t="s">
        <v>28</v>
      </c>
      <c r="E44" s="8" t="s">
        <v>58</v>
      </c>
      <c r="F44" s="9">
        <v>13000</v>
      </c>
      <c r="G44" s="18">
        <v>1</v>
      </c>
      <c r="H44" s="22">
        <v>1</v>
      </c>
      <c r="I44" s="22">
        <v>1</v>
      </c>
      <c r="J44" s="100" t="s">
        <v>14</v>
      </c>
      <c r="K44" s="139">
        <v>0</v>
      </c>
    </row>
    <row r="45" spans="2:11" ht="66">
      <c r="B45" s="54">
        <v>8</v>
      </c>
      <c r="C45" s="55" t="s">
        <v>31</v>
      </c>
      <c r="D45" s="55" t="s">
        <v>28</v>
      </c>
      <c r="E45" s="56" t="s">
        <v>76</v>
      </c>
      <c r="F45" s="57">
        <v>5000</v>
      </c>
      <c r="G45" s="58">
        <v>0.2</v>
      </c>
      <c r="H45" s="59" t="s">
        <v>18</v>
      </c>
      <c r="I45" s="59" t="s">
        <v>18</v>
      </c>
      <c r="J45" s="101" t="s">
        <v>14</v>
      </c>
      <c r="K45" s="139">
        <v>0</v>
      </c>
    </row>
    <row r="46" spans="2:11" ht="66">
      <c r="B46" s="7">
        <v>9</v>
      </c>
      <c r="C46" s="53" t="s">
        <v>81</v>
      </c>
      <c r="D46" s="53" t="s">
        <v>28</v>
      </c>
      <c r="E46" s="8" t="s">
        <v>88</v>
      </c>
      <c r="F46" s="9">
        <v>7000</v>
      </c>
      <c r="G46" s="18">
        <v>0.85</v>
      </c>
      <c r="H46" s="22" t="s">
        <v>18</v>
      </c>
      <c r="I46" s="22" t="s">
        <v>18</v>
      </c>
      <c r="J46" s="100" t="s">
        <v>14</v>
      </c>
      <c r="K46" s="139">
        <v>0</v>
      </c>
    </row>
    <row r="47" spans="2:11" ht="82.5">
      <c r="B47" s="7">
        <v>10</v>
      </c>
      <c r="C47" s="53" t="s">
        <v>81</v>
      </c>
      <c r="D47" s="53" t="s">
        <v>28</v>
      </c>
      <c r="E47" s="8" t="s">
        <v>91</v>
      </c>
      <c r="F47" s="9">
        <v>10200</v>
      </c>
      <c r="G47" s="18">
        <v>0.6</v>
      </c>
      <c r="H47" s="22" t="s">
        <v>18</v>
      </c>
      <c r="I47" s="22" t="s">
        <v>18</v>
      </c>
      <c r="J47" s="100" t="s">
        <v>14</v>
      </c>
      <c r="K47" s="139">
        <v>0</v>
      </c>
    </row>
    <row r="48" spans="2:11" ht="99">
      <c r="B48" s="7">
        <v>11</v>
      </c>
      <c r="C48" s="53" t="s">
        <v>81</v>
      </c>
      <c r="D48" s="53" t="s">
        <v>28</v>
      </c>
      <c r="E48" s="8" t="s">
        <v>92</v>
      </c>
      <c r="F48" s="9">
        <v>3135</v>
      </c>
      <c r="G48" s="18">
        <v>0.85</v>
      </c>
      <c r="H48" s="22" t="s">
        <v>18</v>
      </c>
      <c r="I48" s="22" t="s">
        <v>18</v>
      </c>
      <c r="J48" s="100" t="s">
        <v>14</v>
      </c>
      <c r="K48" s="139">
        <v>0</v>
      </c>
    </row>
    <row r="49" spans="2:11" ht="66">
      <c r="B49" s="15">
        <v>12</v>
      </c>
      <c r="C49" s="53" t="s">
        <v>81</v>
      </c>
      <c r="D49" s="53" t="s">
        <v>28</v>
      </c>
      <c r="E49" s="8" t="s">
        <v>198</v>
      </c>
      <c r="F49" s="9">
        <v>100</v>
      </c>
      <c r="G49" s="18">
        <v>0.5</v>
      </c>
      <c r="H49" s="22" t="s">
        <v>18</v>
      </c>
      <c r="I49" s="22" t="s">
        <v>18</v>
      </c>
      <c r="J49" s="100" t="s">
        <v>14</v>
      </c>
      <c r="K49" s="139">
        <v>0</v>
      </c>
    </row>
    <row r="50" spans="2:11" ht="66">
      <c r="B50" s="15">
        <v>13</v>
      </c>
      <c r="C50" s="53" t="s">
        <v>73</v>
      </c>
      <c r="D50" s="53" t="s">
        <v>28</v>
      </c>
      <c r="E50" s="8" t="s">
        <v>172</v>
      </c>
      <c r="F50" s="9">
        <v>2000</v>
      </c>
      <c r="G50" s="18">
        <v>0.55000000000000004</v>
      </c>
      <c r="H50" s="22" t="s">
        <v>18</v>
      </c>
      <c r="I50" s="22" t="s">
        <v>18</v>
      </c>
      <c r="J50" s="100" t="s">
        <v>14</v>
      </c>
      <c r="K50" s="139">
        <v>0</v>
      </c>
    </row>
    <row r="51" spans="2:11" ht="66">
      <c r="B51" s="7">
        <v>14</v>
      </c>
      <c r="C51" s="53" t="s">
        <v>30</v>
      </c>
      <c r="D51" s="53" t="s">
        <v>28</v>
      </c>
      <c r="E51" s="8" t="s">
        <v>38</v>
      </c>
      <c r="F51" s="9">
        <v>14305</v>
      </c>
      <c r="G51" s="18">
        <v>1</v>
      </c>
      <c r="H51" s="22">
        <v>3</v>
      </c>
      <c r="I51" s="22">
        <v>1</v>
      </c>
      <c r="J51" s="100" t="s">
        <v>14</v>
      </c>
      <c r="K51" s="139">
        <v>0</v>
      </c>
    </row>
    <row r="52" spans="2:11" ht="66">
      <c r="B52" s="7">
        <v>15</v>
      </c>
      <c r="C52" s="53" t="s">
        <v>30</v>
      </c>
      <c r="D52" s="53" t="s">
        <v>28</v>
      </c>
      <c r="E52" s="8" t="s">
        <v>132</v>
      </c>
      <c r="F52" s="9">
        <v>2000</v>
      </c>
      <c r="G52" s="18">
        <v>0.55000000000000004</v>
      </c>
      <c r="H52" s="22" t="s">
        <v>18</v>
      </c>
      <c r="I52" s="22" t="s">
        <v>18</v>
      </c>
      <c r="J52" s="100" t="s">
        <v>14</v>
      </c>
      <c r="K52" s="139">
        <v>0</v>
      </c>
    </row>
    <row r="53" spans="2:11" ht="66">
      <c r="B53" s="15">
        <v>16</v>
      </c>
      <c r="C53" s="53" t="s">
        <v>30</v>
      </c>
      <c r="D53" s="53" t="s">
        <v>28</v>
      </c>
      <c r="E53" s="8" t="s">
        <v>147</v>
      </c>
      <c r="F53" s="9">
        <v>2000</v>
      </c>
      <c r="G53" s="18">
        <v>0.55000000000000004</v>
      </c>
      <c r="H53" s="22" t="s">
        <v>18</v>
      </c>
      <c r="I53" s="22" t="s">
        <v>18</v>
      </c>
      <c r="J53" s="100" t="s">
        <v>14</v>
      </c>
      <c r="K53" s="139">
        <v>0</v>
      </c>
    </row>
    <row r="54" spans="2:11" ht="82.5">
      <c r="B54" s="15">
        <v>17</v>
      </c>
      <c r="C54" s="53" t="s">
        <v>30</v>
      </c>
      <c r="D54" s="53" t="s">
        <v>28</v>
      </c>
      <c r="E54" s="8" t="s">
        <v>173</v>
      </c>
      <c r="F54" s="9">
        <v>2000</v>
      </c>
      <c r="G54" s="18">
        <v>0.55000000000000004</v>
      </c>
      <c r="H54" s="22" t="s">
        <v>18</v>
      </c>
      <c r="I54" s="22" t="s">
        <v>18</v>
      </c>
      <c r="J54" s="100" t="s">
        <v>14</v>
      </c>
      <c r="K54" s="139">
        <v>0</v>
      </c>
    </row>
    <row r="55" spans="2:11" ht="66">
      <c r="B55" s="15">
        <v>18</v>
      </c>
      <c r="C55" s="53" t="s">
        <v>30</v>
      </c>
      <c r="D55" s="53" t="s">
        <v>28</v>
      </c>
      <c r="E55" s="8" t="s">
        <v>183</v>
      </c>
      <c r="F55" s="9">
        <v>5000</v>
      </c>
      <c r="G55" s="18">
        <v>1</v>
      </c>
      <c r="H55" s="22">
        <v>1</v>
      </c>
      <c r="I55" s="22">
        <v>1</v>
      </c>
      <c r="J55" s="100" t="s">
        <v>14</v>
      </c>
      <c r="K55" s="139">
        <v>0</v>
      </c>
    </row>
    <row r="56" spans="2:11" ht="66">
      <c r="B56" s="12">
        <v>19</v>
      </c>
      <c r="C56" s="67" t="s">
        <v>63</v>
      </c>
      <c r="D56" s="67" t="s">
        <v>28</v>
      </c>
      <c r="E56" s="13" t="s">
        <v>67</v>
      </c>
      <c r="F56" s="14">
        <v>3500</v>
      </c>
      <c r="G56" s="17">
        <v>0.95</v>
      </c>
      <c r="H56" s="20" t="s">
        <v>18</v>
      </c>
      <c r="I56" s="20" t="s">
        <v>18</v>
      </c>
      <c r="J56" s="100" t="s">
        <v>14</v>
      </c>
      <c r="K56" s="139">
        <v>0</v>
      </c>
    </row>
    <row r="57" spans="2:11" ht="66">
      <c r="B57" s="7">
        <v>20</v>
      </c>
      <c r="C57" s="53" t="s">
        <v>63</v>
      </c>
      <c r="D57" s="53" t="s">
        <v>28</v>
      </c>
      <c r="E57" s="8" t="s">
        <v>68</v>
      </c>
      <c r="F57" s="9">
        <v>350000</v>
      </c>
      <c r="G57" s="18">
        <v>0.5</v>
      </c>
      <c r="H57" s="22" t="s">
        <v>18</v>
      </c>
      <c r="I57" s="22" t="s">
        <v>18</v>
      </c>
      <c r="J57" s="100" t="s">
        <v>14</v>
      </c>
      <c r="K57" s="139">
        <v>0</v>
      </c>
    </row>
    <row r="58" spans="2:11" ht="66">
      <c r="B58" s="7">
        <v>21</v>
      </c>
      <c r="C58" s="53" t="s">
        <v>63</v>
      </c>
      <c r="D58" s="53" t="s">
        <v>28</v>
      </c>
      <c r="E58" s="8" t="s">
        <v>71</v>
      </c>
      <c r="F58" s="9">
        <v>278100</v>
      </c>
      <c r="G58" s="18">
        <v>0.5</v>
      </c>
      <c r="H58" s="22" t="s">
        <v>18</v>
      </c>
      <c r="I58" s="22" t="s">
        <v>18</v>
      </c>
      <c r="J58" s="100" t="s">
        <v>14</v>
      </c>
      <c r="K58" s="139">
        <v>0</v>
      </c>
    </row>
    <row r="59" spans="2:11" ht="66">
      <c r="B59" s="15">
        <v>22</v>
      </c>
      <c r="C59" s="53" t="s">
        <v>63</v>
      </c>
      <c r="D59" s="53" t="s">
        <v>28</v>
      </c>
      <c r="E59" s="8" t="s">
        <v>185</v>
      </c>
      <c r="F59" s="9">
        <v>9500</v>
      </c>
      <c r="G59" s="18">
        <v>0.5</v>
      </c>
      <c r="H59" s="22" t="s">
        <v>18</v>
      </c>
      <c r="I59" s="22" t="s">
        <v>18</v>
      </c>
      <c r="J59" s="100" t="s">
        <v>14</v>
      </c>
      <c r="K59" s="139">
        <v>0</v>
      </c>
    </row>
    <row r="60" spans="2:11" ht="16.5">
      <c r="B60" s="73" t="s">
        <v>614</v>
      </c>
      <c r="C60" s="91" t="s">
        <v>615</v>
      </c>
      <c r="D60" s="80"/>
      <c r="E60" s="76" t="s">
        <v>203</v>
      </c>
      <c r="F60" s="77">
        <f>SUM(F38:F59)</f>
        <v>818940</v>
      </c>
      <c r="G60" s="81">
        <f>AVERAGE(G38:G59)</f>
        <v>0.67727272727272736</v>
      </c>
      <c r="H60" s="82">
        <f>SUM(H38:H59)</f>
        <v>6</v>
      </c>
      <c r="I60" s="82">
        <f>SUM(I38:I59)</f>
        <v>5</v>
      </c>
      <c r="J60" s="103">
        <v>22</v>
      </c>
    </row>
    <row r="61" spans="2:11" ht="66">
      <c r="B61" s="7">
        <v>1</v>
      </c>
      <c r="C61" s="53" t="s">
        <v>16</v>
      </c>
      <c r="D61" s="53" t="s">
        <v>42</v>
      </c>
      <c r="E61" s="8" t="s">
        <v>62</v>
      </c>
      <c r="F61" s="9">
        <v>3300</v>
      </c>
      <c r="G61" s="18">
        <v>0.95</v>
      </c>
      <c r="H61" s="22" t="s">
        <v>18</v>
      </c>
      <c r="I61" s="22" t="s">
        <v>18</v>
      </c>
      <c r="J61" s="100" t="s">
        <v>14</v>
      </c>
      <c r="K61" s="139">
        <v>0</v>
      </c>
    </row>
    <row r="62" spans="2:11" ht="66">
      <c r="B62" s="15">
        <v>2</v>
      </c>
      <c r="C62" s="53" t="s">
        <v>16</v>
      </c>
      <c r="D62" s="53" t="s">
        <v>42</v>
      </c>
      <c r="E62" s="8" t="s">
        <v>164</v>
      </c>
      <c r="F62" s="9">
        <v>1908</v>
      </c>
      <c r="G62" s="18">
        <v>0.55000000000000004</v>
      </c>
      <c r="H62" s="22" t="s">
        <v>18</v>
      </c>
      <c r="I62" s="22" t="s">
        <v>18</v>
      </c>
      <c r="J62" s="100" t="s">
        <v>14</v>
      </c>
      <c r="K62" s="139">
        <v>0</v>
      </c>
    </row>
    <row r="63" spans="2:11" ht="66">
      <c r="B63" s="7">
        <v>3</v>
      </c>
      <c r="C63" s="53" t="s">
        <v>81</v>
      </c>
      <c r="D63" s="53" t="s">
        <v>42</v>
      </c>
      <c r="E63" s="8" t="s">
        <v>87</v>
      </c>
      <c r="F63" s="9" t="s">
        <v>41</v>
      </c>
      <c r="G63" s="18">
        <v>0.85</v>
      </c>
      <c r="H63" s="22" t="s">
        <v>18</v>
      </c>
      <c r="I63" s="22" t="s">
        <v>18</v>
      </c>
      <c r="J63" s="100" t="s">
        <v>14</v>
      </c>
      <c r="K63" s="139">
        <v>0</v>
      </c>
    </row>
    <row r="64" spans="2:11" ht="66">
      <c r="B64" s="7">
        <v>4</v>
      </c>
      <c r="C64" s="53" t="s">
        <v>81</v>
      </c>
      <c r="D64" s="53" t="s">
        <v>42</v>
      </c>
      <c r="E64" s="8" t="s">
        <v>90</v>
      </c>
      <c r="F64" s="9">
        <v>1000</v>
      </c>
      <c r="G64" s="18">
        <v>1</v>
      </c>
      <c r="H64" s="22">
        <v>1</v>
      </c>
      <c r="I64" s="22">
        <v>3</v>
      </c>
      <c r="J64" s="100" t="s">
        <v>14</v>
      </c>
      <c r="K64" s="139">
        <v>0</v>
      </c>
    </row>
    <row r="65" spans="2:11" ht="66">
      <c r="B65" s="7">
        <v>5</v>
      </c>
      <c r="C65" s="53" t="s">
        <v>81</v>
      </c>
      <c r="D65" s="53" t="s">
        <v>42</v>
      </c>
      <c r="E65" s="8" t="s">
        <v>124</v>
      </c>
      <c r="F65" s="9">
        <v>2250</v>
      </c>
      <c r="G65" s="18">
        <v>0.6</v>
      </c>
      <c r="H65" s="22" t="s">
        <v>18</v>
      </c>
      <c r="I65" s="22" t="s">
        <v>18</v>
      </c>
      <c r="J65" s="100" t="s">
        <v>14</v>
      </c>
      <c r="K65" s="139">
        <v>0</v>
      </c>
    </row>
    <row r="66" spans="2:11" ht="66">
      <c r="B66" s="12">
        <v>6</v>
      </c>
      <c r="C66" s="67" t="s">
        <v>44</v>
      </c>
      <c r="D66" s="67" t="s">
        <v>42</v>
      </c>
      <c r="E66" s="13" t="s">
        <v>52</v>
      </c>
      <c r="F66" s="14">
        <v>2500</v>
      </c>
      <c r="G66" s="17">
        <v>0.95</v>
      </c>
      <c r="H66" s="20">
        <v>2</v>
      </c>
      <c r="I66" s="20" t="s">
        <v>18</v>
      </c>
      <c r="J66" s="100" t="s">
        <v>14</v>
      </c>
      <c r="K66" s="139">
        <v>0</v>
      </c>
    </row>
    <row r="67" spans="2:11" ht="66">
      <c r="B67" s="7">
        <v>7</v>
      </c>
      <c r="C67" s="53" t="s">
        <v>44</v>
      </c>
      <c r="D67" s="53" t="s">
        <v>42</v>
      </c>
      <c r="E67" s="8" t="s">
        <v>60</v>
      </c>
      <c r="F67" s="9">
        <v>1200</v>
      </c>
      <c r="G67" s="18">
        <v>1</v>
      </c>
      <c r="H67" s="22">
        <v>5</v>
      </c>
      <c r="I67" s="22">
        <v>2</v>
      </c>
      <c r="J67" s="100" t="s">
        <v>14</v>
      </c>
      <c r="K67" s="139">
        <v>0</v>
      </c>
    </row>
    <row r="68" spans="2:11" ht="66">
      <c r="B68" s="7">
        <v>8</v>
      </c>
      <c r="C68" s="53" t="s">
        <v>44</v>
      </c>
      <c r="D68" s="53" t="s">
        <v>42</v>
      </c>
      <c r="E68" s="8" t="s">
        <v>133</v>
      </c>
      <c r="F68" s="9">
        <v>2000</v>
      </c>
      <c r="G68" s="18">
        <v>0.9</v>
      </c>
      <c r="H68" s="22">
        <v>3</v>
      </c>
      <c r="I68" s="22" t="s">
        <v>18</v>
      </c>
      <c r="J68" s="100" t="s">
        <v>14</v>
      </c>
      <c r="K68" s="139">
        <v>0</v>
      </c>
    </row>
    <row r="69" spans="2:11" ht="66">
      <c r="B69" s="7">
        <v>9</v>
      </c>
      <c r="C69" s="53" t="s">
        <v>44</v>
      </c>
      <c r="D69" s="53" t="s">
        <v>42</v>
      </c>
      <c r="E69" s="8" t="s">
        <v>134</v>
      </c>
      <c r="F69" s="9">
        <v>2000</v>
      </c>
      <c r="G69" s="18">
        <v>0.1</v>
      </c>
      <c r="H69" s="22" t="s">
        <v>18</v>
      </c>
      <c r="I69" s="22" t="s">
        <v>18</v>
      </c>
      <c r="J69" s="100" t="s">
        <v>14</v>
      </c>
      <c r="K69" s="139">
        <v>0</v>
      </c>
    </row>
    <row r="70" spans="2:11" ht="66">
      <c r="B70" s="7">
        <v>10</v>
      </c>
      <c r="C70" s="53" t="s">
        <v>44</v>
      </c>
      <c r="D70" s="53" t="s">
        <v>42</v>
      </c>
      <c r="E70" s="8" t="s">
        <v>634</v>
      </c>
      <c r="F70" s="9">
        <v>2000</v>
      </c>
      <c r="G70" s="18">
        <v>0.55000000000000004</v>
      </c>
      <c r="H70" s="22" t="s">
        <v>18</v>
      </c>
      <c r="I70" s="22" t="s">
        <v>18</v>
      </c>
      <c r="J70" s="100" t="s">
        <v>14</v>
      </c>
      <c r="K70" s="139">
        <v>0</v>
      </c>
    </row>
    <row r="71" spans="2:11" ht="66">
      <c r="B71" s="15">
        <v>11</v>
      </c>
      <c r="C71" s="53" t="s">
        <v>44</v>
      </c>
      <c r="D71" s="53" t="s">
        <v>42</v>
      </c>
      <c r="E71" s="8" t="s">
        <v>149</v>
      </c>
      <c r="F71" s="9">
        <v>200</v>
      </c>
      <c r="G71" s="18">
        <v>0.55000000000000004</v>
      </c>
      <c r="H71" s="22" t="s">
        <v>18</v>
      </c>
      <c r="I71" s="22" t="s">
        <v>18</v>
      </c>
      <c r="J71" s="100" t="s">
        <v>14</v>
      </c>
      <c r="K71" s="139">
        <v>0</v>
      </c>
    </row>
    <row r="72" spans="2:11" ht="66">
      <c r="B72" s="15">
        <v>12</v>
      </c>
      <c r="C72" s="53" t="s">
        <v>44</v>
      </c>
      <c r="D72" s="53" t="s">
        <v>42</v>
      </c>
      <c r="E72" s="8" t="s">
        <v>171</v>
      </c>
      <c r="F72" s="9">
        <v>2000</v>
      </c>
      <c r="G72" s="18">
        <v>0.55000000000000004</v>
      </c>
      <c r="H72" s="22" t="s">
        <v>18</v>
      </c>
      <c r="I72" s="22" t="s">
        <v>18</v>
      </c>
      <c r="J72" s="100" t="s">
        <v>14</v>
      </c>
      <c r="K72" s="139">
        <v>0</v>
      </c>
    </row>
    <row r="73" spans="2:11" ht="17.25" thickBot="1">
      <c r="B73" s="83" t="s">
        <v>616</v>
      </c>
      <c r="C73" s="320" t="s">
        <v>617</v>
      </c>
      <c r="D73" s="85"/>
      <c r="E73" s="86" t="s">
        <v>203</v>
      </c>
      <c r="F73" s="87">
        <f>SUM(F61:F72)</f>
        <v>20358</v>
      </c>
      <c r="G73" s="88">
        <f>AVERAGE(G61:G72)</f>
        <v>0.71250000000000002</v>
      </c>
      <c r="H73" s="89">
        <f>SUM(H61:H72)</f>
        <v>11</v>
      </c>
      <c r="I73" s="89">
        <f>SUM(I61:I72)</f>
        <v>5</v>
      </c>
      <c r="J73" s="98">
        <v>12</v>
      </c>
    </row>
    <row r="74" spans="2:11" ht="99">
      <c r="B74" s="7">
        <v>1</v>
      </c>
      <c r="C74" s="53" t="s">
        <v>16</v>
      </c>
      <c r="D74" s="53" t="s">
        <v>19</v>
      </c>
      <c r="E74" s="8" t="s">
        <v>20</v>
      </c>
      <c r="F74" s="9">
        <v>3000</v>
      </c>
      <c r="G74" s="18">
        <v>0.95</v>
      </c>
      <c r="H74" s="22" t="s">
        <v>18</v>
      </c>
      <c r="I74" s="22" t="s">
        <v>18</v>
      </c>
      <c r="J74" s="100" t="s">
        <v>14</v>
      </c>
      <c r="K74" s="139">
        <v>0</v>
      </c>
    </row>
    <row r="75" spans="2:11" ht="99">
      <c r="B75" s="7">
        <v>2</v>
      </c>
      <c r="C75" s="53" t="s">
        <v>16</v>
      </c>
      <c r="D75" s="53" t="s">
        <v>19</v>
      </c>
      <c r="E75" s="8" t="s">
        <v>35</v>
      </c>
      <c r="F75" s="9" t="s">
        <v>41</v>
      </c>
      <c r="G75" s="18">
        <v>0.8</v>
      </c>
      <c r="H75" s="22" t="s">
        <v>18</v>
      </c>
      <c r="I75" s="22" t="s">
        <v>18</v>
      </c>
      <c r="J75" s="100" t="s">
        <v>14</v>
      </c>
      <c r="K75" s="139">
        <v>0</v>
      </c>
    </row>
    <row r="76" spans="2:11" ht="99">
      <c r="B76" s="7">
        <v>3</v>
      </c>
      <c r="C76" s="53" t="s">
        <v>16</v>
      </c>
      <c r="D76" s="53" t="s">
        <v>19</v>
      </c>
      <c r="E76" s="8" t="s">
        <v>46</v>
      </c>
      <c r="F76" s="9">
        <v>5000</v>
      </c>
      <c r="G76" s="18">
        <v>0.5</v>
      </c>
      <c r="H76" s="22" t="s">
        <v>18</v>
      </c>
      <c r="I76" s="22" t="s">
        <v>18</v>
      </c>
      <c r="J76" s="100" t="s">
        <v>14</v>
      </c>
      <c r="K76" s="139">
        <v>0</v>
      </c>
    </row>
    <row r="77" spans="2:11" ht="99">
      <c r="B77" s="7">
        <v>4</v>
      </c>
      <c r="C77" s="53" t="s">
        <v>16</v>
      </c>
      <c r="D77" s="53" t="s">
        <v>19</v>
      </c>
      <c r="E77" s="8" t="s">
        <v>47</v>
      </c>
      <c r="F77" s="9">
        <v>2000</v>
      </c>
      <c r="G77" s="18">
        <v>0.5</v>
      </c>
      <c r="H77" s="22" t="s">
        <v>18</v>
      </c>
      <c r="I77" s="22" t="s">
        <v>18</v>
      </c>
      <c r="J77" s="100" t="s">
        <v>14</v>
      </c>
      <c r="K77" s="139">
        <v>0</v>
      </c>
    </row>
    <row r="78" spans="2:11" ht="99">
      <c r="B78" s="7">
        <v>5</v>
      </c>
      <c r="C78" s="53" t="s">
        <v>16</v>
      </c>
      <c r="D78" s="53" t="s">
        <v>19</v>
      </c>
      <c r="E78" s="8" t="s">
        <v>59</v>
      </c>
      <c r="F78" s="9">
        <v>3100</v>
      </c>
      <c r="G78" s="18">
        <v>0.9</v>
      </c>
      <c r="H78" s="22" t="s">
        <v>18</v>
      </c>
      <c r="I78" s="22" t="s">
        <v>18</v>
      </c>
      <c r="J78" s="100" t="s">
        <v>14</v>
      </c>
      <c r="K78" s="139">
        <v>0</v>
      </c>
    </row>
    <row r="79" spans="2:11" ht="99">
      <c r="B79" s="15">
        <v>6</v>
      </c>
      <c r="C79" s="53" t="s">
        <v>16</v>
      </c>
      <c r="D79" s="53" t="s">
        <v>19</v>
      </c>
      <c r="E79" s="8" t="s">
        <v>138</v>
      </c>
      <c r="F79" s="9">
        <v>1910</v>
      </c>
      <c r="G79" s="18">
        <v>0.55000000000000004</v>
      </c>
      <c r="H79" s="22" t="s">
        <v>18</v>
      </c>
      <c r="I79" s="22" t="s">
        <v>18</v>
      </c>
      <c r="J79" s="100" t="s">
        <v>14</v>
      </c>
      <c r="K79" s="139">
        <v>0</v>
      </c>
    </row>
    <row r="80" spans="2:11" ht="99">
      <c r="B80" s="15">
        <v>7</v>
      </c>
      <c r="C80" s="53" t="s">
        <v>16</v>
      </c>
      <c r="D80" s="53" t="s">
        <v>19</v>
      </c>
      <c r="E80" s="8" t="s">
        <v>142</v>
      </c>
      <c r="F80" s="9">
        <v>1155</v>
      </c>
      <c r="G80" s="18">
        <v>0.6</v>
      </c>
      <c r="H80" s="22" t="s">
        <v>18</v>
      </c>
      <c r="I80" s="22" t="s">
        <v>18</v>
      </c>
      <c r="J80" s="100" t="s">
        <v>14</v>
      </c>
      <c r="K80" s="139">
        <v>0</v>
      </c>
    </row>
    <row r="81" spans="2:11" ht="99">
      <c r="B81" s="15">
        <v>8</v>
      </c>
      <c r="C81" s="53" t="s">
        <v>16</v>
      </c>
      <c r="D81" s="53" t="s">
        <v>19</v>
      </c>
      <c r="E81" s="8" t="s">
        <v>146</v>
      </c>
      <c r="F81" s="9">
        <v>2000</v>
      </c>
      <c r="G81" s="18">
        <v>0.55000000000000004</v>
      </c>
      <c r="H81" s="22" t="s">
        <v>18</v>
      </c>
      <c r="I81" s="22" t="s">
        <v>18</v>
      </c>
      <c r="J81" s="100" t="s">
        <v>14</v>
      </c>
      <c r="K81" s="139">
        <v>0</v>
      </c>
    </row>
    <row r="82" spans="2:11" ht="99">
      <c r="B82" s="15">
        <v>9</v>
      </c>
      <c r="C82" s="53" t="s">
        <v>16</v>
      </c>
      <c r="D82" s="53" t="s">
        <v>19</v>
      </c>
      <c r="E82" s="8" t="s">
        <v>148</v>
      </c>
      <c r="F82" s="9">
        <v>2000</v>
      </c>
      <c r="G82" s="18">
        <v>0.55000000000000004</v>
      </c>
      <c r="H82" s="22" t="s">
        <v>18</v>
      </c>
      <c r="I82" s="22" t="s">
        <v>18</v>
      </c>
      <c r="J82" s="100" t="s">
        <v>14</v>
      </c>
      <c r="K82" s="139">
        <v>0</v>
      </c>
    </row>
    <row r="83" spans="2:11" ht="99">
      <c r="B83" s="15">
        <v>10</v>
      </c>
      <c r="C83" s="53" t="s">
        <v>16</v>
      </c>
      <c r="D83" s="53" t="s">
        <v>19</v>
      </c>
      <c r="E83" s="8" t="s">
        <v>152</v>
      </c>
      <c r="F83" s="9">
        <v>790</v>
      </c>
      <c r="G83" s="18">
        <v>0.7</v>
      </c>
      <c r="H83" s="22" t="s">
        <v>18</v>
      </c>
      <c r="I83" s="22" t="s">
        <v>18</v>
      </c>
      <c r="J83" s="100" t="s">
        <v>14</v>
      </c>
      <c r="K83" s="139">
        <v>0</v>
      </c>
    </row>
    <row r="84" spans="2:11" ht="99">
      <c r="B84" s="15">
        <v>11</v>
      </c>
      <c r="C84" s="53" t="s">
        <v>16</v>
      </c>
      <c r="D84" s="53" t="s">
        <v>19</v>
      </c>
      <c r="E84" s="8" t="s">
        <v>153</v>
      </c>
      <c r="F84" s="9">
        <v>2000</v>
      </c>
      <c r="G84" s="18">
        <v>0.7</v>
      </c>
      <c r="H84" s="22" t="s">
        <v>18</v>
      </c>
      <c r="I84" s="22" t="s">
        <v>18</v>
      </c>
      <c r="J84" s="100" t="s">
        <v>14</v>
      </c>
      <c r="K84" s="139">
        <v>0</v>
      </c>
    </row>
    <row r="85" spans="2:11" ht="99">
      <c r="B85" s="15">
        <v>12</v>
      </c>
      <c r="C85" s="53" t="s">
        <v>16</v>
      </c>
      <c r="D85" s="53" t="s">
        <v>19</v>
      </c>
      <c r="E85" s="8" t="s">
        <v>155</v>
      </c>
      <c r="F85" s="9">
        <v>1950</v>
      </c>
      <c r="G85" s="18">
        <v>0.7</v>
      </c>
      <c r="H85" s="22" t="s">
        <v>18</v>
      </c>
      <c r="I85" s="22" t="s">
        <v>18</v>
      </c>
      <c r="J85" s="100" t="s">
        <v>14</v>
      </c>
      <c r="K85" s="139">
        <v>0</v>
      </c>
    </row>
    <row r="86" spans="2:11" ht="99">
      <c r="B86" s="15">
        <v>13</v>
      </c>
      <c r="C86" s="53" t="s">
        <v>16</v>
      </c>
      <c r="D86" s="53" t="s">
        <v>19</v>
      </c>
      <c r="E86" s="8" t="s">
        <v>157</v>
      </c>
      <c r="F86" s="9">
        <v>1490</v>
      </c>
      <c r="G86" s="18">
        <v>0.7</v>
      </c>
      <c r="H86" s="22" t="s">
        <v>18</v>
      </c>
      <c r="I86" s="22" t="s">
        <v>18</v>
      </c>
      <c r="J86" s="100" t="s">
        <v>14</v>
      </c>
      <c r="K86" s="139">
        <v>0</v>
      </c>
    </row>
    <row r="87" spans="2:11" ht="99">
      <c r="B87" s="15">
        <v>14</v>
      </c>
      <c r="C87" s="53" t="s">
        <v>16</v>
      </c>
      <c r="D87" s="53" t="s">
        <v>19</v>
      </c>
      <c r="E87" s="8" t="s">
        <v>158</v>
      </c>
      <c r="F87" s="9">
        <v>1210</v>
      </c>
      <c r="G87" s="18">
        <v>0.7</v>
      </c>
      <c r="H87" s="22" t="s">
        <v>18</v>
      </c>
      <c r="I87" s="22" t="s">
        <v>18</v>
      </c>
      <c r="J87" s="100" t="s">
        <v>14</v>
      </c>
      <c r="K87" s="139">
        <v>0</v>
      </c>
    </row>
    <row r="88" spans="2:11" ht="99">
      <c r="B88" s="15">
        <v>15</v>
      </c>
      <c r="C88" s="53" t="s">
        <v>16</v>
      </c>
      <c r="D88" s="53" t="s">
        <v>19</v>
      </c>
      <c r="E88" s="8" t="s">
        <v>159</v>
      </c>
      <c r="F88" s="9">
        <v>1390</v>
      </c>
      <c r="G88" s="18">
        <v>0.55000000000000004</v>
      </c>
      <c r="H88" s="22" t="s">
        <v>18</v>
      </c>
      <c r="I88" s="22" t="s">
        <v>18</v>
      </c>
      <c r="J88" s="100" t="s">
        <v>14</v>
      </c>
      <c r="K88" s="139">
        <v>0</v>
      </c>
    </row>
    <row r="89" spans="2:11" ht="99">
      <c r="B89" s="15">
        <v>16</v>
      </c>
      <c r="C89" s="53" t="s">
        <v>16</v>
      </c>
      <c r="D89" s="53" t="s">
        <v>19</v>
      </c>
      <c r="E89" s="8" t="s">
        <v>160</v>
      </c>
      <c r="F89" s="9">
        <v>1240</v>
      </c>
      <c r="G89" s="18">
        <v>0.7</v>
      </c>
      <c r="H89" s="22" t="s">
        <v>18</v>
      </c>
      <c r="I89" s="22" t="s">
        <v>18</v>
      </c>
      <c r="J89" s="100" t="s">
        <v>14</v>
      </c>
      <c r="K89" s="139">
        <v>0</v>
      </c>
    </row>
    <row r="90" spans="2:11" ht="99">
      <c r="B90" s="15">
        <v>17</v>
      </c>
      <c r="C90" s="53" t="s">
        <v>16</v>
      </c>
      <c r="D90" s="53" t="s">
        <v>19</v>
      </c>
      <c r="E90" s="8" t="s">
        <v>632</v>
      </c>
      <c r="F90" s="9">
        <v>365</v>
      </c>
      <c r="G90" s="18">
        <v>0.55000000000000004</v>
      </c>
      <c r="H90" s="22" t="s">
        <v>18</v>
      </c>
      <c r="I90" s="22" t="s">
        <v>18</v>
      </c>
      <c r="J90" s="100" t="s">
        <v>14</v>
      </c>
      <c r="K90" s="139">
        <v>0</v>
      </c>
    </row>
    <row r="91" spans="2:11" ht="99">
      <c r="B91" s="15">
        <v>18</v>
      </c>
      <c r="C91" s="53" t="s">
        <v>16</v>
      </c>
      <c r="D91" s="53" t="s">
        <v>19</v>
      </c>
      <c r="E91" s="8" t="s">
        <v>169</v>
      </c>
      <c r="F91" s="9">
        <v>2000</v>
      </c>
      <c r="G91" s="18">
        <v>0.55000000000000004</v>
      </c>
      <c r="H91" s="22" t="s">
        <v>18</v>
      </c>
      <c r="I91" s="22" t="s">
        <v>18</v>
      </c>
      <c r="J91" s="100" t="s">
        <v>14</v>
      </c>
      <c r="K91" s="139">
        <v>0</v>
      </c>
    </row>
    <row r="92" spans="2:11" ht="99">
      <c r="B92" s="15">
        <v>19</v>
      </c>
      <c r="C92" s="53" t="s">
        <v>16</v>
      </c>
      <c r="D92" s="53" t="s">
        <v>19</v>
      </c>
      <c r="E92" s="8" t="s">
        <v>633</v>
      </c>
      <c r="F92" s="9">
        <v>210</v>
      </c>
      <c r="G92" s="18">
        <v>0.55000000000000004</v>
      </c>
      <c r="H92" s="22" t="s">
        <v>18</v>
      </c>
      <c r="I92" s="22" t="s">
        <v>18</v>
      </c>
      <c r="J92" s="100" t="s">
        <v>14</v>
      </c>
      <c r="K92" s="139">
        <v>0</v>
      </c>
    </row>
    <row r="93" spans="2:11" ht="99">
      <c r="B93" s="15">
        <v>20</v>
      </c>
      <c r="C93" s="53" t="s">
        <v>16</v>
      </c>
      <c r="D93" s="53" t="s">
        <v>19</v>
      </c>
      <c r="E93" s="8" t="s">
        <v>167</v>
      </c>
      <c r="F93" s="9">
        <v>2000</v>
      </c>
      <c r="G93" s="18">
        <v>0.55000000000000004</v>
      </c>
      <c r="H93" s="22" t="s">
        <v>18</v>
      </c>
      <c r="I93" s="22" t="s">
        <v>18</v>
      </c>
      <c r="J93" s="100" t="s">
        <v>14</v>
      </c>
      <c r="K93" s="139">
        <v>0</v>
      </c>
    </row>
    <row r="94" spans="2:11" ht="99">
      <c r="B94" s="15">
        <v>21</v>
      </c>
      <c r="C94" s="53" t="s">
        <v>16</v>
      </c>
      <c r="D94" s="53" t="s">
        <v>19</v>
      </c>
      <c r="E94" s="8" t="s">
        <v>175</v>
      </c>
      <c r="F94" s="9">
        <v>1000</v>
      </c>
      <c r="G94" s="18">
        <v>0.85</v>
      </c>
      <c r="H94" s="22" t="s">
        <v>18</v>
      </c>
      <c r="I94" s="22" t="s">
        <v>18</v>
      </c>
      <c r="J94" s="100" t="s">
        <v>14</v>
      </c>
      <c r="K94" s="139">
        <v>0</v>
      </c>
    </row>
    <row r="95" spans="2:11" ht="99">
      <c r="B95" s="15">
        <v>22</v>
      </c>
      <c r="C95" s="53" t="s">
        <v>16</v>
      </c>
      <c r="D95" s="53" t="s">
        <v>19</v>
      </c>
      <c r="E95" s="8" t="s">
        <v>195</v>
      </c>
      <c r="F95" s="9">
        <v>100</v>
      </c>
      <c r="G95" s="18">
        <v>1</v>
      </c>
      <c r="H95" s="22">
        <v>1</v>
      </c>
      <c r="I95" s="22">
        <v>1</v>
      </c>
      <c r="J95" s="100" t="s">
        <v>14</v>
      </c>
      <c r="K95" s="139">
        <v>0</v>
      </c>
    </row>
    <row r="96" spans="2:11" ht="99">
      <c r="B96" s="7">
        <v>23</v>
      </c>
      <c r="C96" s="53" t="s">
        <v>81</v>
      </c>
      <c r="D96" s="53" t="s">
        <v>19</v>
      </c>
      <c r="E96" s="8" t="s">
        <v>86</v>
      </c>
      <c r="F96" s="9">
        <v>600</v>
      </c>
      <c r="G96" s="18">
        <v>0.4</v>
      </c>
      <c r="H96" s="22" t="s">
        <v>18</v>
      </c>
      <c r="I96" s="22" t="s">
        <v>18</v>
      </c>
      <c r="J96" s="100" t="s">
        <v>14</v>
      </c>
      <c r="K96" s="139">
        <v>0</v>
      </c>
    </row>
    <row r="97" spans="2:11" ht="115.5">
      <c r="B97" s="7">
        <v>24</v>
      </c>
      <c r="C97" s="53" t="s">
        <v>81</v>
      </c>
      <c r="D97" s="53" t="s">
        <v>19</v>
      </c>
      <c r="E97" s="8" t="s">
        <v>93</v>
      </c>
      <c r="F97" s="9">
        <v>2550</v>
      </c>
      <c r="G97" s="18">
        <v>0.7</v>
      </c>
      <c r="H97" s="22" t="s">
        <v>18</v>
      </c>
      <c r="I97" s="22" t="s">
        <v>18</v>
      </c>
      <c r="J97" s="100" t="s">
        <v>14</v>
      </c>
      <c r="K97" s="139">
        <v>0</v>
      </c>
    </row>
    <row r="98" spans="2:11" ht="99">
      <c r="B98" s="7">
        <v>25</v>
      </c>
      <c r="C98" s="53" t="s">
        <v>81</v>
      </c>
      <c r="D98" s="53" t="s">
        <v>19</v>
      </c>
      <c r="E98" s="8" t="s">
        <v>125</v>
      </c>
      <c r="F98" s="9">
        <v>17800</v>
      </c>
      <c r="G98" s="18">
        <v>1</v>
      </c>
      <c r="H98" s="22">
        <v>1</v>
      </c>
      <c r="I98" s="22">
        <v>2</v>
      </c>
      <c r="J98" s="100" t="s">
        <v>14</v>
      </c>
      <c r="K98" s="139">
        <v>0</v>
      </c>
    </row>
    <row r="99" spans="2:11" ht="16.5">
      <c r="B99" s="73" t="s">
        <v>618</v>
      </c>
      <c r="C99" s="91" t="s">
        <v>619</v>
      </c>
      <c r="D99" s="80"/>
      <c r="E99" s="76" t="s">
        <v>203</v>
      </c>
      <c r="F99" s="77">
        <f>SUM(F74:F98)</f>
        <v>56860</v>
      </c>
      <c r="G99" s="81">
        <f>AVERAGE(G74:G98)</f>
        <v>0.67200000000000004</v>
      </c>
      <c r="H99" s="82">
        <f>SUM(H74:H98)</f>
        <v>2</v>
      </c>
      <c r="I99" s="82">
        <f>SUM(I74:I98)</f>
        <v>3</v>
      </c>
      <c r="J99" s="103">
        <v>25</v>
      </c>
    </row>
    <row r="100" spans="2:11" ht="82.5">
      <c r="B100" s="7">
        <v>1</v>
      </c>
      <c r="C100" s="53" t="s">
        <v>32</v>
      </c>
      <c r="D100" s="53" t="s">
        <v>15</v>
      </c>
      <c r="E100" s="8" t="s">
        <v>48</v>
      </c>
      <c r="F100" s="9">
        <v>10000</v>
      </c>
      <c r="G100" s="18">
        <v>1</v>
      </c>
      <c r="H100" s="22">
        <v>2</v>
      </c>
      <c r="I100" s="22">
        <v>1</v>
      </c>
      <c r="J100" s="100" t="s">
        <v>14</v>
      </c>
      <c r="K100" s="139">
        <v>0</v>
      </c>
    </row>
    <row r="101" spans="2:11" ht="82.5">
      <c r="B101" s="7">
        <v>2</v>
      </c>
      <c r="C101" s="53" t="s">
        <v>32</v>
      </c>
      <c r="D101" s="53" t="s">
        <v>15</v>
      </c>
      <c r="E101" s="8" t="s">
        <v>627</v>
      </c>
      <c r="F101" s="9">
        <v>8000</v>
      </c>
      <c r="G101" s="18">
        <v>0.5</v>
      </c>
      <c r="H101" s="22" t="s">
        <v>18</v>
      </c>
      <c r="I101" s="22" t="s">
        <v>18</v>
      </c>
      <c r="J101" s="100" t="s">
        <v>14</v>
      </c>
      <c r="K101" s="139">
        <v>0</v>
      </c>
    </row>
    <row r="102" spans="2:11" ht="82.5">
      <c r="B102" s="7">
        <v>3</v>
      </c>
      <c r="C102" s="53" t="s">
        <v>32</v>
      </c>
      <c r="D102" s="53" t="s">
        <v>15</v>
      </c>
      <c r="E102" s="8" t="s">
        <v>83</v>
      </c>
      <c r="F102" s="9">
        <v>10000</v>
      </c>
      <c r="G102" s="18">
        <v>0.85</v>
      </c>
      <c r="H102" s="22" t="s">
        <v>18</v>
      </c>
      <c r="I102" s="22" t="s">
        <v>18</v>
      </c>
      <c r="J102" s="100" t="s">
        <v>14</v>
      </c>
      <c r="K102" s="139">
        <v>0</v>
      </c>
    </row>
    <row r="103" spans="2:11" ht="82.5">
      <c r="B103" s="15">
        <v>4</v>
      </c>
      <c r="C103" s="53" t="s">
        <v>32</v>
      </c>
      <c r="D103" s="53" t="s">
        <v>15</v>
      </c>
      <c r="E103" s="8" t="s">
        <v>180</v>
      </c>
      <c r="F103" s="9">
        <v>2015</v>
      </c>
      <c r="G103" s="18">
        <v>0.85</v>
      </c>
      <c r="H103" s="22" t="s">
        <v>18</v>
      </c>
      <c r="I103" s="22" t="s">
        <v>18</v>
      </c>
      <c r="J103" s="100" t="s">
        <v>14</v>
      </c>
      <c r="K103" s="139">
        <v>0</v>
      </c>
    </row>
    <row r="104" spans="2:11" ht="82.5">
      <c r="B104" s="61">
        <v>5</v>
      </c>
      <c r="C104" s="55" t="s">
        <v>32</v>
      </c>
      <c r="D104" s="55" t="s">
        <v>15</v>
      </c>
      <c r="E104" s="56" t="s">
        <v>190</v>
      </c>
      <c r="F104" s="57">
        <v>100</v>
      </c>
      <c r="G104" s="58">
        <v>0.5</v>
      </c>
      <c r="H104" s="59" t="s">
        <v>18</v>
      </c>
      <c r="I104" s="59" t="s">
        <v>18</v>
      </c>
      <c r="J104" s="101" t="s">
        <v>14</v>
      </c>
      <c r="K104" s="139">
        <v>0</v>
      </c>
    </row>
    <row r="105" spans="2:11" ht="82.5">
      <c r="B105" s="7">
        <v>6</v>
      </c>
      <c r="C105" s="53" t="s">
        <v>31</v>
      </c>
      <c r="D105" s="53" t="s">
        <v>15</v>
      </c>
      <c r="E105" s="8" t="s">
        <v>37</v>
      </c>
      <c r="F105" s="9">
        <v>20000</v>
      </c>
      <c r="G105" s="18">
        <v>0.9</v>
      </c>
      <c r="H105" s="22" t="s">
        <v>18</v>
      </c>
      <c r="I105" s="22" t="s">
        <v>18</v>
      </c>
      <c r="J105" s="321" t="s">
        <v>14</v>
      </c>
      <c r="K105" s="139">
        <v>0</v>
      </c>
    </row>
    <row r="106" spans="2:11" ht="82.5">
      <c r="B106" s="15">
        <v>7</v>
      </c>
      <c r="C106" s="53" t="s">
        <v>31</v>
      </c>
      <c r="D106" s="53" t="s">
        <v>15</v>
      </c>
      <c r="E106" s="8" t="s">
        <v>179</v>
      </c>
      <c r="F106" s="9">
        <v>10000</v>
      </c>
      <c r="G106" s="18">
        <v>0.85</v>
      </c>
      <c r="H106" s="22" t="s">
        <v>18</v>
      </c>
      <c r="I106" s="22" t="s">
        <v>18</v>
      </c>
      <c r="J106" s="100" t="s">
        <v>14</v>
      </c>
      <c r="K106" s="139">
        <v>0</v>
      </c>
    </row>
    <row r="107" spans="2:11" ht="82.5">
      <c r="B107" s="66">
        <v>8</v>
      </c>
      <c r="C107" s="62" t="s">
        <v>201</v>
      </c>
      <c r="D107" s="62" t="s">
        <v>15</v>
      </c>
      <c r="E107" s="60" t="s">
        <v>202</v>
      </c>
      <c r="F107" s="63">
        <v>100</v>
      </c>
      <c r="G107" s="64">
        <v>0.5</v>
      </c>
      <c r="H107" s="65" t="s">
        <v>18</v>
      </c>
      <c r="I107" s="65" t="s">
        <v>18</v>
      </c>
      <c r="J107" s="101" t="s">
        <v>14</v>
      </c>
      <c r="K107" s="139">
        <v>0</v>
      </c>
    </row>
    <row r="108" spans="2:11" ht="99">
      <c r="B108" s="7">
        <v>9</v>
      </c>
      <c r="C108" s="53" t="s">
        <v>16</v>
      </c>
      <c r="D108" s="53" t="s">
        <v>15</v>
      </c>
      <c r="E108" s="8" t="s">
        <v>628</v>
      </c>
      <c r="F108" s="9">
        <v>2029</v>
      </c>
      <c r="G108" s="18">
        <v>0.95</v>
      </c>
      <c r="H108" s="22" t="s">
        <v>18</v>
      </c>
      <c r="I108" s="22" t="s">
        <v>18</v>
      </c>
      <c r="J108" s="321" t="s">
        <v>14</v>
      </c>
      <c r="K108" s="139">
        <v>0</v>
      </c>
    </row>
    <row r="109" spans="2:11" ht="82.5">
      <c r="B109" s="15">
        <v>10</v>
      </c>
      <c r="C109" s="53" t="s">
        <v>16</v>
      </c>
      <c r="D109" s="53" t="s">
        <v>15</v>
      </c>
      <c r="E109" s="8" t="s">
        <v>163</v>
      </c>
      <c r="F109" s="9">
        <v>2000</v>
      </c>
      <c r="G109" s="18">
        <v>0.55000000000000004</v>
      </c>
      <c r="H109" s="22" t="s">
        <v>18</v>
      </c>
      <c r="I109" s="22" t="s">
        <v>18</v>
      </c>
      <c r="J109" s="100" t="s">
        <v>14</v>
      </c>
      <c r="K109" s="139">
        <v>0</v>
      </c>
    </row>
    <row r="110" spans="2:11" ht="99">
      <c r="B110" s="15">
        <v>11</v>
      </c>
      <c r="C110" s="53" t="s">
        <v>16</v>
      </c>
      <c r="D110" s="53" t="s">
        <v>15</v>
      </c>
      <c r="E110" s="8" t="s">
        <v>197</v>
      </c>
      <c r="F110" s="9">
        <v>100</v>
      </c>
      <c r="G110" s="18">
        <v>0.5</v>
      </c>
      <c r="H110" s="22" t="s">
        <v>18</v>
      </c>
      <c r="I110" s="22" t="s">
        <v>18</v>
      </c>
      <c r="J110" s="100" t="s">
        <v>14</v>
      </c>
      <c r="K110" s="139">
        <v>0</v>
      </c>
    </row>
    <row r="111" spans="2:11" ht="82.5">
      <c r="B111" s="12">
        <v>12</v>
      </c>
      <c r="C111" s="67" t="s">
        <v>81</v>
      </c>
      <c r="D111" s="67" t="s">
        <v>15</v>
      </c>
      <c r="E111" s="13" t="s">
        <v>629</v>
      </c>
      <c r="F111" s="14">
        <v>93000</v>
      </c>
      <c r="G111" s="17">
        <v>0.95</v>
      </c>
      <c r="H111" s="20" t="s">
        <v>18</v>
      </c>
      <c r="I111" s="20" t="s">
        <v>18</v>
      </c>
      <c r="J111" s="100" t="s">
        <v>14</v>
      </c>
      <c r="K111" s="139">
        <v>0</v>
      </c>
    </row>
    <row r="112" spans="2:11" ht="82.5">
      <c r="B112" s="7">
        <v>13</v>
      </c>
      <c r="C112" s="53" t="s">
        <v>81</v>
      </c>
      <c r="D112" s="53" t="s">
        <v>15</v>
      </c>
      <c r="E112" s="8" t="s">
        <v>94</v>
      </c>
      <c r="F112" s="9">
        <v>33600</v>
      </c>
      <c r="G112" s="18">
        <v>0.6</v>
      </c>
      <c r="H112" s="22" t="s">
        <v>18</v>
      </c>
      <c r="I112" s="22" t="s">
        <v>18</v>
      </c>
      <c r="J112" s="100" t="s">
        <v>14</v>
      </c>
      <c r="K112" s="139">
        <v>0</v>
      </c>
    </row>
    <row r="113" spans="2:11" ht="82.5">
      <c r="B113" s="7">
        <v>14</v>
      </c>
      <c r="C113" s="53" t="s">
        <v>81</v>
      </c>
      <c r="D113" s="53" t="s">
        <v>15</v>
      </c>
      <c r="E113" s="8" t="s">
        <v>122</v>
      </c>
      <c r="F113" s="9">
        <v>60300</v>
      </c>
      <c r="G113" s="18">
        <v>0.9</v>
      </c>
      <c r="H113" s="22" t="s">
        <v>18</v>
      </c>
      <c r="I113" s="22" t="s">
        <v>18</v>
      </c>
      <c r="J113" s="100" t="s">
        <v>14</v>
      </c>
      <c r="K113" s="139">
        <v>0</v>
      </c>
    </row>
    <row r="114" spans="2:11" ht="82.5">
      <c r="B114" s="7">
        <v>15</v>
      </c>
      <c r="C114" s="53" t="s">
        <v>81</v>
      </c>
      <c r="D114" s="53" t="s">
        <v>15</v>
      </c>
      <c r="E114" s="8" t="s">
        <v>123</v>
      </c>
      <c r="F114" s="9">
        <v>1300</v>
      </c>
      <c r="G114" s="18">
        <v>0.9</v>
      </c>
      <c r="H114" s="22">
        <v>1</v>
      </c>
      <c r="I114" s="22" t="s">
        <v>18</v>
      </c>
      <c r="J114" s="100" t="s">
        <v>14</v>
      </c>
      <c r="K114" s="139">
        <v>0</v>
      </c>
    </row>
    <row r="115" spans="2:11" ht="82.5">
      <c r="B115" s="7">
        <v>16</v>
      </c>
      <c r="C115" s="53" t="s">
        <v>81</v>
      </c>
      <c r="D115" s="53" t="s">
        <v>15</v>
      </c>
      <c r="E115" s="8" t="s">
        <v>126</v>
      </c>
      <c r="F115" s="9" t="s">
        <v>41</v>
      </c>
      <c r="G115" s="18">
        <v>0.85</v>
      </c>
      <c r="H115" s="22" t="s">
        <v>18</v>
      </c>
      <c r="I115" s="22" t="s">
        <v>18</v>
      </c>
      <c r="J115" s="100" t="s">
        <v>14</v>
      </c>
      <c r="K115" s="139">
        <v>0</v>
      </c>
    </row>
    <row r="116" spans="2:11" ht="82.5">
      <c r="B116" s="15">
        <v>17</v>
      </c>
      <c r="C116" s="53" t="s">
        <v>81</v>
      </c>
      <c r="D116" s="53" t="s">
        <v>15</v>
      </c>
      <c r="E116" s="8" t="s">
        <v>191</v>
      </c>
      <c r="F116" s="9">
        <v>100</v>
      </c>
      <c r="G116" s="18">
        <v>0.5</v>
      </c>
      <c r="H116" s="22" t="s">
        <v>18</v>
      </c>
      <c r="I116" s="22" t="s">
        <v>18</v>
      </c>
      <c r="J116" s="100" t="s">
        <v>14</v>
      </c>
      <c r="K116" s="139">
        <v>0</v>
      </c>
    </row>
    <row r="117" spans="2:11" ht="82.5">
      <c r="B117" s="15">
        <v>18</v>
      </c>
      <c r="C117" s="53" t="s">
        <v>81</v>
      </c>
      <c r="D117" s="53" t="s">
        <v>15</v>
      </c>
      <c r="E117" s="8" t="s">
        <v>192</v>
      </c>
      <c r="F117" s="9">
        <v>100</v>
      </c>
      <c r="G117" s="18">
        <v>0.5</v>
      </c>
      <c r="H117" s="22" t="s">
        <v>18</v>
      </c>
      <c r="I117" s="22" t="s">
        <v>18</v>
      </c>
      <c r="J117" s="100" t="s">
        <v>14</v>
      </c>
      <c r="K117" s="139">
        <v>0</v>
      </c>
    </row>
    <row r="118" spans="2:11" ht="82.5">
      <c r="B118" s="15">
        <v>19</v>
      </c>
      <c r="C118" s="53" t="s">
        <v>81</v>
      </c>
      <c r="D118" s="53" t="s">
        <v>15</v>
      </c>
      <c r="E118" s="8" t="s">
        <v>630</v>
      </c>
      <c r="F118" s="9">
        <v>100</v>
      </c>
      <c r="G118" s="18">
        <v>0.5</v>
      </c>
      <c r="H118" s="22" t="s">
        <v>18</v>
      </c>
      <c r="I118" s="22" t="s">
        <v>18</v>
      </c>
      <c r="J118" s="100" t="s">
        <v>14</v>
      </c>
      <c r="K118" s="139">
        <v>0</v>
      </c>
    </row>
    <row r="119" spans="2:11" ht="82.5">
      <c r="B119" s="15">
        <v>20</v>
      </c>
      <c r="C119" s="53" t="s">
        <v>81</v>
      </c>
      <c r="D119" s="53" t="s">
        <v>15</v>
      </c>
      <c r="E119" s="8" t="s">
        <v>200</v>
      </c>
      <c r="F119" s="9">
        <v>10</v>
      </c>
      <c r="G119" s="18">
        <v>0.5</v>
      </c>
      <c r="H119" s="22" t="s">
        <v>18</v>
      </c>
      <c r="I119" s="22" t="s">
        <v>18</v>
      </c>
      <c r="J119" s="100" t="s">
        <v>14</v>
      </c>
      <c r="K119" s="139">
        <v>0</v>
      </c>
    </row>
    <row r="120" spans="2:11" ht="82.5">
      <c r="B120" s="72">
        <v>21</v>
      </c>
      <c r="C120" s="67" t="s">
        <v>186</v>
      </c>
      <c r="D120" s="67" t="s">
        <v>15</v>
      </c>
      <c r="E120" s="13" t="s">
        <v>631</v>
      </c>
      <c r="F120" s="14">
        <v>7900</v>
      </c>
      <c r="G120" s="17">
        <v>0.5</v>
      </c>
      <c r="H120" s="20" t="s">
        <v>18</v>
      </c>
      <c r="I120" s="20" t="s">
        <v>18</v>
      </c>
      <c r="J120" s="100" t="s">
        <v>14</v>
      </c>
      <c r="K120" s="139">
        <v>0</v>
      </c>
    </row>
    <row r="121" spans="2:11" ht="82.5">
      <c r="B121" s="12">
        <v>22</v>
      </c>
      <c r="C121" s="67" t="s">
        <v>22</v>
      </c>
      <c r="D121" s="67" t="s">
        <v>15</v>
      </c>
      <c r="E121" s="13" t="s">
        <v>24</v>
      </c>
      <c r="F121" s="14">
        <v>192813.91</v>
      </c>
      <c r="G121" s="17">
        <v>0.6</v>
      </c>
      <c r="H121" s="20" t="s">
        <v>18</v>
      </c>
      <c r="I121" s="20" t="s">
        <v>18</v>
      </c>
      <c r="J121" s="100" t="s">
        <v>14</v>
      </c>
      <c r="K121" s="139">
        <v>0</v>
      </c>
    </row>
    <row r="122" spans="2:11" ht="82.5">
      <c r="B122" s="7">
        <v>23</v>
      </c>
      <c r="C122" s="53" t="s">
        <v>22</v>
      </c>
      <c r="D122" s="53" t="s">
        <v>15</v>
      </c>
      <c r="E122" s="8" t="s">
        <v>66</v>
      </c>
      <c r="F122" s="9">
        <v>43500</v>
      </c>
      <c r="G122" s="18">
        <v>1</v>
      </c>
      <c r="H122" s="22">
        <v>1</v>
      </c>
      <c r="I122" s="22">
        <v>1</v>
      </c>
      <c r="J122" s="100" t="s">
        <v>14</v>
      </c>
      <c r="K122" s="139">
        <v>0</v>
      </c>
    </row>
    <row r="123" spans="2:11" ht="82.5">
      <c r="B123" s="12">
        <v>24</v>
      </c>
      <c r="C123" s="67" t="s">
        <v>30</v>
      </c>
      <c r="D123" s="67" t="s">
        <v>15</v>
      </c>
      <c r="E123" s="13" t="s">
        <v>36</v>
      </c>
      <c r="F123" s="14">
        <v>8000</v>
      </c>
      <c r="G123" s="17">
        <v>1</v>
      </c>
      <c r="H123" s="20" t="s">
        <v>18</v>
      </c>
      <c r="I123" s="20" t="s">
        <v>18</v>
      </c>
      <c r="J123" s="100" t="s">
        <v>14</v>
      </c>
      <c r="K123" s="139">
        <v>0</v>
      </c>
    </row>
    <row r="124" spans="2:11" ht="82.5">
      <c r="B124" s="7">
        <v>25</v>
      </c>
      <c r="C124" s="53" t="s">
        <v>30</v>
      </c>
      <c r="D124" s="53" t="s">
        <v>15</v>
      </c>
      <c r="E124" s="8" t="s">
        <v>49</v>
      </c>
      <c r="F124" s="9">
        <v>90000</v>
      </c>
      <c r="G124" s="18">
        <v>0.4</v>
      </c>
      <c r="H124" s="22" t="s">
        <v>18</v>
      </c>
      <c r="I124" s="22" t="s">
        <v>18</v>
      </c>
      <c r="J124" s="100" t="s">
        <v>14</v>
      </c>
      <c r="K124" s="139">
        <v>0</v>
      </c>
    </row>
    <row r="125" spans="2:11" ht="82.5">
      <c r="B125" s="7">
        <v>26</v>
      </c>
      <c r="C125" s="53" t="s">
        <v>30</v>
      </c>
      <c r="D125" s="53" t="s">
        <v>15</v>
      </c>
      <c r="E125" s="8" t="s">
        <v>50</v>
      </c>
      <c r="F125" s="9">
        <v>60030</v>
      </c>
      <c r="G125" s="18">
        <v>0.6</v>
      </c>
      <c r="H125" s="22" t="s">
        <v>18</v>
      </c>
      <c r="I125" s="22" t="s">
        <v>18</v>
      </c>
      <c r="J125" s="100" t="s">
        <v>14</v>
      </c>
      <c r="K125" s="139">
        <v>0</v>
      </c>
    </row>
    <row r="126" spans="2:11" ht="82.5">
      <c r="B126" s="7">
        <v>27</v>
      </c>
      <c r="C126" s="53" t="s">
        <v>30</v>
      </c>
      <c r="D126" s="53" t="s">
        <v>15</v>
      </c>
      <c r="E126" s="8" t="s">
        <v>64</v>
      </c>
      <c r="F126" s="9">
        <v>8000</v>
      </c>
      <c r="G126" s="18">
        <v>0.5</v>
      </c>
      <c r="H126" s="22" t="s">
        <v>18</v>
      </c>
      <c r="I126" s="22" t="s">
        <v>18</v>
      </c>
      <c r="J126" s="100" t="s">
        <v>14</v>
      </c>
      <c r="K126" s="139">
        <v>0</v>
      </c>
    </row>
    <row r="127" spans="2:11" ht="82.5">
      <c r="B127" s="7">
        <v>28</v>
      </c>
      <c r="C127" s="53" t="s">
        <v>30</v>
      </c>
      <c r="D127" s="53" t="s">
        <v>15</v>
      </c>
      <c r="E127" s="8" t="s">
        <v>65</v>
      </c>
      <c r="F127" s="9">
        <v>2500</v>
      </c>
      <c r="G127" s="18">
        <v>0.95</v>
      </c>
      <c r="H127" s="22">
        <v>1</v>
      </c>
      <c r="I127" s="22">
        <v>1</v>
      </c>
      <c r="J127" s="100" t="s">
        <v>14</v>
      </c>
      <c r="K127" s="139">
        <v>0</v>
      </c>
    </row>
    <row r="128" spans="2:11" ht="82.5">
      <c r="B128" s="7">
        <v>29</v>
      </c>
      <c r="C128" s="53" t="s">
        <v>30</v>
      </c>
      <c r="D128" s="53" t="s">
        <v>15</v>
      </c>
      <c r="E128" s="8" t="s">
        <v>69</v>
      </c>
      <c r="F128" s="9">
        <v>5000</v>
      </c>
      <c r="G128" s="18">
        <v>0.5</v>
      </c>
      <c r="H128" s="22" t="s">
        <v>18</v>
      </c>
      <c r="I128" s="22" t="s">
        <v>18</v>
      </c>
      <c r="J128" s="100" t="s">
        <v>14</v>
      </c>
      <c r="K128" s="139">
        <v>0</v>
      </c>
    </row>
    <row r="129" spans="2:11" ht="82.5">
      <c r="B129" s="7">
        <v>30</v>
      </c>
      <c r="C129" s="53" t="s">
        <v>30</v>
      </c>
      <c r="D129" s="53" t="s">
        <v>15</v>
      </c>
      <c r="E129" s="8" t="s">
        <v>70</v>
      </c>
      <c r="F129" s="9">
        <v>4000</v>
      </c>
      <c r="G129" s="18">
        <v>0.8</v>
      </c>
      <c r="H129" s="22" t="s">
        <v>18</v>
      </c>
      <c r="I129" s="22" t="s">
        <v>18</v>
      </c>
      <c r="J129" s="100" t="s">
        <v>14</v>
      </c>
      <c r="K129" s="139">
        <v>0</v>
      </c>
    </row>
    <row r="130" spans="2:11" ht="82.5">
      <c r="B130" s="7">
        <v>31</v>
      </c>
      <c r="C130" s="53" t="s">
        <v>30</v>
      </c>
      <c r="D130" s="53" t="s">
        <v>15</v>
      </c>
      <c r="E130" s="8" t="s">
        <v>74</v>
      </c>
      <c r="F130" s="9">
        <v>5815</v>
      </c>
      <c r="G130" s="18">
        <v>0.5</v>
      </c>
      <c r="H130" s="22" t="s">
        <v>18</v>
      </c>
      <c r="I130" s="22" t="s">
        <v>18</v>
      </c>
      <c r="J130" s="100" t="s">
        <v>14</v>
      </c>
      <c r="K130" s="139">
        <v>0</v>
      </c>
    </row>
    <row r="131" spans="2:11" ht="99">
      <c r="B131" s="15">
        <v>32</v>
      </c>
      <c r="C131" s="53" t="s">
        <v>30</v>
      </c>
      <c r="D131" s="53" t="s">
        <v>15</v>
      </c>
      <c r="E131" s="8" t="s">
        <v>139</v>
      </c>
      <c r="F131" s="9">
        <v>2000</v>
      </c>
      <c r="G131" s="18">
        <v>0.8</v>
      </c>
      <c r="H131" s="22">
        <v>1</v>
      </c>
      <c r="I131" s="22" t="s">
        <v>18</v>
      </c>
      <c r="J131" s="100" t="s">
        <v>14</v>
      </c>
      <c r="K131" s="139">
        <v>0</v>
      </c>
    </row>
    <row r="132" spans="2:11" ht="82.5">
      <c r="B132" s="15">
        <v>33</v>
      </c>
      <c r="C132" s="53" t="s">
        <v>30</v>
      </c>
      <c r="D132" s="53" t="s">
        <v>15</v>
      </c>
      <c r="E132" s="8" t="s">
        <v>143</v>
      </c>
      <c r="F132" s="9">
        <v>2000</v>
      </c>
      <c r="G132" s="18">
        <v>0.55000000000000004</v>
      </c>
      <c r="H132" s="22" t="s">
        <v>18</v>
      </c>
      <c r="I132" s="22" t="s">
        <v>18</v>
      </c>
      <c r="J132" s="100" t="s">
        <v>14</v>
      </c>
      <c r="K132" s="139">
        <v>0</v>
      </c>
    </row>
    <row r="133" spans="2:11" ht="82.5">
      <c r="B133" s="15">
        <v>34</v>
      </c>
      <c r="C133" s="53" t="s">
        <v>30</v>
      </c>
      <c r="D133" s="53" t="s">
        <v>15</v>
      </c>
      <c r="E133" s="8" t="s">
        <v>144</v>
      </c>
      <c r="F133" s="9">
        <v>1546</v>
      </c>
      <c r="G133" s="18">
        <v>0.55000000000000004</v>
      </c>
      <c r="H133" s="22" t="s">
        <v>18</v>
      </c>
      <c r="I133" s="22" t="s">
        <v>18</v>
      </c>
      <c r="J133" s="100" t="s">
        <v>14</v>
      </c>
      <c r="K133" s="139">
        <v>0</v>
      </c>
    </row>
    <row r="134" spans="2:11" ht="82.5">
      <c r="B134" s="15">
        <v>35</v>
      </c>
      <c r="C134" s="53" t="s">
        <v>30</v>
      </c>
      <c r="D134" s="53" t="s">
        <v>15</v>
      </c>
      <c r="E134" s="8" t="s">
        <v>145</v>
      </c>
      <c r="F134" s="9">
        <v>1900</v>
      </c>
      <c r="G134" s="18">
        <v>0.55000000000000004</v>
      </c>
      <c r="H134" s="22" t="s">
        <v>18</v>
      </c>
      <c r="I134" s="22" t="s">
        <v>18</v>
      </c>
      <c r="J134" s="100" t="s">
        <v>14</v>
      </c>
      <c r="K134" s="139">
        <v>0</v>
      </c>
    </row>
    <row r="135" spans="2:11" ht="82.5">
      <c r="B135" s="15">
        <v>36</v>
      </c>
      <c r="C135" s="53" t="s">
        <v>30</v>
      </c>
      <c r="D135" s="53" t="s">
        <v>15</v>
      </c>
      <c r="E135" s="8" t="s">
        <v>174</v>
      </c>
      <c r="F135" s="9">
        <v>2000</v>
      </c>
      <c r="G135" s="18">
        <v>0.55000000000000004</v>
      </c>
      <c r="H135" s="22" t="s">
        <v>18</v>
      </c>
      <c r="I135" s="22" t="s">
        <v>18</v>
      </c>
      <c r="J135" s="100" t="s">
        <v>14</v>
      </c>
      <c r="K135" s="139">
        <v>0</v>
      </c>
    </row>
    <row r="136" spans="2:11" ht="82.5">
      <c r="B136" s="15">
        <v>37</v>
      </c>
      <c r="C136" s="53" t="s">
        <v>30</v>
      </c>
      <c r="D136" s="53" t="s">
        <v>15</v>
      </c>
      <c r="E136" s="8" t="s">
        <v>182</v>
      </c>
      <c r="F136" s="9">
        <v>5000</v>
      </c>
      <c r="G136" s="18">
        <v>0.85</v>
      </c>
      <c r="H136" s="22" t="s">
        <v>18</v>
      </c>
      <c r="I136" s="22" t="s">
        <v>18</v>
      </c>
      <c r="J136" s="100" t="s">
        <v>14</v>
      </c>
      <c r="K136" s="139">
        <v>0</v>
      </c>
    </row>
    <row r="137" spans="2:11" ht="82.5">
      <c r="B137" s="15">
        <v>38</v>
      </c>
      <c r="C137" s="53" t="s">
        <v>30</v>
      </c>
      <c r="D137" s="53" t="s">
        <v>15</v>
      </c>
      <c r="E137" s="8" t="s">
        <v>188</v>
      </c>
      <c r="F137" s="9">
        <v>6900</v>
      </c>
      <c r="G137" s="18">
        <v>0.5</v>
      </c>
      <c r="H137" s="22" t="s">
        <v>18</v>
      </c>
      <c r="I137" s="22" t="s">
        <v>18</v>
      </c>
      <c r="J137" s="100" t="s">
        <v>14</v>
      </c>
      <c r="K137" s="139">
        <v>0</v>
      </c>
    </row>
    <row r="138" spans="2:11" ht="82.5">
      <c r="B138" s="16">
        <v>39</v>
      </c>
      <c r="C138" s="68" t="s">
        <v>30</v>
      </c>
      <c r="D138" s="68" t="s">
        <v>15</v>
      </c>
      <c r="E138" s="10" t="s">
        <v>199</v>
      </c>
      <c r="F138" s="11">
        <v>100</v>
      </c>
      <c r="G138" s="19">
        <v>0.5</v>
      </c>
      <c r="H138" s="24" t="s">
        <v>18</v>
      </c>
      <c r="I138" s="24" t="s">
        <v>18</v>
      </c>
      <c r="J138" s="104" t="s">
        <v>14</v>
      </c>
      <c r="K138" s="139">
        <v>0</v>
      </c>
    </row>
    <row r="139" spans="2:11" ht="82.5">
      <c r="B139" s="15">
        <v>40</v>
      </c>
      <c r="C139" s="53" t="s">
        <v>63</v>
      </c>
      <c r="D139" s="53" t="s">
        <v>15</v>
      </c>
      <c r="E139" s="8" t="s">
        <v>184</v>
      </c>
      <c r="F139" s="9">
        <v>2538</v>
      </c>
      <c r="G139" s="18">
        <v>0.95</v>
      </c>
      <c r="H139" s="22">
        <v>1</v>
      </c>
      <c r="I139" s="22" t="s">
        <v>41</v>
      </c>
      <c r="J139" s="100" t="s">
        <v>14</v>
      </c>
      <c r="K139" s="139">
        <v>0</v>
      </c>
    </row>
    <row r="140" spans="2:11" ht="16.5">
      <c r="B140" s="73" t="s">
        <v>620</v>
      </c>
      <c r="C140" s="91" t="s">
        <v>621</v>
      </c>
      <c r="D140" s="80"/>
      <c r="E140" s="76" t="s">
        <v>203</v>
      </c>
      <c r="F140" s="77">
        <f>SUM(F100:F139)</f>
        <v>704396.91</v>
      </c>
      <c r="G140" s="81">
        <f>AVERAGE(G100:G139)</f>
        <v>0.68250000000000011</v>
      </c>
      <c r="H140" s="82">
        <f>SUM(H100:H139)</f>
        <v>7</v>
      </c>
      <c r="I140" s="82">
        <f>SUM(I100:I139)</f>
        <v>3</v>
      </c>
      <c r="J140" s="103">
        <v>40</v>
      </c>
    </row>
    <row r="141" spans="2:11" ht="66">
      <c r="B141" s="12">
        <v>1</v>
      </c>
      <c r="C141" s="67" t="s">
        <v>33</v>
      </c>
      <c r="D141" s="67" t="s">
        <v>29</v>
      </c>
      <c r="E141" s="13" t="s">
        <v>40</v>
      </c>
      <c r="F141" s="14">
        <v>980</v>
      </c>
      <c r="G141" s="17">
        <v>1</v>
      </c>
      <c r="H141" s="20">
        <v>2</v>
      </c>
      <c r="I141" s="20" t="s">
        <v>41</v>
      </c>
      <c r="J141" s="100" t="s">
        <v>14</v>
      </c>
      <c r="K141" s="139">
        <v>0</v>
      </c>
    </row>
    <row r="142" spans="2:11" ht="66">
      <c r="B142" s="7">
        <v>2</v>
      </c>
      <c r="C142" s="53" t="s">
        <v>33</v>
      </c>
      <c r="D142" s="53" t="s">
        <v>29</v>
      </c>
      <c r="E142" s="8" t="s">
        <v>54</v>
      </c>
      <c r="F142" s="9">
        <v>40000</v>
      </c>
      <c r="G142" s="18">
        <v>1</v>
      </c>
      <c r="H142" s="22" t="s">
        <v>18</v>
      </c>
      <c r="I142" s="22" t="s">
        <v>18</v>
      </c>
      <c r="J142" s="100" t="s">
        <v>14</v>
      </c>
      <c r="K142" s="139">
        <v>0</v>
      </c>
    </row>
    <row r="143" spans="2:11" ht="16.5">
      <c r="B143" s="73" t="s">
        <v>622</v>
      </c>
      <c r="C143" s="74" t="s">
        <v>623</v>
      </c>
      <c r="D143" s="75"/>
      <c r="E143" s="76" t="s">
        <v>203</v>
      </c>
      <c r="F143" s="77">
        <f>SUM(F141:F142)</f>
        <v>40980</v>
      </c>
      <c r="G143" s="78">
        <f>AVERAGE(G141:G142)</f>
        <v>1</v>
      </c>
      <c r="H143" s="79">
        <f>SUM(H141:H142)</f>
        <v>2</v>
      </c>
      <c r="I143" s="79">
        <f>SUM(I141:I142)</f>
        <v>0</v>
      </c>
      <c r="J143" s="102">
        <v>2</v>
      </c>
      <c r="K143" s="139"/>
    </row>
    <row r="144" spans="2:11" ht="66">
      <c r="B144" s="72">
        <v>1</v>
      </c>
      <c r="C144" s="67" t="s">
        <v>156</v>
      </c>
      <c r="D144" s="13" t="s">
        <v>72</v>
      </c>
      <c r="E144" s="13" t="s">
        <v>162</v>
      </c>
      <c r="F144" s="14">
        <v>2000</v>
      </c>
      <c r="G144" s="17">
        <v>0.55000000000000004</v>
      </c>
      <c r="H144" s="20" t="s">
        <v>18</v>
      </c>
      <c r="I144" s="20" t="s">
        <v>18</v>
      </c>
      <c r="J144" s="100" t="s">
        <v>14</v>
      </c>
      <c r="K144" s="139">
        <v>0</v>
      </c>
    </row>
    <row r="145" spans="2:11" ht="66">
      <c r="B145" s="12">
        <v>2</v>
      </c>
      <c r="C145" s="67" t="s">
        <v>73</v>
      </c>
      <c r="D145" s="13" t="s">
        <v>72</v>
      </c>
      <c r="E145" s="13" t="s">
        <v>77</v>
      </c>
      <c r="F145" s="14">
        <v>4000</v>
      </c>
      <c r="G145" s="17">
        <v>0.4</v>
      </c>
      <c r="H145" s="20" t="s">
        <v>18</v>
      </c>
      <c r="I145" s="20" t="s">
        <v>18</v>
      </c>
      <c r="J145" s="100" t="s">
        <v>14</v>
      </c>
      <c r="K145" s="139">
        <v>0</v>
      </c>
    </row>
    <row r="146" spans="2:11" ht="82.5">
      <c r="B146" s="7">
        <v>3</v>
      </c>
      <c r="C146" s="53" t="s">
        <v>73</v>
      </c>
      <c r="D146" s="8" t="s">
        <v>72</v>
      </c>
      <c r="E146" s="8" t="s">
        <v>78</v>
      </c>
      <c r="F146" s="9">
        <v>1000</v>
      </c>
      <c r="G146" s="18">
        <v>1</v>
      </c>
      <c r="H146" s="22">
        <v>1</v>
      </c>
      <c r="I146" s="22">
        <v>1</v>
      </c>
      <c r="J146" s="100" t="s">
        <v>14</v>
      </c>
      <c r="K146" s="139">
        <v>0</v>
      </c>
    </row>
    <row r="147" spans="2:11" ht="66">
      <c r="B147" s="15">
        <v>4</v>
      </c>
      <c r="C147" s="53" t="s">
        <v>73</v>
      </c>
      <c r="D147" s="8" t="s">
        <v>72</v>
      </c>
      <c r="E147" s="8" t="s">
        <v>151</v>
      </c>
      <c r="F147" s="9">
        <v>2000</v>
      </c>
      <c r="G147" s="18">
        <v>0.55000000000000004</v>
      </c>
      <c r="H147" s="22" t="s">
        <v>18</v>
      </c>
      <c r="I147" s="22" t="s">
        <v>18</v>
      </c>
      <c r="J147" s="100" t="s">
        <v>14</v>
      </c>
      <c r="K147" s="139">
        <v>0</v>
      </c>
    </row>
    <row r="148" spans="2:11" ht="66">
      <c r="B148" s="15">
        <v>5</v>
      </c>
      <c r="C148" s="53" t="s">
        <v>33</v>
      </c>
      <c r="D148" s="8" t="s">
        <v>72</v>
      </c>
      <c r="E148" s="8" t="s">
        <v>178</v>
      </c>
      <c r="F148" s="9">
        <v>6000</v>
      </c>
      <c r="G148" s="18">
        <v>0.85</v>
      </c>
      <c r="H148" s="22" t="s">
        <v>18</v>
      </c>
      <c r="I148" s="22" t="s">
        <v>18</v>
      </c>
      <c r="J148" s="100" t="s">
        <v>14</v>
      </c>
      <c r="K148" s="139">
        <v>0</v>
      </c>
    </row>
    <row r="149" spans="2:11" ht="66">
      <c r="B149" s="15">
        <v>6</v>
      </c>
      <c r="C149" s="53" t="s">
        <v>33</v>
      </c>
      <c r="D149" s="8" t="s">
        <v>72</v>
      </c>
      <c r="E149" s="8" t="s">
        <v>150</v>
      </c>
      <c r="F149" s="9">
        <v>2000</v>
      </c>
      <c r="G149" s="18">
        <v>0.55000000000000004</v>
      </c>
      <c r="H149" s="22" t="s">
        <v>18</v>
      </c>
      <c r="I149" s="22" t="s">
        <v>18</v>
      </c>
      <c r="J149" s="100" t="s">
        <v>14</v>
      </c>
      <c r="K149" s="139">
        <v>0</v>
      </c>
    </row>
    <row r="150" spans="2:11" ht="16.5">
      <c r="B150" s="73" t="s">
        <v>624</v>
      </c>
      <c r="C150" s="91" t="s">
        <v>33</v>
      </c>
      <c r="D150" s="80"/>
      <c r="E150" s="76" t="s">
        <v>203</v>
      </c>
      <c r="F150" s="77">
        <f>SUM(F144:F149)</f>
        <v>17000</v>
      </c>
      <c r="G150" s="81">
        <f>AVERAGE(G144:G149)</f>
        <v>0.65</v>
      </c>
      <c r="H150" s="82">
        <f>SUM(H144:H149)</f>
        <v>1</v>
      </c>
      <c r="I150" s="82">
        <f>SUM(I144:I149)</f>
        <v>1</v>
      </c>
      <c r="J150" s="103">
        <v>6</v>
      </c>
    </row>
    <row r="151" spans="2:11" ht="16.5">
      <c r="B151" s="92"/>
      <c r="C151" s="69"/>
      <c r="D151" s="69"/>
      <c r="E151" s="90" t="s">
        <v>204</v>
      </c>
      <c r="F151" s="93">
        <f>+F34+F37+F60+F73+F99+F140+F143+F150</f>
        <v>1732726.9100000001</v>
      </c>
      <c r="G151" s="70">
        <f>AVERAGE(G34,G37,G60,G73,G99,G140,G143,G150)</f>
        <v>0.73090909090909095</v>
      </c>
      <c r="H151" s="71">
        <f>+H34+H37++H60+H73+H99+H140+H143+H150</f>
        <v>41</v>
      </c>
      <c r="I151" s="71">
        <f>+I34+I37+I60+I73+I99+I140+I143+I150</f>
        <v>25</v>
      </c>
      <c r="J151" s="99">
        <f>+J34+J37+J60+J73+J99+J140+J143+J150</f>
        <v>134</v>
      </c>
    </row>
    <row r="152" spans="2:11" ht="16.5">
      <c r="C152" s="4"/>
      <c r="D152" s="4"/>
      <c r="E152" s="4"/>
      <c r="F152" s="5"/>
      <c r="G152" s="6"/>
      <c r="H152" s="25"/>
      <c r="I152" s="25"/>
      <c r="J152" s="4"/>
    </row>
    <row r="153" spans="2:11">
      <c r="F153" s="5"/>
      <c r="G153" s="6"/>
      <c r="H153" s="25"/>
      <c r="I153" s="25"/>
    </row>
    <row r="154" spans="2:11" ht="15" customHeight="1">
      <c r="B154" s="810" t="s">
        <v>444</v>
      </c>
      <c r="C154" s="804" t="s">
        <v>7</v>
      </c>
      <c r="D154" s="804" t="s">
        <v>206</v>
      </c>
      <c r="E154" s="804" t="s">
        <v>208</v>
      </c>
      <c r="F154" s="804" t="s">
        <v>210</v>
      </c>
      <c r="G154" s="804" t="s">
        <v>207</v>
      </c>
      <c r="H154" s="808" t="s">
        <v>216</v>
      </c>
      <c r="I154" s="807" t="s">
        <v>11</v>
      </c>
      <c r="J154" s="807"/>
      <c r="K154" s="802" t="s">
        <v>9</v>
      </c>
    </row>
    <row r="155" spans="2:11" ht="45">
      <c r="B155" s="811"/>
      <c r="C155" s="805"/>
      <c r="D155" s="805"/>
      <c r="E155" s="805"/>
      <c r="F155" s="805"/>
      <c r="G155" s="805"/>
      <c r="H155" s="809"/>
      <c r="I155" s="158" t="s">
        <v>12</v>
      </c>
      <c r="J155" s="158" t="s">
        <v>13</v>
      </c>
      <c r="K155" s="803"/>
    </row>
    <row r="156" spans="2:11" ht="18" customHeight="1">
      <c r="B156" s="145">
        <v>1</v>
      </c>
      <c r="C156" s="157" t="s">
        <v>611</v>
      </c>
      <c r="D156" s="146">
        <v>25</v>
      </c>
      <c r="E156" s="146">
        <v>11</v>
      </c>
      <c r="F156" s="146">
        <v>12</v>
      </c>
      <c r="G156" s="322">
        <v>0.77800000000000002</v>
      </c>
      <c r="H156" s="164">
        <f>+K156/1732726.91</f>
        <v>3.9202369171954514E-2</v>
      </c>
      <c r="I156" s="148">
        <v>12</v>
      </c>
      <c r="J156" s="148">
        <v>8</v>
      </c>
      <c r="K156" s="149">
        <v>67927</v>
      </c>
    </row>
    <row r="157" spans="2:11" ht="18" customHeight="1">
      <c r="B157" s="116">
        <v>2</v>
      </c>
      <c r="C157" s="156" t="s">
        <v>613</v>
      </c>
      <c r="D157" s="119">
        <v>2</v>
      </c>
      <c r="E157" s="119">
        <v>0</v>
      </c>
      <c r="F157" s="119">
        <v>2</v>
      </c>
      <c r="G157" s="323">
        <v>0.67500000000000004</v>
      </c>
      <c r="H157" s="165">
        <f t="shared" ref="H157:H163" si="0">+K157/1732726.91</f>
        <v>3.6156880601571546E-3</v>
      </c>
      <c r="I157" s="118">
        <v>0</v>
      </c>
      <c r="J157" s="118">
        <v>0</v>
      </c>
      <c r="K157" s="142">
        <v>6265</v>
      </c>
    </row>
    <row r="158" spans="2:11" ht="18" customHeight="1">
      <c r="B158" s="116">
        <v>3</v>
      </c>
      <c r="C158" s="156" t="s">
        <v>615</v>
      </c>
      <c r="D158" s="119">
        <v>22</v>
      </c>
      <c r="E158" s="119">
        <v>6</v>
      </c>
      <c r="F158" s="119">
        <v>14</v>
      </c>
      <c r="G158" s="324">
        <v>0.67727272727272736</v>
      </c>
      <c r="H158" s="328">
        <f t="shared" si="0"/>
        <v>0.47263073902395852</v>
      </c>
      <c r="I158" s="119">
        <v>6</v>
      </c>
      <c r="J158" s="119">
        <v>5</v>
      </c>
      <c r="K158" s="142">
        <v>818940</v>
      </c>
    </row>
    <row r="159" spans="2:11" ht="18" customHeight="1">
      <c r="B159" s="116">
        <v>4</v>
      </c>
      <c r="C159" s="156" t="s">
        <v>617</v>
      </c>
      <c r="D159" s="119">
        <v>12</v>
      </c>
      <c r="E159" s="119">
        <v>5</v>
      </c>
      <c r="F159" s="119">
        <v>6</v>
      </c>
      <c r="G159" s="324">
        <v>0.71250000000000002</v>
      </c>
      <c r="H159" s="328">
        <f t="shared" si="0"/>
        <v>1.1749110539294389E-2</v>
      </c>
      <c r="I159" s="119">
        <v>11</v>
      </c>
      <c r="J159" s="119">
        <v>5</v>
      </c>
      <c r="K159" s="142">
        <v>20358</v>
      </c>
    </row>
    <row r="160" spans="2:11" ht="18" customHeight="1">
      <c r="B160" s="116">
        <v>5</v>
      </c>
      <c r="C160" s="117" t="s">
        <v>619</v>
      </c>
      <c r="D160" s="118">
        <v>25</v>
      </c>
      <c r="E160" s="119">
        <v>4</v>
      </c>
      <c r="F160" s="119">
        <v>20</v>
      </c>
      <c r="G160" s="323">
        <v>0.67200000000000004</v>
      </c>
      <c r="H160" s="165">
        <f t="shared" si="0"/>
        <v>3.2815326911498133E-2</v>
      </c>
      <c r="I160" s="118">
        <v>2</v>
      </c>
      <c r="J160" s="118">
        <v>3</v>
      </c>
      <c r="K160" s="142">
        <v>56860</v>
      </c>
    </row>
    <row r="161" spans="2:11" ht="18" customHeight="1">
      <c r="B161" s="116">
        <v>6</v>
      </c>
      <c r="C161" s="117" t="s">
        <v>621</v>
      </c>
      <c r="D161" s="118">
        <v>40</v>
      </c>
      <c r="E161" s="119">
        <v>10</v>
      </c>
      <c r="F161" s="119">
        <v>29</v>
      </c>
      <c r="G161" s="323">
        <v>0.68250000000000011</v>
      </c>
      <c r="H161" s="165">
        <f t="shared" si="0"/>
        <v>0.40652505939323125</v>
      </c>
      <c r="I161" s="118">
        <v>7</v>
      </c>
      <c r="J161" s="118">
        <v>3</v>
      </c>
      <c r="K161" s="142">
        <v>704396.91</v>
      </c>
    </row>
    <row r="162" spans="2:11" ht="18" customHeight="1">
      <c r="B162" s="116">
        <v>7</v>
      </c>
      <c r="C162" s="117" t="s">
        <v>623</v>
      </c>
      <c r="D162" s="118">
        <v>2</v>
      </c>
      <c r="E162" s="119">
        <v>2</v>
      </c>
      <c r="F162" s="119">
        <v>0</v>
      </c>
      <c r="G162" s="323">
        <v>1</v>
      </c>
      <c r="H162" s="165">
        <f t="shared" si="0"/>
        <v>2.3650582075856373E-2</v>
      </c>
      <c r="I162" s="118">
        <v>2</v>
      </c>
      <c r="J162" s="118">
        <v>0</v>
      </c>
      <c r="K162" s="142">
        <v>40980</v>
      </c>
    </row>
    <row r="163" spans="2:11" ht="18" customHeight="1">
      <c r="B163" s="116">
        <v>8</v>
      </c>
      <c r="C163" s="117" t="s">
        <v>33</v>
      </c>
      <c r="D163" s="118">
        <v>6</v>
      </c>
      <c r="E163" s="119">
        <v>1</v>
      </c>
      <c r="F163" s="119">
        <v>4</v>
      </c>
      <c r="G163" s="323">
        <v>0.65</v>
      </c>
      <c r="H163" s="165">
        <f t="shared" si="0"/>
        <v>9.8111248240497408E-3</v>
      </c>
      <c r="I163" s="118">
        <v>1</v>
      </c>
      <c r="J163" s="118">
        <v>1</v>
      </c>
      <c r="K163" s="142">
        <v>17000</v>
      </c>
    </row>
    <row r="164" spans="2:11" ht="21.95" customHeight="1">
      <c r="B164" s="169"/>
      <c r="C164" s="168" t="s">
        <v>205</v>
      </c>
      <c r="D164" s="159">
        <f>SUM(D156:D163)</f>
        <v>134</v>
      </c>
      <c r="E164" s="159">
        <f>SUM(E156:E163)</f>
        <v>39</v>
      </c>
      <c r="F164" s="159">
        <f>SUM(F156:F163)</f>
        <v>87</v>
      </c>
      <c r="G164" s="325">
        <f>AVERAGE(G156:G163)</f>
        <v>0.73090909090909095</v>
      </c>
      <c r="H164" s="326">
        <f>SUM(H156:H163)</f>
        <v>1</v>
      </c>
      <c r="I164" s="161">
        <f>SUM(I156:I163)</f>
        <v>41</v>
      </c>
      <c r="J164" s="161">
        <f>SUM(J156:J163)</f>
        <v>25</v>
      </c>
      <c r="K164" s="162">
        <f>SUM(K156:K163)</f>
        <v>1732726.9100000001</v>
      </c>
    </row>
    <row r="166" spans="2:11">
      <c r="B166" s="335">
        <v>6</v>
      </c>
      <c r="C166" s="335" t="s">
        <v>621</v>
      </c>
      <c r="D166" s="336">
        <f t="shared" ref="D166:D173" si="1">+F166/134</f>
        <v>0.29850746268656714</v>
      </c>
      <c r="E166" s="336">
        <v>0.40652505939323125</v>
      </c>
      <c r="F166" s="335">
        <v>40</v>
      </c>
      <c r="G166" s="177"/>
      <c r="I166" s="177"/>
      <c r="J166" s="177"/>
      <c r="K166" s="177"/>
    </row>
    <row r="167" spans="2:11">
      <c r="B167" s="335">
        <v>5</v>
      </c>
      <c r="C167" s="335" t="s">
        <v>619</v>
      </c>
      <c r="D167" s="336">
        <f t="shared" si="1"/>
        <v>0.18656716417910449</v>
      </c>
      <c r="E167" s="336">
        <v>3.2815326911498133E-2</v>
      </c>
      <c r="F167" s="335">
        <v>25</v>
      </c>
    </row>
    <row r="168" spans="2:11">
      <c r="B168" s="335">
        <v>1</v>
      </c>
      <c r="C168" s="335" t="s">
        <v>611</v>
      </c>
      <c r="D168" s="336">
        <f t="shared" si="1"/>
        <v>0.18656716417910449</v>
      </c>
      <c r="E168" s="336">
        <v>3.9202369171954514E-2</v>
      </c>
      <c r="F168" s="335">
        <v>25</v>
      </c>
    </row>
    <row r="169" spans="2:11">
      <c r="B169" s="335">
        <v>3</v>
      </c>
      <c r="C169" s="335" t="s">
        <v>615</v>
      </c>
      <c r="D169" s="336">
        <f t="shared" si="1"/>
        <v>0.16417910447761194</v>
      </c>
      <c r="E169" s="336">
        <v>0.47263073902395852</v>
      </c>
      <c r="F169" s="335">
        <v>22</v>
      </c>
    </row>
    <row r="170" spans="2:11">
      <c r="B170" s="335">
        <v>4</v>
      </c>
      <c r="C170" s="335" t="s">
        <v>617</v>
      </c>
      <c r="D170" s="336">
        <f t="shared" si="1"/>
        <v>8.9552238805970144E-2</v>
      </c>
      <c r="E170" s="336">
        <v>1.1749110539294389E-2</v>
      </c>
      <c r="F170" s="335">
        <v>12</v>
      </c>
    </row>
    <row r="171" spans="2:11">
      <c r="B171" s="335">
        <v>8</v>
      </c>
      <c r="C171" s="335" t="s">
        <v>33</v>
      </c>
      <c r="D171" s="336">
        <f t="shared" si="1"/>
        <v>4.4776119402985072E-2</v>
      </c>
      <c r="E171" s="336">
        <v>9.8111248240497408E-3</v>
      </c>
      <c r="F171" s="335">
        <v>6</v>
      </c>
    </row>
    <row r="172" spans="2:11">
      <c r="B172" s="335">
        <v>7</v>
      </c>
      <c r="C172" s="335" t="s">
        <v>623</v>
      </c>
      <c r="D172" s="336">
        <f t="shared" si="1"/>
        <v>1.4925373134328358E-2</v>
      </c>
      <c r="E172" s="336">
        <v>2.3650582075856373E-2</v>
      </c>
      <c r="F172" s="335">
        <v>2</v>
      </c>
    </row>
    <row r="173" spans="2:11">
      <c r="B173" s="335">
        <v>2</v>
      </c>
      <c r="C173" s="335" t="s">
        <v>613</v>
      </c>
      <c r="D173" s="336">
        <f t="shared" si="1"/>
        <v>1.4925373134328358E-2</v>
      </c>
      <c r="E173" s="336">
        <v>3.6156880601571546E-3</v>
      </c>
      <c r="F173" s="335">
        <v>2</v>
      </c>
    </row>
    <row r="174" spans="2:11">
      <c r="F174" s="327"/>
    </row>
  </sheetData>
  <autoFilter ref="B8:J151"/>
  <sortState ref="B166:D173">
    <sortCondition descending="1" ref="D176"/>
  </sortState>
  <mergeCells count="17">
    <mergeCell ref="H154:H155"/>
    <mergeCell ref="I154:J154"/>
    <mergeCell ref="K154:K155"/>
    <mergeCell ref="H7:I7"/>
    <mergeCell ref="J7:J8"/>
    <mergeCell ref="G154:G155"/>
    <mergeCell ref="B7:B8"/>
    <mergeCell ref="C7:C8"/>
    <mergeCell ref="D7:D8"/>
    <mergeCell ref="E7:E8"/>
    <mergeCell ref="F7:F8"/>
    <mergeCell ref="G7:G8"/>
    <mergeCell ref="B154:B155"/>
    <mergeCell ref="C154:C155"/>
    <mergeCell ref="D154:D155"/>
    <mergeCell ref="E154:E155"/>
    <mergeCell ref="F154:F155"/>
  </mergeCells>
  <conditionalFormatting sqref="G13 G35:G36 G100:G106 G139 G123:G136 G39:G59 G63:G64 G61 G111:G118 G91:G98 G108:G109 G74:G78 G145:G149 G141:G142">
    <cfRule type="cellIs" dxfId="26" priority="22" operator="greaterThan">
      <formula>0.9</formula>
    </cfRule>
  </conditionalFormatting>
  <conditionalFormatting sqref="G9:G12">
    <cfRule type="cellIs" dxfId="25" priority="20" operator="greaterThan">
      <formula>0.9</formula>
    </cfRule>
  </conditionalFormatting>
  <conditionalFormatting sqref="G62 G79:G90 G110">
    <cfRule type="cellIs" dxfId="24" priority="19" operator="greaterThan">
      <formula>0.9</formula>
    </cfRule>
  </conditionalFormatting>
  <conditionalFormatting sqref="G119">
    <cfRule type="cellIs" dxfId="23" priority="18" operator="greaterThan">
      <formula>0.9</formula>
    </cfRule>
  </conditionalFormatting>
  <conditionalFormatting sqref="G121:G122">
    <cfRule type="cellIs" dxfId="22" priority="17" operator="greaterThan">
      <formula>0.9</formula>
    </cfRule>
  </conditionalFormatting>
  <conditionalFormatting sqref="G14:G15">
    <cfRule type="cellIs" dxfId="21" priority="15" operator="greaterThan">
      <formula>0.9</formula>
    </cfRule>
  </conditionalFormatting>
  <conditionalFormatting sqref="G16:G33 G137:G138">
    <cfRule type="cellIs" dxfId="20" priority="14" operator="greaterThan">
      <formula>0.9</formula>
    </cfRule>
  </conditionalFormatting>
  <conditionalFormatting sqref="G74:G150 G9:G64">
    <cfRule type="cellIs" dxfId="19" priority="12" operator="greaterThan">
      <formula>0.89</formula>
    </cfRule>
    <cfRule type="cellIs" dxfId="18" priority="13" operator="between">
      <formula>0.5</formula>
      <formula>0.89</formula>
    </cfRule>
  </conditionalFormatting>
  <conditionalFormatting sqref="G65">
    <cfRule type="cellIs" dxfId="17" priority="7" operator="greaterThan">
      <formula>0.9</formula>
    </cfRule>
  </conditionalFormatting>
  <conditionalFormatting sqref="G66:G72">
    <cfRule type="cellIs" dxfId="16" priority="6" operator="greaterThan">
      <formula>0.9</formula>
    </cfRule>
  </conditionalFormatting>
  <conditionalFormatting sqref="G65:G72">
    <cfRule type="cellIs" dxfId="15" priority="4" operator="greaterThan">
      <formula>0.89</formula>
    </cfRule>
    <cfRule type="cellIs" dxfId="14" priority="5" operator="between">
      <formula>0.5</formula>
      <formula>0.89</formula>
    </cfRule>
  </conditionalFormatting>
  <conditionalFormatting sqref="K156:K163">
    <cfRule type="top10" dxfId="13" priority="23" bottom="1" rank="3"/>
    <cfRule type="top10" dxfId="12" priority="24" rank="3"/>
  </conditionalFormatting>
  <conditionalFormatting sqref="E9:E33 E144:E149">
    <cfRule type="duplicateValues" dxfId="11" priority="30"/>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5"/>
  <sheetData>
    <row r="1" spans="1:1">
      <c r="A1" s="579" t="s">
        <v>906</v>
      </c>
    </row>
    <row r="2" spans="1:1">
      <c r="A2" t="s">
        <v>1234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zoomScale="80" zoomScaleNormal="80" workbookViewId="0">
      <selection activeCell="B2" sqref="B2"/>
    </sheetView>
  </sheetViews>
  <sheetFormatPr baseColWidth="10" defaultRowHeight="15"/>
  <cols>
    <col min="2" max="2" width="17" customWidth="1"/>
    <col min="3" max="3" width="33.42578125" customWidth="1"/>
    <col min="4" max="4" width="40.140625" customWidth="1"/>
  </cols>
  <sheetData>
    <row r="2" spans="2:4">
      <c r="B2" s="579" t="s">
        <v>910</v>
      </c>
    </row>
    <row r="4" spans="2:4" ht="22.5" customHeight="1">
      <c r="B4" s="818" t="s">
        <v>1231</v>
      </c>
      <c r="C4" s="818"/>
      <c r="D4" s="818"/>
    </row>
    <row r="5" spans="2:4" ht="28.5" customHeight="1">
      <c r="B5" s="677" t="s">
        <v>1232</v>
      </c>
      <c r="C5" s="676" t="s">
        <v>326</v>
      </c>
      <c r="D5" s="676" t="s">
        <v>11</v>
      </c>
    </row>
    <row r="6" spans="2:4" ht="258.75" customHeight="1">
      <c r="B6" s="675" t="s">
        <v>1233</v>
      </c>
      <c r="C6" s="674" t="s">
        <v>1229</v>
      </c>
      <c r="D6" s="674" t="s">
        <v>1230</v>
      </c>
    </row>
  </sheetData>
  <mergeCells count="1">
    <mergeCell ref="B4: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70" zoomScaleNormal="70" workbookViewId="0">
      <selection activeCell="K9" sqref="K9"/>
    </sheetView>
  </sheetViews>
  <sheetFormatPr baseColWidth="10" defaultRowHeight="15"/>
  <cols>
    <col min="1" max="1" width="1.140625" style="3" customWidth="1"/>
    <col min="2" max="2" width="10.28515625" style="3" customWidth="1"/>
    <col min="3" max="3" width="21" style="3" customWidth="1"/>
    <col min="4" max="4" width="16" style="3" customWidth="1"/>
    <col min="5" max="5" width="17.140625" style="3" customWidth="1"/>
    <col min="6" max="7" width="16" style="3" customWidth="1"/>
    <col min="8" max="8" width="17.42578125" style="3" customWidth="1"/>
    <col min="9" max="16384" width="11.42578125" style="3"/>
  </cols>
  <sheetData>
    <row r="1" spans="1:8" ht="9" customHeight="1"/>
    <row r="2" spans="1:8" ht="29.25" customHeight="1">
      <c r="A2" s="45" t="s">
        <v>0</v>
      </c>
    </row>
    <row r="3" spans="1:8" ht="27.75">
      <c r="A3" s="46" t="s">
        <v>1</v>
      </c>
    </row>
    <row r="4" spans="1:8" ht="20.25">
      <c r="A4" s="47" t="s">
        <v>2</v>
      </c>
      <c r="B4" s="97" t="s">
        <v>1265</v>
      </c>
    </row>
    <row r="5" spans="1:8" ht="27.75" customHeight="1">
      <c r="A5" s="191"/>
      <c r="B5" s="819" t="s">
        <v>1274</v>
      </c>
      <c r="C5" s="819"/>
      <c r="D5" s="819"/>
      <c r="E5" s="819"/>
    </row>
    <row r="7" spans="1:8" ht="45">
      <c r="B7" s="678" t="s">
        <v>1235</v>
      </c>
      <c r="C7" s="679" t="s">
        <v>1236</v>
      </c>
      <c r="D7" s="680" t="s">
        <v>1237</v>
      </c>
      <c r="E7" s="680" t="s">
        <v>1238</v>
      </c>
      <c r="F7" s="680" t="s">
        <v>1239</v>
      </c>
      <c r="G7" s="680" t="s">
        <v>1240</v>
      </c>
      <c r="H7" s="681" t="s">
        <v>1241</v>
      </c>
    </row>
    <row r="8" spans="1:8" ht="49.5">
      <c r="B8" s="682">
        <v>1</v>
      </c>
      <c r="C8" s="683" t="s">
        <v>1242</v>
      </c>
      <c r="D8" s="684">
        <v>4</v>
      </c>
      <c r="E8" s="684">
        <v>1</v>
      </c>
      <c r="F8" s="684">
        <v>0</v>
      </c>
      <c r="G8" s="684">
        <v>0</v>
      </c>
      <c r="H8" s="685">
        <v>0</v>
      </c>
    </row>
    <row r="9" spans="1:8" ht="49.5">
      <c r="B9" s="682">
        <v>2</v>
      </c>
      <c r="C9" s="683" t="s">
        <v>1243</v>
      </c>
      <c r="D9" s="684">
        <v>2</v>
      </c>
      <c r="E9" s="684">
        <v>2</v>
      </c>
      <c r="F9" s="684">
        <v>0</v>
      </c>
      <c r="G9" s="684">
        <v>1</v>
      </c>
      <c r="H9" s="685">
        <v>0</v>
      </c>
    </row>
    <row r="10" spans="1:8" ht="33">
      <c r="B10" s="682">
        <v>3</v>
      </c>
      <c r="C10" s="683" t="s">
        <v>1244</v>
      </c>
      <c r="D10" s="684">
        <v>0</v>
      </c>
      <c r="E10" s="684">
        <v>1</v>
      </c>
      <c r="F10" s="684">
        <v>0</v>
      </c>
      <c r="G10" s="684">
        <v>0</v>
      </c>
      <c r="H10" s="685">
        <v>0</v>
      </c>
    </row>
    <row r="11" spans="1:8" ht="33">
      <c r="B11" s="682">
        <v>4</v>
      </c>
      <c r="C11" s="683" t="s">
        <v>1245</v>
      </c>
      <c r="D11" s="684">
        <v>0</v>
      </c>
      <c r="E11" s="684">
        <v>0</v>
      </c>
      <c r="F11" s="684">
        <v>1</v>
      </c>
      <c r="G11" s="684">
        <v>0</v>
      </c>
      <c r="H11" s="685">
        <v>0</v>
      </c>
    </row>
    <row r="12" spans="1:8" ht="49.5">
      <c r="B12" s="682">
        <v>5</v>
      </c>
      <c r="C12" s="683" t="s">
        <v>1246</v>
      </c>
      <c r="D12" s="684">
        <v>2</v>
      </c>
      <c r="E12" s="684">
        <v>3</v>
      </c>
      <c r="F12" s="684">
        <v>0</v>
      </c>
      <c r="G12" s="684">
        <v>0</v>
      </c>
      <c r="H12" s="685">
        <v>0</v>
      </c>
    </row>
    <row r="13" spans="1:8" ht="49.5">
      <c r="B13" s="682">
        <v>6</v>
      </c>
      <c r="C13" s="683" t="s">
        <v>1247</v>
      </c>
      <c r="D13" s="684">
        <v>2</v>
      </c>
      <c r="E13" s="684">
        <v>1</v>
      </c>
      <c r="F13" s="684">
        <v>0</v>
      </c>
      <c r="G13" s="684">
        <v>1</v>
      </c>
      <c r="H13" s="685">
        <v>1</v>
      </c>
    </row>
    <row r="14" spans="1:8" ht="33">
      <c r="B14" s="682">
        <v>7</v>
      </c>
      <c r="C14" s="683" t="s">
        <v>1248</v>
      </c>
      <c r="D14" s="684">
        <v>0</v>
      </c>
      <c r="E14" s="684">
        <v>1</v>
      </c>
      <c r="F14" s="684">
        <v>0</v>
      </c>
      <c r="G14" s="684">
        <v>0</v>
      </c>
      <c r="H14" s="685">
        <v>0</v>
      </c>
    </row>
    <row r="15" spans="1:8" ht="49.5">
      <c r="B15" s="682">
        <v>8</v>
      </c>
      <c r="C15" s="683" t="s">
        <v>1249</v>
      </c>
      <c r="D15" s="684">
        <v>4</v>
      </c>
      <c r="E15" s="684">
        <v>0</v>
      </c>
      <c r="F15" s="684">
        <v>0</v>
      </c>
      <c r="G15" s="684">
        <v>1</v>
      </c>
      <c r="H15" s="685">
        <v>0</v>
      </c>
    </row>
    <row r="16" spans="1:8" ht="49.5">
      <c r="B16" s="682">
        <v>9</v>
      </c>
      <c r="C16" s="683" t="s">
        <v>1250</v>
      </c>
      <c r="D16" s="684">
        <v>4</v>
      </c>
      <c r="E16" s="684">
        <v>1</v>
      </c>
      <c r="F16" s="684">
        <v>0</v>
      </c>
      <c r="G16" s="684">
        <v>0</v>
      </c>
      <c r="H16" s="685">
        <v>0</v>
      </c>
    </row>
    <row r="17" spans="2:8" ht="49.5">
      <c r="B17" s="682">
        <v>10</v>
      </c>
      <c r="C17" s="683" t="s">
        <v>1251</v>
      </c>
      <c r="D17" s="684">
        <v>4</v>
      </c>
      <c r="E17" s="684">
        <v>1</v>
      </c>
      <c r="F17" s="684">
        <v>0</v>
      </c>
      <c r="G17" s="684">
        <v>0</v>
      </c>
      <c r="H17" s="685">
        <v>0</v>
      </c>
    </row>
    <row r="18" spans="2:8" ht="33">
      <c r="B18" s="682">
        <v>11</v>
      </c>
      <c r="C18" s="683" t="s">
        <v>1252</v>
      </c>
      <c r="D18" s="684">
        <v>0</v>
      </c>
      <c r="E18" s="684">
        <v>1</v>
      </c>
      <c r="F18" s="684">
        <v>0</v>
      </c>
      <c r="G18" s="684">
        <v>0</v>
      </c>
      <c r="H18" s="685">
        <v>0</v>
      </c>
    </row>
    <row r="19" spans="2:8" ht="66">
      <c r="B19" s="682">
        <v>12</v>
      </c>
      <c r="C19" s="683" t="s">
        <v>1253</v>
      </c>
      <c r="D19" s="684">
        <v>2</v>
      </c>
      <c r="E19" s="684">
        <v>3</v>
      </c>
      <c r="F19" s="684">
        <v>0</v>
      </c>
      <c r="G19" s="684">
        <v>0</v>
      </c>
      <c r="H19" s="685">
        <v>0</v>
      </c>
    </row>
    <row r="20" spans="2:8" ht="66">
      <c r="B20" s="682">
        <v>13</v>
      </c>
      <c r="C20" s="683" t="s">
        <v>1254</v>
      </c>
      <c r="D20" s="684">
        <v>3</v>
      </c>
      <c r="E20" s="684">
        <v>0</v>
      </c>
      <c r="F20" s="684">
        <v>1</v>
      </c>
      <c r="G20" s="684">
        <v>0</v>
      </c>
      <c r="H20" s="685">
        <v>1</v>
      </c>
    </row>
    <row r="21" spans="2:8" ht="66">
      <c r="B21" s="682">
        <v>14</v>
      </c>
      <c r="C21" s="683" t="s">
        <v>1255</v>
      </c>
      <c r="D21" s="684">
        <v>4</v>
      </c>
      <c r="E21" s="684">
        <v>0</v>
      </c>
      <c r="F21" s="684">
        <v>0</v>
      </c>
      <c r="G21" s="684">
        <v>0</v>
      </c>
      <c r="H21" s="685">
        <v>1</v>
      </c>
    </row>
    <row r="22" spans="2:8" ht="16.5">
      <c r="B22" s="682">
        <v>15</v>
      </c>
      <c r="C22" s="683" t="s">
        <v>1256</v>
      </c>
      <c r="D22" s="684">
        <v>1</v>
      </c>
      <c r="E22" s="684">
        <v>0</v>
      </c>
      <c r="F22" s="684">
        <v>1</v>
      </c>
      <c r="G22" s="684">
        <v>2</v>
      </c>
      <c r="H22" s="685">
        <v>0</v>
      </c>
    </row>
    <row r="23" spans="2:8" ht="49.5">
      <c r="B23" s="682">
        <v>16</v>
      </c>
      <c r="C23" s="683" t="s">
        <v>1257</v>
      </c>
      <c r="D23" s="684">
        <v>1</v>
      </c>
      <c r="E23" s="684">
        <v>0</v>
      </c>
      <c r="F23" s="684">
        <v>0</v>
      </c>
      <c r="G23" s="684">
        <v>1</v>
      </c>
      <c r="H23" s="685">
        <v>3</v>
      </c>
    </row>
    <row r="24" spans="2:8" ht="16.5">
      <c r="B24" s="682">
        <v>17</v>
      </c>
      <c r="C24" s="683" t="s">
        <v>1258</v>
      </c>
      <c r="D24" s="684">
        <v>2</v>
      </c>
      <c r="E24" s="684">
        <v>0</v>
      </c>
      <c r="F24" s="684">
        <v>1</v>
      </c>
      <c r="G24" s="684">
        <v>0</v>
      </c>
      <c r="H24" s="685">
        <v>2</v>
      </c>
    </row>
    <row r="25" spans="2:8" ht="66">
      <c r="B25" s="682">
        <v>18</v>
      </c>
      <c r="C25" s="683" t="s">
        <v>1259</v>
      </c>
      <c r="D25" s="684">
        <v>1</v>
      </c>
      <c r="E25" s="684">
        <v>2</v>
      </c>
      <c r="F25" s="684">
        <v>1</v>
      </c>
      <c r="G25" s="684">
        <v>1</v>
      </c>
      <c r="H25" s="685">
        <v>0</v>
      </c>
    </row>
    <row r="26" spans="2:8" ht="49.5">
      <c r="B26" s="682">
        <v>19</v>
      </c>
      <c r="C26" s="683" t="s">
        <v>1260</v>
      </c>
      <c r="D26" s="684">
        <v>3</v>
      </c>
      <c r="E26" s="684">
        <v>1</v>
      </c>
      <c r="F26" s="684">
        <v>0</v>
      </c>
      <c r="G26" s="684">
        <v>0</v>
      </c>
      <c r="H26" s="685">
        <v>0</v>
      </c>
    </row>
    <row r="27" spans="2:8" ht="33">
      <c r="B27" s="682">
        <v>20</v>
      </c>
      <c r="C27" s="683" t="s">
        <v>1261</v>
      </c>
      <c r="D27" s="684">
        <v>2</v>
      </c>
      <c r="E27" s="684">
        <v>0</v>
      </c>
      <c r="F27" s="684">
        <v>2</v>
      </c>
      <c r="G27" s="684">
        <v>1</v>
      </c>
      <c r="H27" s="685">
        <v>0</v>
      </c>
    </row>
    <row r="28" spans="2:8" ht="32.25" customHeight="1">
      <c r="B28" s="686"/>
      <c r="C28" s="687">
        <v>82</v>
      </c>
      <c r="D28" s="688">
        <f>SUM(D8:D27)</f>
        <v>41</v>
      </c>
      <c r="E28" s="688">
        <f t="shared" ref="E28:H28" si="0">SUM(E8:E27)</f>
        <v>18</v>
      </c>
      <c r="F28" s="688">
        <f t="shared" si="0"/>
        <v>7</v>
      </c>
      <c r="G28" s="688">
        <f t="shared" si="0"/>
        <v>8</v>
      </c>
      <c r="H28" s="689">
        <f t="shared" si="0"/>
        <v>8</v>
      </c>
    </row>
    <row r="29" spans="2:8">
      <c r="B29" s="177"/>
      <c r="C29" s="690"/>
      <c r="D29" s="691">
        <f>+D28/$C$28</f>
        <v>0.5</v>
      </c>
      <c r="E29" s="691">
        <f t="shared" ref="E29:H29" si="1">+E28/$C$28</f>
        <v>0.21951219512195122</v>
      </c>
      <c r="F29" s="691">
        <f t="shared" si="1"/>
        <v>8.5365853658536592E-2</v>
      </c>
      <c r="G29" s="691">
        <f t="shared" si="1"/>
        <v>9.7560975609756101E-2</v>
      </c>
      <c r="H29" s="691">
        <f t="shared" si="1"/>
        <v>9.7560975609756101E-2</v>
      </c>
    </row>
    <row r="30" spans="2:8">
      <c r="B30" s="177"/>
      <c r="C30" s="690"/>
      <c r="D30" s="692"/>
      <c r="E30" s="692"/>
      <c r="F30" s="692"/>
      <c r="G30" s="692"/>
      <c r="H30" s="177"/>
    </row>
    <row r="31" spans="2:8">
      <c r="B31" s="177"/>
      <c r="C31" s="690"/>
      <c r="H31" s="177"/>
    </row>
  </sheetData>
  <mergeCells count="1">
    <mergeCell ref="B5:E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zoomScaleNormal="100" workbookViewId="0">
      <selection activeCell="E8" sqref="E8"/>
    </sheetView>
  </sheetViews>
  <sheetFormatPr baseColWidth="10" defaultRowHeight="15"/>
  <cols>
    <col min="1" max="1" width="5.85546875" style="3" customWidth="1"/>
    <col min="2" max="2" width="14.85546875" style="177" customWidth="1"/>
    <col min="3" max="3" width="13.140625" style="3" customWidth="1"/>
    <col min="4" max="4" width="10.7109375" style="3" customWidth="1"/>
    <col min="5" max="5" width="66.140625" style="3" customWidth="1"/>
    <col min="6" max="6" width="106.42578125" style="3" customWidth="1"/>
    <col min="7" max="16384" width="11.42578125" style="3"/>
  </cols>
  <sheetData>
    <row r="1" spans="1:6" ht="18.75">
      <c r="A1" s="598" t="s">
        <v>905</v>
      </c>
    </row>
    <row r="2" spans="1:6">
      <c r="A2" s="593" t="s">
        <v>1006</v>
      </c>
    </row>
    <row r="3" spans="1:6" ht="18.75">
      <c r="A3" s="177"/>
      <c r="B3" s="581"/>
      <c r="C3" s="177"/>
    </row>
    <row r="4" spans="1:6" ht="15.75">
      <c r="A4" s="621" t="s">
        <v>911</v>
      </c>
      <c r="B4" s="582"/>
      <c r="C4" s="622"/>
      <c r="D4" s="622"/>
      <c r="E4" s="621"/>
      <c r="F4" s="623"/>
    </row>
    <row r="5" spans="1:6" ht="24">
      <c r="A5" s="583" t="s">
        <v>912</v>
      </c>
      <c r="B5" s="584" t="s">
        <v>913</v>
      </c>
      <c r="C5" s="584" t="s">
        <v>914</v>
      </c>
      <c r="D5" s="584" t="s">
        <v>915</v>
      </c>
      <c r="E5" s="584" t="s">
        <v>916</v>
      </c>
      <c r="F5" s="584" t="s">
        <v>917</v>
      </c>
    </row>
    <row r="6" spans="1:6" ht="45">
      <c r="A6" s="585">
        <v>1</v>
      </c>
      <c r="B6" s="585" t="s">
        <v>918</v>
      </c>
      <c r="C6" s="727" t="s">
        <v>919</v>
      </c>
      <c r="D6" s="727" t="s">
        <v>920</v>
      </c>
      <c r="E6" s="618" t="s">
        <v>921</v>
      </c>
      <c r="F6" s="619" t="s">
        <v>922</v>
      </c>
    </row>
    <row r="7" spans="1:6" ht="56.25">
      <c r="A7" s="585">
        <v>2</v>
      </c>
      <c r="B7" s="585" t="s">
        <v>923</v>
      </c>
      <c r="C7" s="727" t="s">
        <v>924</v>
      </c>
      <c r="D7" s="728" t="s">
        <v>920</v>
      </c>
      <c r="E7" s="618" t="s">
        <v>925</v>
      </c>
      <c r="F7" s="619" t="s">
        <v>926</v>
      </c>
    </row>
    <row r="8" spans="1:6" ht="112.5">
      <c r="A8" s="585">
        <v>3</v>
      </c>
      <c r="B8" s="587" t="s">
        <v>927</v>
      </c>
      <c r="C8" s="729" t="s">
        <v>928</v>
      </c>
      <c r="D8" s="728" t="s">
        <v>929</v>
      </c>
      <c r="E8" s="618" t="s">
        <v>930</v>
      </c>
      <c r="F8" s="619" t="s">
        <v>931</v>
      </c>
    </row>
    <row r="9" spans="1:6" ht="33.75">
      <c r="A9" s="585">
        <v>4</v>
      </c>
      <c r="B9" s="587" t="s">
        <v>932</v>
      </c>
      <c r="C9" s="729" t="s">
        <v>919</v>
      </c>
      <c r="D9" s="728" t="s">
        <v>920</v>
      </c>
      <c r="E9" s="618" t="s">
        <v>933</v>
      </c>
      <c r="F9" s="619" t="s">
        <v>934</v>
      </c>
    </row>
    <row r="10" spans="1:6" ht="146.25">
      <c r="A10" s="585">
        <v>5</v>
      </c>
      <c r="B10" s="587" t="s">
        <v>935</v>
      </c>
      <c r="C10" s="729" t="s">
        <v>919</v>
      </c>
      <c r="D10" s="728" t="s">
        <v>929</v>
      </c>
      <c r="E10" s="618" t="s">
        <v>936</v>
      </c>
      <c r="F10" s="619" t="s">
        <v>937</v>
      </c>
    </row>
    <row r="11" spans="1:6" ht="123.75">
      <c r="A11" s="585">
        <v>5</v>
      </c>
      <c r="B11" s="587" t="s">
        <v>938</v>
      </c>
      <c r="C11" s="730" t="s">
        <v>919</v>
      </c>
      <c r="D11" s="728" t="s">
        <v>929</v>
      </c>
      <c r="E11" s="618" t="s">
        <v>939</v>
      </c>
      <c r="F11" s="619" t="s">
        <v>940</v>
      </c>
    </row>
    <row r="12" spans="1:6" ht="101.25">
      <c r="A12" s="585">
        <v>6</v>
      </c>
      <c r="B12" s="587" t="s">
        <v>941</v>
      </c>
      <c r="C12" s="730" t="s">
        <v>928</v>
      </c>
      <c r="D12" s="728" t="s">
        <v>929</v>
      </c>
      <c r="E12" s="618" t="s">
        <v>942</v>
      </c>
      <c r="F12" s="619" t="s">
        <v>943</v>
      </c>
    </row>
    <row r="13" spans="1:6" ht="67.5">
      <c r="A13" s="585">
        <v>7</v>
      </c>
      <c r="B13" s="587" t="s">
        <v>944</v>
      </c>
      <c r="C13" s="728" t="s">
        <v>945</v>
      </c>
      <c r="D13" s="728" t="s">
        <v>929</v>
      </c>
      <c r="E13" s="618" t="s">
        <v>946</v>
      </c>
      <c r="F13" s="619" t="s">
        <v>947</v>
      </c>
    </row>
    <row r="14" spans="1:6" ht="157.5">
      <c r="A14" s="585">
        <v>8</v>
      </c>
      <c r="B14" s="587" t="s">
        <v>948</v>
      </c>
      <c r="C14" s="730" t="s">
        <v>949</v>
      </c>
      <c r="D14" s="728" t="s">
        <v>929</v>
      </c>
      <c r="E14" s="618" t="s">
        <v>950</v>
      </c>
      <c r="F14" s="619" t="s">
        <v>951</v>
      </c>
    </row>
    <row r="15" spans="1:6" ht="56.25">
      <c r="A15" s="585">
        <v>9</v>
      </c>
      <c r="B15" s="587" t="s">
        <v>952</v>
      </c>
      <c r="C15" s="730" t="s">
        <v>928</v>
      </c>
      <c r="D15" s="728" t="s">
        <v>929</v>
      </c>
      <c r="E15" s="618" t="s">
        <v>953</v>
      </c>
      <c r="F15" s="619" t="s">
        <v>954</v>
      </c>
    </row>
    <row r="16" spans="1:6" ht="67.5">
      <c r="A16" s="585">
        <v>10</v>
      </c>
      <c r="B16" s="587" t="s">
        <v>955</v>
      </c>
      <c r="C16" s="730" t="s">
        <v>924</v>
      </c>
      <c r="D16" s="728" t="s">
        <v>929</v>
      </c>
      <c r="E16" s="618" t="s">
        <v>956</v>
      </c>
      <c r="F16" s="619" t="s">
        <v>957</v>
      </c>
    </row>
    <row r="17" spans="1:6" ht="78.75">
      <c r="A17" s="585">
        <v>11</v>
      </c>
      <c r="B17" s="587" t="s">
        <v>958</v>
      </c>
      <c r="C17" s="728" t="s">
        <v>945</v>
      </c>
      <c r="D17" s="728" t="s">
        <v>929</v>
      </c>
      <c r="E17" s="618" t="s">
        <v>959</v>
      </c>
      <c r="F17" s="619" t="s">
        <v>960</v>
      </c>
    </row>
    <row r="18" spans="1:6" ht="78.75">
      <c r="A18" s="585">
        <v>12</v>
      </c>
      <c r="B18" s="587" t="s">
        <v>961</v>
      </c>
      <c r="C18" s="730" t="s">
        <v>962</v>
      </c>
      <c r="D18" s="728" t="s">
        <v>929</v>
      </c>
      <c r="E18" s="618" t="s">
        <v>963</v>
      </c>
      <c r="F18" s="619" t="s">
        <v>964</v>
      </c>
    </row>
    <row r="19" spans="1:6" ht="90">
      <c r="A19" s="585">
        <v>13</v>
      </c>
      <c r="B19" s="587" t="s">
        <v>965</v>
      </c>
      <c r="C19" s="730" t="s">
        <v>966</v>
      </c>
      <c r="D19" s="728" t="s">
        <v>920</v>
      </c>
      <c r="E19" s="618" t="s">
        <v>967</v>
      </c>
      <c r="F19" s="619" t="s">
        <v>968</v>
      </c>
    </row>
    <row r="20" spans="1:6" ht="33.75">
      <c r="A20" s="585">
        <v>14</v>
      </c>
      <c r="B20" s="587" t="s">
        <v>969</v>
      </c>
      <c r="C20" s="730" t="s">
        <v>970</v>
      </c>
      <c r="D20" s="728" t="s">
        <v>920</v>
      </c>
      <c r="E20" s="618" t="s">
        <v>971</v>
      </c>
      <c r="F20" s="619" t="s">
        <v>972</v>
      </c>
    </row>
    <row r="21" spans="1:6">
      <c r="A21" s="585">
        <v>15</v>
      </c>
      <c r="B21" s="588" t="s">
        <v>973</v>
      </c>
      <c r="C21" s="730" t="s">
        <v>962</v>
      </c>
      <c r="D21" s="728" t="s">
        <v>920</v>
      </c>
      <c r="E21" s="618" t="s">
        <v>974</v>
      </c>
      <c r="F21" s="619" t="s">
        <v>975</v>
      </c>
    </row>
    <row r="22" spans="1:6" ht="168.75">
      <c r="A22" s="585">
        <v>16</v>
      </c>
      <c r="B22" s="588" t="s">
        <v>976</v>
      </c>
      <c r="C22" s="730" t="s">
        <v>945</v>
      </c>
      <c r="D22" s="728" t="s">
        <v>929</v>
      </c>
      <c r="E22" s="618" t="s">
        <v>977</v>
      </c>
      <c r="F22" s="619" t="s">
        <v>978</v>
      </c>
    </row>
    <row r="23" spans="1:6">
      <c r="A23" s="624"/>
      <c r="B23" s="589" t="s">
        <v>979</v>
      </c>
      <c r="C23" s="624"/>
      <c r="D23" s="633"/>
      <c r="E23" s="635"/>
      <c r="F23" s="635"/>
    </row>
    <row r="24" spans="1:6" ht="45">
      <c r="A24" s="585">
        <v>1</v>
      </c>
      <c r="B24" s="586" t="s">
        <v>980</v>
      </c>
      <c r="C24" s="585" t="s">
        <v>919</v>
      </c>
      <c r="D24" s="587" t="s">
        <v>920</v>
      </c>
      <c r="E24" s="618" t="s">
        <v>981</v>
      </c>
      <c r="F24" s="620" t="s">
        <v>982</v>
      </c>
    </row>
    <row r="25" spans="1:6" ht="56.25">
      <c r="A25" s="585">
        <v>2</v>
      </c>
      <c r="B25" s="586" t="s">
        <v>983</v>
      </c>
      <c r="C25" s="585" t="s">
        <v>924</v>
      </c>
      <c r="D25" s="587" t="s">
        <v>920</v>
      </c>
      <c r="E25" s="618" t="s">
        <v>984</v>
      </c>
      <c r="F25" s="620" t="s">
        <v>985</v>
      </c>
    </row>
    <row r="26" spans="1:6" ht="146.25">
      <c r="A26" s="585">
        <v>3</v>
      </c>
      <c r="B26" s="586" t="s">
        <v>986</v>
      </c>
      <c r="C26" s="585" t="s">
        <v>987</v>
      </c>
      <c r="D26" s="587" t="s">
        <v>929</v>
      </c>
      <c r="E26" s="618" t="s">
        <v>988</v>
      </c>
      <c r="F26" s="620" t="s">
        <v>989</v>
      </c>
    </row>
    <row r="27" spans="1:6" ht="146.25">
      <c r="A27" s="585">
        <v>3</v>
      </c>
      <c r="B27" s="586" t="s">
        <v>986</v>
      </c>
      <c r="C27" s="585" t="s">
        <v>987</v>
      </c>
      <c r="D27" s="587" t="s">
        <v>929</v>
      </c>
      <c r="E27" s="618" t="s">
        <v>990</v>
      </c>
      <c r="F27" s="620" t="s">
        <v>991</v>
      </c>
    </row>
    <row r="28" spans="1:6" ht="101.25">
      <c r="A28" s="585">
        <v>4</v>
      </c>
      <c r="B28" s="586" t="s">
        <v>992</v>
      </c>
      <c r="C28" s="585" t="s">
        <v>987</v>
      </c>
      <c r="D28" s="587" t="s">
        <v>929</v>
      </c>
      <c r="E28" s="619" t="s">
        <v>993</v>
      </c>
      <c r="F28" s="620" t="s">
        <v>994</v>
      </c>
    </row>
    <row r="29" spans="1:6" ht="168.75">
      <c r="A29" s="585">
        <v>5</v>
      </c>
      <c r="B29" s="586" t="s">
        <v>995</v>
      </c>
      <c r="C29" s="585" t="s">
        <v>996</v>
      </c>
      <c r="D29" s="587" t="s">
        <v>929</v>
      </c>
      <c r="E29" s="619" t="s">
        <v>997</v>
      </c>
      <c r="F29" s="620" t="s">
        <v>998</v>
      </c>
    </row>
    <row r="30" spans="1:6">
      <c r="A30" s="590"/>
      <c r="B30" s="591"/>
      <c r="C30" s="590"/>
      <c r="D30" s="634"/>
      <c r="E30" s="625"/>
      <c r="F30" s="626"/>
    </row>
    <row r="31" spans="1:6">
      <c r="B31" s="592" t="s">
        <v>999</v>
      </c>
      <c r="D31" s="177"/>
      <c r="E31" s="592"/>
      <c r="F31" s="592"/>
    </row>
    <row r="32" spans="1:6">
      <c r="B32" s="592"/>
    </row>
    <row r="33" spans="2:4">
      <c r="B33" s="593" t="s">
        <v>1000</v>
      </c>
      <c r="C33" s="594" t="s">
        <v>1001</v>
      </c>
    </row>
    <row r="34" spans="2:4">
      <c r="B34" s="593" t="s">
        <v>1002</v>
      </c>
      <c r="C34" s="594" t="s">
        <v>1003</v>
      </c>
    </row>
    <row r="38" spans="2:4">
      <c r="B38" s="595" t="s">
        <v>1004</v>
      </c>
    </row>
    <row r="39" spans="2:4">
      <c r="B39" s="596" t="s">
        <v>1005</v>
      </c>
    </row>
    <row r="41" spans="2:4" ht="27" customHeight="1">
      <c r="B41" s="627" t="s">
        <v>1073</v>
      </c>
      <c r="C41" s="628" t="s">
        <v>1074</v>
      </c>
      <c r="D41" s="629" t="s">
        <v>1075</v>
      </c>
    </row>
    <row r="42" spans="2:4" ht="27" customHeight="1">
      <c r="B42" s="630">
        <f>+C42+D42</f>
        <v>17</v>
      </c>
      <c r="C42" s="631">
        <v>11</v>
      </c>
      <c r="D42" s="632">
        <v>6</v>
      </c>
    </row>
    <row r="44" spans="2:4" ht="27" customHeight="1">
      <c r="B44" s="627" t="s">
        <v>1076</v>
      </c>
      <c r="C44" s="628" t="s">
        <v>1074</v>
      </c>
      <c r="D44" s="629" t="s">
        <v>1075</v>
      </c>
    </row>
    <row r="45" spans="2:4" ht="27" customHeight="1">
      <c r="B45" s="630">
        <f>+C45+D45</f>
        <v>6</v>
      </c>
      <c r="C45" s="631">
        <v>4</v>
      </c>
      <c r="D45" s="632">
        <v>2</v>
      </c>
    </row>
  </sheetData>
  <autoFilter ref="A5:F29"/>
  <pageMargins left="0.47244094488188981" right="0.2" top="0.87" bottom="0.55118110236220474" header="0.53" footer="0.19685039370078741"/>
  <pageSetup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A4" sqref="A4"/>
    </sheetView>
  </sheetViews>
  <sheetFormatPr baseColWidth="10" defaultRowHeight="15"/>
  <sheetData>
    <row r="2" spans="1:1">
      <c r="A2" s="580" t="s">
        <v>907</v>
      </c>
    </row>
    <row r="3" spans="1:1">
      <c r="A3" t="s">
        <v>1262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showGridLines="0" zoomScale="80" zoomScaleNormal="80" workbookViewId="0">
      <selection activeCell="B8" sqref="B8"/>
    </sheetView>
  </sheetViews>
  <sheetFormatPr baseColWidth="10" defaultRowHeight="15"/>
  <cols>
    <col min="1" max="1" width="20.7109375" customWidth="1"/>
    <col min="2" max="2" width="43.7109375" customWidth="1"/>
    <col min="3" max="3" width="25.5703125" customWidth="1"/>
    <col min="4" max="4" width="26.42578125" customWidth="1"/>
  </cols>
  <sheetData>
    <row r="2" spans="1:6" ht="18">
      <c r="A2" s="601" t="s">
        <v>909</v>
      </c>
    </row>
    <row r="3" spans="1:6">
      <c r="A3" s="597" t="s">
        <v>1006</v>
      </c>
    </row>
    <row r="5" spans="1:6" ht="32.25" customHeight="1">
      <c r="A5" s="820" t="s">
        <v>1014</v>
      </c>
      <c r="B5" s="821"/>
      <c r="C5" s="822"/>
      <c r="D5" s="612"/>
      <c r="E5" s="613"/>
      <c r="F5" s="613"/>
    </row>
    <row r="6" spans="1:6" ht="25.5" customHeight="1">
      <c r="A6" s="599" t="s">
        <v>1007</v>
      </c>
      <c r="B6" s="599" t="s">
        <v>1008</v>
      </c>
      <c r="C6" s="599" t="s">
        <v>1009</v>
      </c>
    </row>
    <row r="7" spans="1:6" ht="15.75">
      <c r="A7" s="600">
        <v>2</v>
      </c>
      <c r="B7" s="600" t="s">
        <v>1010</v>
      </c>
      <c r="C7" s="600" t="s">
        <v>1011</v>
      </c>
    </row>
    <row r="8" spans="1:6" ht="15.75">
      <c r="A8" s="600">
        <v>5</v>
      </c>
      <c r="B8" s="600" t="s">
        <v>1012</v>
      </c>
      <c r="C8" s="600" t="s">
        <v>1011</v>
      </c>
    </row>
    <row r="9" spans="1:6" ht="15.75">
      <c r="A9" s="600">
        <v>2</v>
      </c>
      <c r="B9" s="600" t="s">
        <v>1013</v>
      </c>
      <c r="C9" s="600" t="s">
        <v>1011</v>
      </c>
    </row>
    <row r="11" spans="1:6" ht="45">
      <c r="A11" s="606" t="s">
        <v>1015</v>
      </c>
      <c r="B11" s="606" t="s">
        <v>326</v>
      </c>
      <c r="C11" s="606" t="s">
        <v>11</v>
      </c>
      <c r="D11" s="606" t="s">
        <v>100</v>
      </c>
    </row>
    <row r="12" spans="1:6" ht="33">
      <c r="A12" s="826" t="s">
        <v>1016</v>
      </c>
      <c r="B12" s="610" t="s">
        <v>1060</v>
      </c>
      <c r="C12" s="826" t="s">
        <v>1017</v>
      </c>
      <c r="D12" s="610" t="s">
        <v>1065</v>
      </c>
    </row>
    <row r="13" spans="1:6" ht="33">
      <c r="A13" s="826"/>
      <c r="B13" s="610" t="s">
        <v>1059</v>
      </c>
      <c r="C13" s="826"/>
      <c r="D13" s="610" t="s">
        <v>1066</v>
      </c>
    </row>
    <row r="14" spans="1:6" ht="33">
      <c r="A14" s="826"/>
      <c r="B14" s="609" t="s">
        <v>1056</v>
      </c>
      <c r="C14" s="826"/>
      <c r="D14" s="610" t="s">
        <v>1067</v>
      </c>
    </row>
    <row r="15" spans="1:6" ht="16.5">
      <c r="A15" s="826"/>
      <c r="B15" s="610" t="s">
        <v>1057</v>
      </c>
      <c r="C15" s="826"/>
      <c r="D15" s="611"/>
    </row>
    <row r="16" spans="1:6" ht="16.5">
      <c r="A16" s="826"/>
      <c r="B16" s="609" t="s">
        <v>1058</v>
      </c>
      <c r="C16" s="826"/>
      <c r="D16" s="611"/>
    </row>
    <row r="18" spans="1:7" ht="30" customHeight="1">
      <c r="A18" s="830" t="s">
        <v>1061</v>
      </c>
      <c r="B18" s="831"/>
      <c r="C18" s="831"/>
      <c r="D18" s="832"/>
      <c r="E18" s="607"/>
      <c r="F18" s="608"/>
      <c r="G18" s="602"/>
    </row>
    <row r="19" spans="1:7" ht="45">
      <c r="A19" s="606" t="s">
        <v>1015</v>
      </c>
      <c r="B19" s="606" t="s">
        <v>326</v>
      </c>
      <c r="C19" s="606" t="s">
        <v>11</v>
      </c>
      <c r="D19" s="606" t="s">
        <v>100</v>
      </c>
    </row>
    <row r="20" spans="1:7" ht="36.75" customHeight="1">
      <c r="A20" s="826" t="s">
        <v>1018</v>
      </c>
      <c r="B20" s="610" t="s">
        <v>1197</v>
      </c>
      <c r="C20" s="826" t="s">
        <v>1019</v>
      </c>
      <c r="D20" s="610" t="s">
        <v>1063</v>
      </c>
    </row>
    <row r="21" spans="1:7" ht="36.75" customHeight="1">
      <c r="A21" s="826"/>
      <c r="B21" s="609" t="s">
        <v>1062</v>
      </c>
      <c r="C21" s="826"/>
      <c r="D21" s="610" t="s">
        <v>1064</v>
      </c>
    </row>
    <row r="22" spans="1:7" ht="49.5">
      <c r="A22" s="826"/>
      <c r="B22" s="609" t="s">
        <v>1069</v>
      </c>
      <c r="C22" s="826"/>
      <c r="D22" s="829"/>
    </row>
    <row r="23" spans="1:7" ht="33">
      <c r="A23" s="826"/>
      <c r="B23" s="609" t="s">
        <v>1068</v>
      </c>
      <c r="C23" s="826"/>
      <c r="D23" s="829"/>
    </row>
    <row r="25" spans="1:7" ht="26.25" customHeight="1">
      <c r="A25" s="823" t="s">
        <v>1020</v>
      </c>
      <c r="B25" s="824"/>
      <c r="C25" s="824"/>
      <c r="D25" s="825"/>
      <c r="E25" s="614"/>
      <c r="F25" s="615"/>
      <c r="G25" s="615"/>
    </row>
    <row r="26" spans="1:7" ht="45">
      <c r="A26" s="616" t="s">
        <v>1015</v>
      </c>
      <c r="B26" s="616" t="s">
        <v>326</v>
      </c>
      <c r="C26" s="616" t="s">
        <v>11</v>
      </c>
      <c r="D26" s="616" t="s">
        <v>100</v>
      </c>
    </row>
    <row r="27" spans="1:7" ht="52.5" customHeight="1">
      <c r="A27" s="827" t="s">
        <v>1021</v>
      </c>
      <c r="B27" s="617" t="s">
        <v>1070</v>
      </c>
      <c r="C27" s="828" t="s">
        <v>1022</v>
      </c>
      <c r="D27" s="827" t="s">
        <v>1023</v>
      </c>
    </row>
    <row r="28" spans="1:7" ht="52.5" customHeight="1">
      <c r="A28" s="827"/>
      <c r="B28" s="617" t="s">
        <v>1071</v>
      </c>
      <c r="C28" s="828"/>
      <c r="D28" s="827"/>
    </row>
    <row r="29" spans="1:7" ht="52.5" customHeight="1">
      <c r="A29" s="827"/>
      <c r="B29" s="617" t="s">
        <v>1072</v>
      </c>
      <c r="C29" s="828"/>
      <c r="D29" s="827"/>
    </row>
  </sheetData>
  <mergeCells count="11">
    <mergeCell ref="A5:C5"/>
    <mergeCell ref="A25:D25"/>
    <mergeCell ref="A12:A16"/>
    <mergeCell ref="C12:C16"/>
    <mergeCell ref="A27:A29"/>
    <mergeCell ref="C27:C29"/>
    <mergeCell ref="D27:D29"/>
    <mergeCell ref="D22:D23"/>
    <mergeCell ref="A18:D18"/>
    <mergeCell ref="A20:A23"/>
    <mergeCell ref="C20: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42"/>
  <sheetViews>
    <sheetView showGridLines="0" tabSelected="1" zoomScaleNormal="100" workbookViewId="0">
      <selection activeCell="D4" sqref="D4:H4"/>
    </sheetView>
  </sheetViews>
  <sheetFormatPr baseColWidth="10" defaultColWidth="10.85546875" defaultRowHeight="15"/>
  <cols>
    <col min="1" max="3" width="18.42578125" style="394" customWidth="1"/>
    <col min="4" max="4" width="15.7109375" style="394" customWidth="1"/>
    <col min="5" max="5" width="33.140625" style="394" customWidth="1"/>
    <col min="6" max="6" width="13.7109375" style="394" customWidth="1"/>
    <col min="7" max="7" width="14.7109375" style="394" customWidth="1"/>
    <col min="8" max="8" width="15.7109375" style="394" customWidth="1"/>
    <col min="9" max="16384" width="10.85546875" style="394"/>
  </cols>
  <sheetData>
    <row r="1" spans="4:16" ht="8.1" customHeight="1"/>
    <row r="2" spans="4:16" ht="27.95" customHeight="1">
      <c r="D2" s="732" t="s">
        <v>0</v>
      </c>
      <c r="E2" s="732"/>
      <c r="F2" s="732"/>
      <c r="G2" s="732"/>
      <c r="H2" s="732"/>
    </row>
    <row r="3" spans="4:16" ht="24" customHeight="1">
      <c r="D3" s="733" t="s">
        <v>1</v>
      </c>
      <c r="E3" s="733"/>
      <c r="F3" s="733"/>
      <c r="G3" s="733"/>
      <c r="H3" s="733"/>
      <c r="J3" s="395"/>
      <c r="K3" s="395"/>
      <c r="L3" s="395"/>
      <c r="M3" s="396"/>
    </row>
    <row r="4" spans="4:16" ht="37.5" customHeight="1">
      <c r="D4" s="736" t="s">
        <v>1265</v>
      </c>
      <c r="E4" s="736"/>
      <c r="F4" s="736"/>
      <c r="G4" s="736"/>
      <c r="H4" s="736"/>
      <c r="I4" s="697"/>
      <c r="J4" s="697"/>
      <c r="K4" s="697"/>
      <c r="L4" s="395"/>
      <c r="M4" s="396"/>
    </row>
    <row r="5" spans="4:16" ht="24" customHeight="1">
      <c r="D5" s="698" t="s">
        <v>1267</v>
      </c>
      <c r="E5" s="664"/>
      <c r="F5" s="664"/>
      <c r="G5" s="664"/>
      <c r="H5" s="664"/>
      <c r="J5" s="395"/>
      <c r="K5" s="395"/>
      <c r="L5" s="395"/>
      <c r="M5" s="396"/>
    </row>
    <row r="6" spans="4:16" ht="24" customHeight="1">
      <c r="D6" s="737" t="s">
        <v>729</v>
      </c>
      <c r="E6" s="737"/>
      <c r="F6" s="737"/>
      <c r="G6" s="737"/>
      <c r="H6" s="737"/>
      <c r="J6" s="395"/>
      <c r="K6" s="395"/>
      <c r="L6" s="395"/>
      <c r="M6" s="396"/>
    </row>
    <row r="7" spans="4:16" ht="9.9499999999999993" customHeight="1">
      <c r="J7" s="395"/>
      <c r="K7" s="395"/>
      <c r="L7" s="395"/>
      <c r="M7" s="396"/>
    </row>
    <row r="8" spans="4:16" ht="19.5" customHeight="1">
      <c r="D8" s="738" t="s">
        <v>730</v>
      </c>
      <c r="E8" s="740" t="s">
        <v>731</v>
      </c>
      <c r="F8" s="742" t="s">
        <v>732</v>
      </c>
      <c r="G8" s="743"/>
      <c r="H8" s="744"/>
      <c r="I8" s="397"/>
      <c r="J8" s="398"/>
      <c r="K8" s="398"/>
      <c r="L8" s="398"/>
      <c r="M8" s="399"/>
      <c r="N8" s="397"/>
      <c r="O8" s="397"/>
      <c r="P8" s="397"/>
    </row>
    <row r="9" spans="4:16" ht="19.5" customHeight="1">
      <c r="D9" s="739"/>
      <c r="E9" s="741"/>
      <c r="F9" s="400" t="s">
        <v>733</v>
      </c>
      <c r="G9" s="401" t="s">
        <v>734</v>
      </c>
      <c r="H9" s="402" t="s">
        <v>735</v>
      </c>
      <c r="I9" s="397"/>
      <c r="J9" s="403"/>
      <c r="K9" s="403"/>
      <c r="L9" s="403"/>
      <c r="M9" s="404"/>
      <c r="N9" s="397"/>
      <c r="O9" s="397"/>
      <c r="P9" s="397"/>
    </row>
    <row r="10" spans="4:16" ht="27.75" customHeight="1">
      <c r="D10" s="405" t="s">
        <v>736</v>
      </c>
      <c r="E10" s="406" t="s">
        <v>737</v>
      </c>
      <c r="F10" s="407">
        <v>0.94460147771132674</v>
      </c>
      <c r="G10" s="408">
        <v>0.83995736840674096</v>
      </c>
      <c r="H10" s="409">
        <v>0.89227942305903385</v>
      </c>
      <c r="I10" s="397"/>
      <c r="J10" s="397"/>
      <c r="K10" s="397"/>
      <c r="L10" s="397"/>
      <c r="M10" s="397"/>
      <c r="N10" s="397"/>
      <c r="O10" s="397"/>
      <c r="P10" s="397"/>
    </row>
    <row r="11" spans="4:16" ht="27.75" customHeight="1">
      <c r="D11" s="410">
        <v>82</v>
      </c>
      <c r="E11" s="411" t="s">
        <v>738</v>
      </c>
      <c r="F11" s="412">
        <v>0.84692307774483544</v>
      </c>
      <c r="G11" s="413">
        <v>0.78626694279563181</v>
      </c>
      <c r="H11" s="414">
        <v>0.81659501027023362</v>
      </c>
      <c r="I11" s="415"/>
      <c r="J11" s="415"/>
      <c r="K11" s="415"/>
      <c r="L11" s="397"/>
      <c r="M11" s="397"/>
      <c r="N11" s="397"/>
      <c r="O11" s="397"/>
      <c r="P11" s="397"/>
    </row>
    <row r="12" spans="4:16" ht="27.75" customHeight="1">
      <c r="D12" s="416">
        <v>83</v>
      </c>
      <c r="E12" s="417" t="s">
        <v>739</v>
      </c>
      <c r="F12" s="418">
        <v>0.90189206349206341</v>
      </c>
      <c r="G12" s="419">
        <v>0.77030634920634922</v>
      </c>
      <c r="H12" s="420">
        <v>0.83609920634920631</v>
      </c>
      <c r="I12" s="397"/>
      <c r="J12" s="397"/>
      <c r="K12" s="397"/>
      <c r="L12" s="397"/>
      <c r="M12" s="397"/>
      <c r="N12" s="397"/>
      <c r="O12" s="397"/>
      <c r="P12" s="397"/>
    </row>
    <row r="13" spans="4:16" ht="27.75" customHeight="1">
      <c r="D13" s="410">
        <v>84</v>
      </c>
      <c r="E13" s="411" t="s">
        <v>740</v>
      </c>
      <c r="F13" s="412">
        <v>0.93964988636363633</v>
      </c>
      <c r="G13" s="413">
        <v>0.89686242678763928</v>
      </c>
      <c r="H13" s="414">
        <v>0.91825615657563775</v>
      </c>
      <c r="I13" s="397"/>
      <c r="J13" s="397"/>
      <c r="K13" s="397"/>
      <c r="L13" s="397"/>
      <c r="M13" s="397"/>
      <c r="N13" s="397"/>
      <c r="O13" s="397"/>
      <c r="P13" s="397"/>
    </row>
    <row r="14" spans="4:16" ht="3.95" customHeight="1">
      <c r="D14" s="421"/>
      <c r="E14" s="422"/>
      <c r="F14" s="423"/>
      <c r="G14" s="423"/>
      <c r="H14" s="424"/>
      <c r="I14" s="397"/>
      <c r="J14" s="397"/>
      <c r="K14" s="397"/>
      <c r="L14" s="397"/>
      <c r="M14" s="397"/>
      <c r="N14" s="397"/>
      <c r="O14" s="397"/>
      <c r="P14" s="397"/>
    </row>
    <row r="15" spans="4:16" ht="30" customHeight="1">
      <c r="D15" s="425"/>
      <c r="E15" s="426" t="s">
        <v>741</v>
      </c>
      <c r="F15" s="427">
        <f>AVERAGE(F10:F13)</f>
        <v>0.90826662632796551</v>
      </c>
      <c r="G15" s="428">
        <f>AVERAGE(G10:G13)</f>
        <v>0.82334827179909031</v>
      </c>
      <c r="H15" s="429">
        <f t="shared" ref="H15" si="0">IF((AVERAGE(F15:G15)&gt;100%),100%,AVERAGE(F15:G15))</f>
        <v>0.86580744906352791</v>
      </c>
      <c r="I15" s="397"/>
      <c r="J15" s="397"/>
      <c r="K15" s="397"/>
      <c r="L15" s="397"/>
      <c r="M15" s="397"/>
      <c r="N15" s="397"/>
      <c r="O15" s="397"/>
      <c r="P15" s="397"/>
    </row>
    <row r="16" spans="4:16" ht="5.0999999999999996" customHeight="1">
      <c r="D16" s="397"/>
      <c r="E16" s="397"/>
      <c r="F16" s="397"/>
      <c r="G16" s="397"/>
      <c r="H16" s="397"/>
      <c r="I16" s="397"/>
      <c r="J16" s="397"/>
      <c r="K16" s="397"/>
      <c r="L16" s="397"/>
      <c r="M16" s="397"/>
      <c r="N16" s="397"/>
      <c r="O16" s="397"/>
      <c r="P16" s="397"/>
    </row>
    <row r="17" spans="3:16" ht="14.1" customHeight="1">
      <c r="D17" s="430" t="s">
        <v>742</v>
      </c>
      <c r="E17" s="431" t="s">
        <v>743</v>
      </c>
      <c r="F17" s="432"/>
      <c r="G17" s="397"/>
      <c r="H17" s="433"/>
      <c r="I17" s="397"/>
      <c r="J17" s="397"/>
      <c r="K17" s="397"/>
      <c r="L17" s="397"/>
      <c r="M17" s="397"/>
      <c r="N17" s="397"/>
      <c r="O17" s="397"/>
      <c r="P17" s="397"/>
    </row>
    <row r="18" spans="3:16" ht="14.1" customHeight="1">
      <c r="D18" s="434" t="s">
        <v>744</v>
      </c>
      <c r="E18" s="431" t="s">
        <v>745</v>
      </c>
      <c r="F18" s="432"/>
      <c r="G18" s="397"/>
      <c r="H18" s="397"/>
      <c r="I18" s="397"/>
      <c r="J18" s="397"/>
      <c r="K18" s="397"/>
      <c r="L18" s="397"/>
      <c r="M18" s="397"/>
      <c r="N18" s="397"/>
      <c r="O18" s="397"/>
      <c r="P18" s="397"/>
    </row>
    <row r="19" spans="3:16" ht="14.1" customHeight="1">
      <c r="D19" s="434" t="s">
        <v>746</v>
      </c>
      <c r="E19" s="435">
        <v>43829</v>
      </c>
      <c r="F19" s="432"/>
      <c r="G19" s="397"/>
      <c r="H19" s="397"/>
      <c r="I19" s="397"/>
      <c r="J19" s="397"/>
      <c r="K19" s="397"/>
      <c r="L19" s="397"/>
      <c r="M19" s="397"/>
      <c r="N19" s="397"/>
      <c r="O19" s="397"/>
      <c r="P19" s="397"/>
    </row>
    <row r="20" spans="3:16" ht="8.1" customHeight="1">
      <c r="D20" s="397"/>
      <c r="E20" s="397"/>
      <c r="F20" s="397"/>
      <c r="G20" s="397"/>
      <c r="H20" s="397"/>
      <c r="I20" s="397"/>
      <c r="J20" s="397"/>
      <c r="K20" s="397"/>
      <c r="L20" s="397"/>
      <c r="M20" s="397"/>
      <c r="N20" s="397"/>
      <c r="O20" s="397"/>
      <c r="P20" s="397"/>
    </row>
    <row r="21" spans="3:16" ht="0.6" customHeight="1">
      <c r="C21" s="436"/>
      <c r="D21" s="735" t="s">
        <v>747</v>
      </c>
      <c r="E21" s="735"/>
      <c r="F21" s="735"/>
      <c r="G21" s="735"/>
      <c r="H21" s="735"/>
      <c r="I21" s="397"/>
      <c r="J21" s="397"/>
      <c r="K21" s="397"/>
      <c r="L21" s="397"/>
      <c r="M21" s="397"/>
      <c r="N21" s="397"/>
      <c r="O21" s="397"/>
      <c r="P21" s="397"/>
    </row>
    <row r="22" spans="3:16" ht="8.1" customHeight="1">
      <c r="D22" s="397"/>
      <c r="E22" s="397"/>
      <c r="F22" s="397"/>
      <c r="G22" s="397"/>
      <c r="H22" s="397"/>
      <c r="I22" s="397"/>
      <c r="J22" s="397"/>
      <c r="K22" s="397"/>
      <c r="L22" s="397"/>
      <c r="M22" s="397"/>
      <c r="N22" s="397"/>
      <c r="O22" s="397"/>
      <c r="P22" s="397"/>
    </row>
    <row r="23" spans="3:16" ht="30">
      <c r="D23" s="397"/>
      <c r="E23" s="437" t="s">
        <v>748</v>
      </c>
      <c r="F23" s="438" t="s">
        <v>749</v>
      </c>
      <c r="G23" s="438" t="s">
        <v>750</v>
      </c>
      <c r="H23" s="439" t="s">
        <v>751</v>
      </c>
      <c r="I23" s="397"/>
      <c r="J23" s="397"/>
      <c r="K23" s="397"/>
      <c r="L23" s="397"/>
      <c r="M23" s="397"/>
      <c r="N23" s="397"/>
      <c r="O23" s="397"/>
      <c r="P23" s="397"/>
    </row>
    <row r="24" spans="3:16">
      <c r="D24" s="397"/>
      <c r="E24" s="440" t="s">
        <v>752</v>
      </c>
      <c r="F24" s="441" t="s">
        <v>753</v>
      </c>
      <c r="G24" s="442" t="s">
        <v>754</v>
      </c>
      <c r="H24" s="443">
        <v>1</v>
      </c>
      <c r="I24" s="397"/>
      <c r="J24" s="397"/>
      <c r="K24" s="397"/>
      <c r="L24" s="397"/>
      <c r="M24" s="397"/>
      <c r="N24" s="397"/>
      <c r="O24" s="397"/>
      <c r="P24" s="397"/>
    </row>
    <row r="25" spans="3:16">
      <c r="D25" s="397"/>
      <c r="E25" s="444" t="s">
        <v>755</v>
      </c>
      <c r="F25" s="445" t="s">
        <v>756</v>
      </c>
      <c r="G25" s="446" t="s">
        <v>757</v>
      </c>
      <c r="H25" s="447">
        <v>0.94</v>
      </c>
      <c r="I25" s="397"/>
      <c r="J25" s="397"/>
      <c r="K25" s="397"/>
      <c r="L25" s="397"/>
      <c r="M25" s="397"/>
      <c r="N25" s="397"/>
      <c r="O25" s="397"/>
      <c r="P25" s="397"/>
    </row>
    <row r="26" spans="3:16">
      <c r="D26" s="397"/>
      <c r="E26" s="444" t="s">
        <v>758</v>
      </c>
      <c r="F26" s="448" t="s">
        <v>759</v>
      </c>
      <c r="G26" s="446" t="s">
        <v>760</v>
      </c>
      <c r="H26" s="447">
        <v>0.85</v>
      </c>
      <c r="I26" s="397"/>
      <c r="J26" s="397"/>
      <c r="K26" s="397"/>
      <c r="L26" s="397"/>
      <c r="M26" s="397"/>
      <c r="N26" s="397"/>
      <c r="O26" s="397"/>
      <c r="P26" s="397"/>
    </row>
    <row r="27" spans="3:16">
      <c r="D27" s="397"/>
      <c r="E27" s="444" t="s">
        <v>761</v>
      </c>
      <c r="F27" s="449" t="s">
        <v>762</v>
      </c>
      <c r="G27" s="446" t="s">
        <v>763</v>
      </c>
      <c r="H27" s="447">
        <v>0.7</v>
      </c>
      <c r="I27" s="397"/>
      <c r="J27" s="397"/>
      <c r="K27" s="397"/>
      <c r="L27" s="397"/>
      <c r="M27" s="397"/>
      <c r="N27" s="397"/>
      <c r="O27" s="397"/>
      <c r="P27" s="397"/>
    </row>
    <row r="28" spans="3:16">
      <c r="D28" s="397"/>
      <c r="E28" s="450" t="s">
        <v>764</v>
      </c>
      <c r="F28" s="451" t="s">
        <v>765</v>
      </c>
      <c r="G28" s="452" t="s">
        <v>766</v>
      </c>
      <c r="H28" s="453">
        <v>0.6</v>
      </c>
      <c r="I28" s="397"/>
      <c r="J28" s="397"/>
      <c r="K28" s="397"/>
      <c r="L28" s="397"/>
      <c r="M28" s="397"/>
      <c r="N28" s="397"/>
      <c r="O28" s="397"/>
      <c r="P28" s="397"/>
    </row>
    <row r="29" spans="3:16">
      <c r="D29" s="397"/>
      <c r="E29" s="397"/>
      <c r="F29" s="397"/>
      <c r="G29" s="397"/>
      <c r="H29" s="397"/>
      <c r="I29" s="397"/>
      <c r="J29" s="397"/>
      <c r="K29" s="397"/>
      <c r="L29" s="397"/>
      <c r="M29" s="397"/>
      <c r="N29" s="397"/>
      <c r="O29" s="397"/>
      <c r="P29" s="397"/>
    </row>
    <row r="30" spans="3:16">
      <c r="D30" s="397"/>
      <c r="E30" s="397"/>
      <c r="F30" s="397"/>
      <c r="G30" s="397"/>
      <c r="H30" s="397"/>
      <c r="I30" s="397"/>
      <c r="J30" s="397"/>
      <c r="K30" s="397"/>
      <c r="L30" s="397"/>
      <c r="M30" s="397"/>
      <c r="N30" s="397"/>
      <c r="O30" s="397"/>
      <c r="P30" s="397"/>
    </row>
    <row r="31" spans="3:16">
      <c r="D31" s="397"/>
      <c r="E31" s="397"/>
      <c r="F31" s="397"/>
      <c r="G31" s="397"/>
      <c r="H31" s="397"/>
      <c r="I31" s="397"/>
      <c r="J31" s="397"/>
      <c r="K31" s="397"/>
      <c r="L31" s="397"/>
      <c r="M31" s="397"/>
      <c r="N31" s="397"/>
      <c r="O31" s="397"/>
      <c r="P31" s="397"/>
    </row>
    <row r="32" spans="3:16">
      <c r="D32" s="397"/>
      <c r="E32" s="397"/>
      <c r="F32" s="397"/>
      <c r="G32" s="397"/>
      <c r="H32" s="397"/>
      <c r="I32" s="397"/>
      <c r="J32" s="397"/>
      <c r="K32" s="397"/>
      <c r="L32" s="397"/>
      <c r="M32" s="397"/>
      <c r="N32" s="397"/>
      <c r="O32" s="397"/>
      <c r="P32" s="397"/>
    </row>
    <row r="33" spans="4:16">
      <c r="D33" s="397"/>
      <c r="E33" s="397"/>
      <c r="F33" s="397"/>
      <c r="G33" s="397"/>
      <c r="H33" s="397"/>
      <c r="I33" s="397"/>
      <c r="J33" s="397"/>
      <c r="K33" s="397"/>
      <c r="L33" s="397"/>
      <c r="M33" s="397"/>
      <c r="N33" s="397"/>
      <c r="O33" s="397"/>
      <c r="P33" s="397"/>
    </row>
    <row r="34" spans="4:16">
      <c r="D34" s="397"/>
      <c r="E34" s="397"/>
      <c r="F34" s="397"/>
      <c r="G34" s="397"/>
      <c r="H34" s="397"/>
      <c r="I34" s="397"/>
      <c r="J34" s="397"/>
      <c r="K34" s="397"/>
      <c r="L34" s="397"/>
      <c r="M34" s="397"/>
      <c r="N34" s="397"/>
      <c r="O34" s="397"/>
      <c r="P34" s="397"/>
    </row>
    <row r="35" spans="4:16">
      <c r="D35" s="694" t="s">
        <v>1263</v>
      </c>
      <c r="E35" s="397"/>
      <c r="F35" s="397"/>
      <c r="G35" s="397"/>
      <c r="H35" s="397"/>
      <c r="I35" s="397"/>
      <c r="J35" s="397"/>
      <c r="K35" s="397"/>
      <c r="L35" s="397"/>
      <c r="M35" s="397"/>
      <c r="N35" s="397"/>
      <c r="O35" s="397"/>
      <c r="P35" s="397"/>
    </row>
    <row r="36" spans="4:16">
      <c r="D36" s="397"/>
      <c r="E36" s="397"/>
      <c r="F36" s="397"/>
      <c r="G36" s="397"/>
      <c r="H36" s="397"/>
      <c r="I36" s="397"/>
      <c r="J36" s="397"/>
      <c r="K36" s="397"/>
      <c r="L36" s="397"/>
      <c r="M36" s="397"/>
      <c r="N36" s="397"/>
      <c r="O36" s="397"/>
      <c r="P36" s="397"/>
    </row>
    <row r="37" spans="4:16">
      <c r="D37" s="397"/>
      <c r="E37" s="397"/>
      <c r="F37" s="397"/>
      <c r="G37" s="397"/>
      <c r="H37" s="397"/>
      <c r="I37" s="397"/>
      <c r="J37" s="397"/>
      <c r="K37" s="397"/>
      <c r="L37" s="397"/>
      <c r="M37" s="397"/>
      <c r="N37" s="397"/>
      <c r="O37" s="397"/>
      <c r="P37" s="397"/>
    </row>
    <row r="38" spans="4:16">
      <c r="D38" s="397"/>
      <c r="E38" s="397"/>
      <c r="F38" s="397"/>
      <c r="G38" s="397"/>
      <c r="H38" s="397"/>
      <c r="I38" s="397"/>
      <c r="J38" s="397"/>
      <c r="K38" s="397"/>
      <c r="L38" s="397"/>
      <c r="M38" s="397"/>
      <c r="N38" s="397"/>
      <c r="O38" s="397"/>
      <c r="P38" s="397"/>
    </row>
    <row r="39" spans="4:16">
      <c r="D39" s="397"/>
      <c r="E39" s="397"/>
      <c r="F39" s="397"/>
      <c r="G39" s="397"/>
      <c r="H39" s="397"/>
      <c r="I39" s="397"/>
      <c r="J39" s="397"/>
      <c r="K39" s="397"/>
      <c r="L39" s="397"/>
      <c r="M39" s="397"/>
      <c r="N39" s="397"/>
      <c r="O39" s="397"/>
      <c r="P39" s="397"/>
    </row>
    <row r="40" spans="4:16">
      <c r="D40" s="397"/>
      <c r="E40" s="397"/>
      <c r="F40" s="397"/>
      <c r="G40" s="397"/>
      <c r="H40" s="397"/>
      <c r="I40" s="397"/>
      <c r="J40" s="397"/>
      <c r="K40" s="397"/>
      <c r="L40" s="397"/>
      <c r="M40" s="397"/>
      <c r="N40" s="397"/>
      <c r="O40" s="397"/>
      <c r="P40" s="397"/>
    </row>
    <row r="41" spans="4:16">
      <c r="D41" s="397"/>
      <c r="E41" s="397"/>
      <c r="F41" s="397"/>
      <c r="G41" s="397"/>
      <c r="H41" s="397"/>
      <c r="I41" s="397"/>
      <c r="J41" s="397"/>
      <c r="K41" s="397"/>
      <c r="L41" s="397"/>
      <c r="M41" s="397"/>
      <c r="N41" s="397"/>
      <c r="O41" s="397"/>
      <c r="P41" s="397"/>
    </row>
    <row r="42" spans="4:16">
      <c r="D42" s="397"/>
      <c r="E42" s="397"/>
      <c r="F42" s="397"/>
      <c r="G42" s="397"/>
      <c r="H42" s="397"/>
      <c r="I42" s="397"/>
      <c r="J42" s="397"/>
      <c r="L42" s="397"/>
      <c r="M42" s="397"/>
      <c r="N42" s="397"/>
      <c r="O42" s="397"/>
      <c r="P42" s="397"/>
    </row>
  </sheetData>
  <sheetProtection formatColumns="0" formatRows="0" autoFilter="0" pivotTables="0"/>
  <mergeCells count="8">
    <mergeCell ref="D21:H21"/>
    <mergeCell ref="D2:H2"/>
    <mergeCell ref="D3:H3"/>
    <mergeCell ref="D4:H4"/>
    <mergeCell ref="D6:H6"/>
    <mergeCell ref="D8:D9"/>
    <mergeCell ref="E8:E9"/>
    <mergeCell ref="F8:H8"/>
  </mergeCells>
  <conditionalFormatting sqref="F15">
    <cfRule type="cellIs" dxfId="31" priority="2" operator="lessThanOrEqual">
      <formula>0.69999</formula>
    </cfRule>
    <cfRule type="cellIs" dxfId="30" priority="3" operator="between">
      <formula>0.7</formula>
      <formula>0.79999</formula>
    </cfRule>
    <cfRule type="cellIs" dxfId="29" priority="4" operator="between">
      <formula>0.8</formula>
      <formula>0.89999</formula>
    </cfRule>
    <cfRule type="cellIs" dxfId="28" priority="5" operator="between">
      <formula>0.9</formula>
      <formula>0.94999</formula>
    </cfRule>
    <cfRule type="cellIs" dxfId="27" priority="6" operator="greaterThanOrEqual">
      <formula>0.95</formula>
    </cfRule>
  </conditionalFormatting>
  <pageMargins left="0.31496062992125984" right="0.31496062992125984" top="0.55118110236220474" bottom="0.35433070866141736" header="0.31496062992125984" footer="0.31496062992125984"/>
  <pageSetup paperSize="9" scale="65"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7" id="{0956F082-C55C-4574-992E-D94F83E96187}">
            <x14:iconSet iconSet="5Quarters" custom="1">
              <x14:cfvo type="percent">
                <xm:f>0</xm:f>
              </x14:cfvo>
              <x14:cfvo type="num">
                <xm:f>0.7</xm:f>
              </x14:cfvo>
              <x14:cfvo type="num">
                <xm:f>0.8</xm:f>
              </x14:cfvo>
              <x14:cfvo type="num">
                <xm:f>0.9</xm:f>
              </x14:cfvo>
              <x14:cfvo type="num">
                <xm:f>0.95</xm:f>
              </x14:cfvo>
              <x14:cfIcon iconSet="3TrafficLights1" iconId="0"/>
              <x14:cfIcon iconSet="3TrafficLights1" iconId="1"/>
              <x14:cfIcon iconSet="3TrafficLights1" iconId="2"/>
              <x14:cfIcon iconSet="3Symbols" iconId="2"/>
              <x14:cfIcon iconSet="3Arrows" iconId="2"/>
            </x14:iconSet>
          </x14:cfRule>
          <xm:sqref>F10:F13</xm:sqref>
        </x14:conditionalFormatting>
        <x14:conditionalFormatting xmlns:xm="http://schemas.microsoft.com/office/excel/2006/main">
          <x14:cfRule type="iconSet" priority="1" id="{E468A657-3615-40D8-8BB2-BD51C8D3396A}">
            <x14:iconSet iconSet="5Quarters" custom="1">
              <x14:cfvo type="percent">
                <xm:f>0</xm:f>
              </x14:cfvo>
              <x14:cfvo type="num">
                <xm:f>0.7</xm:f>
              </x14:cfvo>
              <x14:cfvo type="num">
                <xm:f>0.8</xm:f>
              </x14:cfvo>
              <x14:cfvo type="num">
                <xm:f>0.9</xm:f>
              </x14:cfvo>
              <x14:cfvo type="num">
                <xm:f>0.95</xm:f>
              </x14:cfvo>
              <x14:cfIcon iconSet="3TrafficLights1" iconId="0"/>
              <x14:cfIcon iconSet="3TrafficLights1" iconId="1"/>
              <x14:cfIcon iconSet="3TrafficLights1" iconId="2"/>
              <x14:cfIcon iconSet="3Symbols" iconId="2"/>
              <x14:cfIcon iconSet="3Arrows" iconId="2"/>
            </x14:iconSet>
          </x14:cfRule>
          <xm:sqref>H24:H28</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38"/>
  <sheetViews>
    <sheetView showGridLines="0" zoomScale="110" zoomScaleNormal="110" workbookViewId="0">
      <selection activeCell="A4" sqref="A4"/>
    </sheetView>
  </sheetViews>
  <sheetFormatPr baseColWidth="10" defaultRowHeight="15"/>
  <cols>
    <col min="1" max="1" width="2.140625" style="3" customWidth="1"/>
    <col min="2" max="2" width="13.42578125" style="3" customWidth="1"/>
    <col min="3" max="14" width="10.7109375" style="3" customWidth="1"/>
    <col min="15" max="16384" width="11.42578125" style="3"/>
  </cols>
  <sheetData>
    <row r="1" spans="1:9" ht="3.75" customHeight="1"/>
    <row r="2" spans="1:9" ht="29.25" customHeight="1">
      <c r="A2" s="45" t="s">
        <v>0</v>
      </c>
    </row>
    <row r="3" spans="1:9" ht="27.75">
      <c r="A3" s="46" t="s">
        <v>1</v>
      </c>
    </row>
    <row r="4" spans="1:9" ht="20.25">
      <c r="A4" s="97" t="s">
        <v>1265</v>
      </c>
    </row>
    <row r="5" spans="1:9" ht="16.5">
      <c r="A5" s="191" t="s">
        <v>583</v>
      </c>
      <c r="G5" s="178"/>
      <c r="I5" s="178"/>
    </row>
    <row r="6" spans="1:9" ht="5.25" customHeight="1"/>
    <row r="7" spans="1:9" ht="25.5" customHeight="1">
      <c r="B7" s="833" t="s">
        <v>587</v>
      </c>
      <c r="C7" s="834"/>
      <c r="D7" s="835"/>
    </row>
    <row r="8" spans="1:9" ht="16.5" customHeight="1">
      <c r="B8" s="293" t="s">
        <v>264</v>
      </c>
      <c r="C8" s="294" t="s">
        <v>594</v>
      </c>
      <c r="D8" s="295" t="s">
        <v>595</v>
      </c>
    </row>
    <row r="9" spans="1:9" ht="17.25" customHeight="1">
      <c r="B9" s="296" t="s">
        <v>584</v>
      </c>
      <c r="C9" s="297">
        <v>5989</v>
      </c>
      <c r="D9" s="298">
        <f>+C9/8540</f>
        <v>0.70128805620608903</v>
      </c>
    </row>
    <row r="10" spans="1:9" ht="17.25" customHeight="1">
      <c r="B10" s="296" t="s">
        <v>585</v>
      </c>
      <c r="C10" s="297">
        <v>1131</v>
      </c>
      <c r="D10" s="298">
        <f t="shared" ref="D10:D11" si="0">+C10/8540</f>
        <v>0.13243559718969555</v>
      </c>
    </row>
    <row r="11" spans="1:9" ht="17.25" customHeight="1">
      <c r="B11" s="296" t="s">
        <v>586</v>
      </c>
      <c r="C11" s="297">
        <v>1420</v>
      </c>
      <c r="D11" s="298">
        <f t="shared" si="0"/>
        <v>0.16627634660421545</v>
      </c>
    </row>
    <row r="12" spans="1:9" ht="21" customHeight="1">
      <c r="B12" s="312" t="s">
        <v>205</v>
      </c>
      <c r="C12" s="313">
        <f>SUM(C9:C11)</f>
        <v>8540</v>
      </c>
      <c r="D12" s="314">
        <f>SUM(D9:D11)</f>
        <v>1</v>
      </c>
    </row>
    <row r="13" spans="1:9" ht="15" customHeight="1">
      <c r="B13" s="291" t="s">
        <v>588</v>
      </c>
      <c r="C13" s="289"/>
      <c r="D13" s="290"/>
    </row>
    <row r="14" spans="1:9" ht="15" customHeight="1">
      <c r="B14" s="291" t="s">
        <v>589</v>
      </c>
      <c r="C14" s="289"/>
      <c r="D14" s="290"/>
    </row>
    <row r="15" spans="1:9" ht="15" customHeight="1">
      <c r="B15" s="291" t="s">
        <v>601</v>
      </c>
      <c r="C15" s="288"/>
    </row>
    <row r="16" spans="1:9">
      <c r="B16" s="292"/>
      <c r="C16" s="288"/>
    </row>
    <row r="17" spans="2:14">
      <c r="B17" s="306" t="s">
        <v>590</v>
      </c>
    </row>
    <row r="18" spans="2:14" ht="30">
      <c r="B18" s="299" t="s">
        <v>591</v>
      </c>
      <c r="C18" s="300" t="s">
        <v>584</v>
      </c>
      <c r="D18" s="300" t="s">
        <v>595</v>
      </c>
      <c r="E18" s="300" t="s">
        <v>592</v>
      </c>
      <c r="F18" s="300" t="s">
        <v>595</v>
      </c>
      <c r="G18" s="300" t="s">
        <v>593</v>
      </c>
      <c r="H18" s="300" t="s">
        <v>595</v>
      </c>
      <c r="I18" s="300" t="s">
        <v>585</v>
      </c>
      <c r="J18" s="300" t="s">
        <v>595</v>
      </c>
      <c r="K18" s="300" t="s">
        <v>586</v>
      </c>
      <c r="L18" s="300" t="s">
        <v>595</v>
      </c>
      <c r="M18" s="300" t="s">
        <v>205</v>
      </c>
      <c r="N18" s="301" t="s">
        <v>595</v>
      </c>
    </row>
    <row r="19" spans="2:14" ht="17.25" customHeight="1">
      <c r="B19" s="302" t="s">
        <v>596</v>
      </c>
      <c r="C19" s="303">
        <v>684</v>
      </c>
      <c r="D19" s="304">
        <f>+C19/8535</f>
        <v>8.0140597539543057E-2</v>
      </c>
      <c r="E19" s="303">
        <v>0</v>
      </c>
      <c r="F19" s="304">
        <f t="shared" ref="F19:F23" si="1">+E19/8535</f>
        <v>0</v>
      </c>
      <c r="G19" s="303">
        <v>0</v>
      </c>
      <c r="H19" s="304">
        <f t="shared" ref="H19:H23" si="2">+G19/8535</f>
        <v>0</v>
      </c>
      <c r="I19" s="303">
        <v>132</v>
      </c>
      <c r="J19" s="304">
        <f t="shared" ref="J19:J23" si="3">+I19/8535</f>
        <v>1.546572934973638E-2</v>
      </c>
      <c r="K19" s="303">
        <v>146</v>
      </c>
      <c r="L19" s="304">
        <f t="shared" ref="L19:L23" si="4">+K19/8535</f>
        <v>1.7106033977738723E-2</v>
      </c>
      <c r="M19" s="303">
        <f>+C19+E19+G19+I19+K19</f>
        <v>962</v>
      </c>
      <c r="N19" s="305">
        <f>+D19+F19+H19+J19+L19</f>
        <v>0.11271236086701816</v>
      </c>
    </row>
    <row r="20" spans="2:14" ht="17.25" customHeight="1">
      <c r="B20" s="302" t="s">
        <v>597</v>
      </c>
      <c r="C20" s="303">
        <v>1625</v>
      </c>
      <c r="D20" s="304">
        <f t="shared" ref="D20:D23" si="5">+C20/8535</f>
        <v>0.19039250146455772</v>
      </c>
      <c r="E20" s="303">
        <v>0</v>
      </c>
      <c r="F20" s="304">
        <f t="shared" si="1"/>
        <v>0</v>
      </c>
      <c r="G20" s="303">
        <v>0</v>
      </c>
      <c r="H20" s="304">
        <f t="shared" si="2"/>
        <v>0</v>
      </c>
      <c r="I20" s="303">
        <v>376</v>
      </c>
      <c r="J20" s="304">
        <f t="shared" si="3"/>
        <v>4.4053895723491505E-2</v>
      </c>
      <c r="K20" s="303">
        <v>367</v>
      </c>
      <c r="L20" s="304">
        <f t="shared" si="4"/>
        <v>4.299941417691857E-2</v>
      </c>
      <c r="M20" s="303">
        <f t="shared" ref="M20:M23" si="6">+C20+E20+G20+I20+K20</f>
        <v>2368</v>
      </c>
      <c r="N20" s="305">
        <f t="shared" ref="N20:N23" si="7">+D20+F20+H20+J20+L20</f>
        <v>0.27744581136496776</v>
      </c>
    </row>
    <row r="21" spans="2:14" ht="17.25" customHeight="1">
      <c r="B21" s="302" t="s">
        <v>598</v>
      </c>
      <c r="C21" s="303">
        <v>1426</v>
      </c>
      <c r="D21" s="304">
        <f t="shared" si="5"/>
        <v>0.16707674282366725</v>
      </c>
      <c r="E21" s="303">
        <v>0</v>
      </c>
      <c r="F21" s="304">
        <f t="shared" si="1"/>
        <v>0</v>
      </c>
      <c r="G21" s="303">
        <v>0</v>
      </c>
      <c r="H21" s="304">
        <f t="shared" si="2"/>
        <v>0</v>
      </c>
      <c r="I21" s="303">
        <v>156</v>
      </c>
      <c r="J21" s="304">
        <f t="shared" si="3"/>
        <v>1.8277680140597538E-2</v>
      </c>
      <c r="K21" s="303">
        <v>184</v>
      </c>
      <c r="L21" s="304">
        <f t="shared" si="4"/>
        <v>2.1558289396602225E-2</v>
      </c>
      <c r="M21" s="303">
        <f t="shared" si="6"/>
        <v>1766</v>
      </c>
      <c r="N21" s="305">
        <f t="shared" si="7"/>
        <v>0.20691271236086703</v>
      </c>
    </row>
    <row r="22" spans="2:14" ht="17.25" customHeight="1">
      <c r="B22" s="302" t="s">
        <v>599</v>
      </c>
      <c r="C22" s="303">
        <v>768</v>
      </c>
      <c r="D22" s="304">
        <f t="shared" si="5"/>
        <v>8.9982425307557123E-2</v>
      </c>
      <c r="E22" s="303">
        <v>970</v>
      </c>
      <c r="F22" s="304">
        <f t="shared" si="1"/>
        <v>0.11364967779730521</v>
      </c>
      <c r="G22" s="303">
        <v>395</v>
      </c>
      <c r="H22" s="304">
        <f t="shared" si="2"/>
        <v>4.6280023432923256E-2</v>
      </c>
      <c r="I22" s="303">
        <v>383</v>
      </c>
      <c r="J22" s="304">
        <f t="shared" si="3"/>
        <v>4.4874048037492675E-2</v>
      </c>
      <c r="K22" s="303">
        <v>134</v>
      </c>
      <c r="L22" s="304">
        <f t="shared" si="4"/>
        <v>1.5700058582308142E-2</v>
      </c>
      <c r="M22" s="303">
        <f t="shared" si="6"/>
        <v>2650</v>
      </c>
      <c r="N22" s="305">
        <f t="shared" si="7"/>
        <v>0.31048623315758644</v>
      </c>
    </row>
    <row r="23" spans="2:14" ht="17.25" customHeight="1">
      <c r="B23" s="302" t="s">
        <v>600</v>
      </c>
      <c r="C23" s="303">
        <v>344</v>
      </c>
      <c r="D23" s="304">
        <f t="shared" si="5"/>
        <v>4.0304628002343294E-2</v>
      </c>
      <c r="E23" s="303">
        <v>360</v>
      </c>
      <c r="F23" s="304">
        <f t="shared" si="1"/>
        <v>4.21792618629174E-2</v>
      </c>
      <c r="G23" s="303">
        <v>0</v>
      </c>
      <c r="H23" s="304">
        <f t="shared" si="2"/>
        <v>0</v>
      </c>
      <c r="I23" s="303">
        <v>62</v>
      </c>
      <c r="J23" s="304">
        <f t="shared" si="3"/>
        <v>7.2642062097246635E-3</v>
      </c>
      <c r="K23" s="303">
        <v>23</v>
      </c>
      <c r="L23" s="304">
        <f t="shared" si="4"/>
        <v>2.6947861745752781E-3</v>
      </c>
      <c r="M23" s="303">
        <f t="shared" si="6"/>
        <v>789</v>
      </c>
      <c r="N23" s="305">
        <f t="shared" si="7"/>
        <v>9.244288224956064E-2</v>
      </c>
    </row>
    <row r="24" spans="2:14" ht="21" customHeight="1">
      <c r="B24" s="307" t="s">
        <v>205</v>
      </c>
      <c r="C24" s="308">
        <f t="shared" ref="C24:N24" si="8">SUM(C19:C23)</f>
        <v>4847</v>
      </c>
      <c r="D24" s="309">
        <f t="shared" si="8"/>
        <v>0.56789689513766839</v>
      </c>
      <c r="E24" s="310">
        <f t="shared" si="8"/>
        <v>1330</v>
      </c>
      <c r="F24" s="309">
        <f t="shared" si="8"/>
        <v>0.1558289396602226</v>
      </c>
      <c r="G24" s="310">
        <f t="shared" si="8"/>
        <v>395</v>
      </c>
      <c r="H24" s="309">
        <f t="shared" si="8"/>
        <v>4.6280023432923256E-2</v>
      </c>
      <c r="I24" s="310">
        <f t="shared" si="8"/>
        <v>1109</v>
      </c>
      <c r="J24" s="309">
        <f t="shared" si="8"/>
        <v>0.12993555946104277</v>
      </c>
      <c r="K24" s="310">
        <f t="shared" si="8"/>
        <v>854</v>
      </c>
      <c r="L24" s="309">
        <f t="shared" si="8"/>
        <v>0.10005858230814293</v>
      </c>
      <c r="M24" s="310">
        <f t="shared" si="8"/>
        <v>8535</v>
      </c>
      <c r="N24" s="311">
        <f t="shared" si="8"/>
        <v>1</v>
      </c>
    </row>
    <row r="25" spans="2:14">
      <c r="B25" s="291" t="s">
        <v>588</v>
      </c>
    </row>
    <row r="26" spans="2:14">
      <c r="B26" s="291" t="s">
        <v>589</v>
      </c>
    </row>
    <row r="27" spans="2:14">
      <c r="B27" s="291" t="s">
        <v>601</v>
      </c>
    </row>
    <row r="29" spans="2:14" ht="33.75" customHeight="1">
      <c r="B29" s="833" t="s">
        <v>602</v>
      </c>
      <c r="C29" s="834"/>
      <c r="D29" s="835"/>
    </row>
    <row r="30" spans="2:14" ht="16.5" customHeight="1">
      <c r="B30" s="293" t="s">
        <v>264</v>
      </c>
      <c r="C30" s="294" t="s">
        <v>594</v>
      </c>
      <c r="D30" s="295" t="s">
        <v>595</v>
      </c>
    </row>
    <row r="31" spans="2:14" ht="17.25" customHeight="1">
      <c r="B31" s="296" t="s">
        <v>584</v>
      </c>
      <c r="C31" s="297">
        <v>3188</v>
      </c>
      <c r="D31" s="298">
        <f>+C31/C$35</f>
        <v>0.37087017217310375</v>
      </c>
    </row>
    <row r="32" spans="2:14" ht="17.25" customHeight="1">
      <c r="B32" s="296" t="s">
        <v>593</v>
      </c>
      <c r="C32" s="297">
        <v>2755</v>
      </c>
      <c r="D32" s="298">
        <f t="shared" ref="D32:D34" si="9">+C32/C$35</f>
        <v>0.32049790600279199</v>
      </c>
    </row>
    <row r="33" spans="2:4" ht="17.25" customHeight="1">
      <c r="B33" s="296" t="s">
        <v>585</v>
      </c>
      <c r="C33" s="297">
        <v>1766</v>
      </c>
      <c r="D33" s="298">
        <f t="shared" si="9"/>
        <v>0.20544439274080967</v>
      </c>
    </row>
    <row r="34" spans="2:4" ht="17.25" customHeight="1">
      <c r="B34" s="296" t="s">
        <v>586</v>
      </c>
      <c r="C34" s="297">
        <v>887</v>
      </c>
      <c r="D34" s="298">
        <f t="shared" si="9"/>
        <v>0.10318752908329455</v>
      </c>
    </row>
    <row r="35" spans="2:4" ht="21" customHeight="1">
      <c r="B35" s="312" t="s">
        <v>205</v>
      </c>
      <c r="C35" s="313">
        <f>SUM(C31:C34)</f>
        <v>8596</v>
      </c>
      <c r="D35" s="314">
        <f>SUM(D31:D34)</f>
        <v>0.99999999999999989</v>
      </c>
    </row>
    <row r="36" spans="2:4" ht="15" customHeight="1">
      <c r="B36" s="291" t="s">
        <v>588</v>
      </c>
      <c r="C36" s="289"/>
      <c r="D36" s="290"/>
    </row>
    <row r="37" spans="2:4" ht="15" customHeight="1">
      <c r="B37" s="291" t="s">
        <v>589</v>
      </c>
      <c r="C37" s="289"/>
      <c r="D37" s="290"/>
    </row>
    <row r="38" spans="2:4" ht="15" customHeight="1">
      <c r="B38" s="291" t="s">
        <v>601</v>
      </c>
      <c r="C38" s="288"/>
    </row>
  </sheetData>
  <mergeCells count="2">
    <mergeCell ref="B7:D7"/>
    <mergeCell ref="B29:D2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3" zoomScale="90" zoomScaleNormal="90" workbookViewId="0">
      <selection activeCell="C14" sqref="C14"/>
    </sheetView>
  </sheetViews>
  <sheetFormatPr baseColWidth="10" defaultRowHeight="15"/>
  <cols>
    <col min="1" max="1" width="1.28515625" style="3" customWidth="1"/>
    <col min="2" max="2" width="21" style="3" customWidth="1"/>
    <col min="3" max="3" width="26.7109375" style="3" customWidth="1"/>
    <col min="4" max="4" width="35.85546875" style="3" customWidth="1"/>
    <col min="5" max="5" width="24" style="3" customWidth="1"/>
    <col min="6" max="6" width="23.28515625" style="3" customWidth="1"/>
    <col min="7" max="7" width="23" style="3" customWidth="1"/>
    <col min="8" max="8" width="1.140625" style="3" customWidth="1"/>
    <col min="9" max="9" width="33.28515625" style="3" customWidth="1"/>
    <col min="10" max="10" width="2.28515625" style="3" customWidth="1"/>
    <col min="11" max="16384" width="11.42578125" style="3"/>
  </cols>
  <sheetData>
    <row r="1" spans="1:9" ht="5.0999999999999996" customHeight="1"/>
    <row r="2" spans="1:9" ht="30.75">
      <c r="A2" s="45" t="s">
        <v>0</v>
      </c>
    </row>
    <row r="3" spans="1:9" ht="27.75">
      <c r="A3" s="46" t="s">
        <v>1</v>
      </c>
    </row>
    <row r="4" spans="1:9" ht="20.25">
      <c r="A4" s="97" t="s">
        <v>1265</v>
      </c>
    </row>
    <row r="5" spans="1:9" ht="16.5" hidden="1" customHeight="1">
      <c r="A5" s="726" t="s">
        <v>817</v>
      </c>
      <c r="C5" s="725"/>
      <c r="D5" s="725"/>
      <c r="E5" s="725"/>
      <c r="F5" s="725"/>
    </row>
    <row r="6" spans="1:9" hidden="1"/>
    <row r="7" spans="1:9" ht="45" hidden="1">
      <c r="B7" s="299" t="s">
        <v>818</v>
      </c>
      <c r="C7" s="300" t="s">
        <v>306</v>
      </c>
      <c r="D7" s="300" t="s">
        <v>819</v>
      </c>
      <c r="E7" s="300" t="s">
        <v>11</v>
      </c>
      <c r="F7" s="301" t="s">
        <v>307</v>
      </c>
    </row>
    <row r="8" spans="1:9" ht="231" hidden="1">
      <c r="B8" s="570" t="s">
        <v>820</v>
      </c>
      <c r="C8" s="571" t="s">
        <v>821</v>
      </c>
      <c r="D8" s="571" t="s">
        <v>309</v>
      </c>
      <c r="E8" s="571" t="s">
        <v>822</v>
      </c>
      <c r="F8" s="572" t="s">
        <v>823</v>
      </c>
    </row>
    <row r="9" spans="1:9" ht="16.5" hidden="1">
      <c r="B9" s="573"/>
      <c r="C9" s="573"/>
      <c r="D9" s="573"/>
      <c r="E9" s="573"/>
      <c r="F9" s="574"/>
    </row>
    <row r="10" spans="1:9" ht="36" customHeight="1">
      <c r="B10" s="725" t="s">
        <v>824</v>
      </c>
      <c r="C10" s="725"/>
      <c r="D10" s="725"/>
      <c r="E10" s="725"/>
      <c r="F10" s="725"/>
    </row>
    <row r="11" spans="1:9" ht="42.75">
      <c r="B11" s="299" t="s">
        <v>825</v>
      </c>
      <c r="C11" s="300" t="s">
        <v>826</v>
      </c>
      <c r="D11" s="300" t="s">
        <v>827</v>
      </c>
      <c r="E11" s="300" t="s">
        <v>11</v>
      </c>
      <c r="F11" s="300" t="s">
        <v>828</v>
      </c>
      <c r="G11" s="301" t="s">
        <v>236</v>
      </c>
      <c r="I11" s="575" t="s">
        <v>829</v>
      </c>
    </row>
    <row r="12" spans="1:9" ht="132">
      <c r="B12" s="570" t="s">
        <v>830</v>
      </c>
      <c r="C12" s="571" t="s">
        <v>831</v>
      </c>
      <c r="D12" s="571" t="s">
        <v>832</v>
      </c>
      <c r="E12" s="571" t="s">
        <v>833</v>
      </c>
      <c r="F12" s="571" t="s">
        <v>834</v>
      </c>
      <c r="G12" s="576" t="s">
        <v>835</v>
      </c>
      <c r="I12" s="576" t="s">
        <v>836</v>
      </c>
    </row>
    <row r="13" spans="1:9" ht="33">
      <c r="B13" s="570" t="s">
        <v>837</v>
      </c>
      <c r="C13" s="571" t="s">
        <v>272</v>
      </c>
      <c r="D13" s="577" t="s">
        <v>272</v>
      </c>
      <c r="E13" s="571" t="s">
        <v>272</v>
      </c>
      <c r="F13" s="571" t="s">
        <v>272</v>
      </c>
      <c r="G13" s="576" t="s">
        <v>272</v>
      </c>
      <c r="I13" s="576" t="s">
        <v>272</v>
      </c>
    </row>
    <row r="14" spans="1:9" ht="378">
      <c r="B14" s="836" t="s">
        <v>838</v>
      </c>
      <c r="C14" s="571" t="s">
        <v>839</v>
      </c>
      <c r="D14" s="577" t="s">
        <v>840</v>
      </c>
      <c r="E14" s="571" t="s">
        <v>841</v>
      </c>
      <c r="F14" s="571" t="s">
        <v>842</v>
      </c>
      <c r="G14" s="576" t="s">
        <v>843</v>
      </c>
      <c r="I14" s="576" t="s">
        <v>844</v>
      </c>
    </row>
    <row r="15" spans="1:9" ht="82.5">
      <c r="B15" s="837"/>
      <c r="C15" s="571" t="s">
        <v>831</v>
      </c>
      <c r="D15" s="571" t="s">
        <v>832</v>
      </c>
      <c r="E15" s="571" t="s">
        <v>845</v>
      </c>
      <c r="F15" s="571" t="s">
        <v>846</v>
      </c>
      <c r="G15" s="576" t="s">
        <v>835</v>
      </c>
      <c r="I15" s="576"/>
    </row>
    <row r="16" spans="1:9" ht="181.5">
      <c r="B16" s="570" t="s">
        <v>847</v>
      </c>
      <c r="C16" s="571" t="s">
        <v>848</v>
      </c>
      <c r="D16" s="571" t="s">
        <v>849</v>
      </c>
      <c r="E16" s="571" t="s">
        <v>850</v>
      </c>
      <c r="F16" s="571" t="s">
        <v>851</v>
      </c>
      <c r="G16" s="576" t="s">
        <v>852</v>
      </c>
      <c r="I16" s="576" t="s">
        <v>853</v>
      </c>
    </row>
    <row r="17" spans="2:9" ht="49.5">
      <c r="B17" s="570" t="s">
        <v>854</v>
      </c>
      <c r="C17" s="571" t="s">
        <v>272</v>
      </c>
      <c r="D17" s="571" t="s">
        <v>272</v>
      </c>
      <c r="E17" s="571" t="s">
        <v>272</v>
      </c>
      <c r="F17" s="571" t="s">
        <v>272</v>
      </c>
      <c r="G17" s="576" t="s">
        <v>272</v>
      </c>
      <c r="I17" s="576" t="s">
        <v>272</v>
      </c>
    </row>
    <row r="18" spans="2:9">
      <c r="F18" s="177"/>
    </row>
    <row r="19" spans="2:9" ht="16.5">
      <c r="B19" s="838" t="s">
        <v>855</v>
      </c>
      <c r="C19" s="838"/>
      <c r="D19" s="838"/>
      <c r="E19" s="838"/>
      <c r="F19" s="838"/>
    </row>
    <row r="20" spans="2:9" ht="75">
      <c r="B20" s="299" t="s">
        <v>856</v>
      </c>
      <c r="C20" s="300" t="s">
        <v>326</v>
      </c>
      <c r="D20" s="300" t="s">
        <v>857</v>
      </c>
      <c r="E20" s="300" t="s">
        <v>858</v>
      </c>
      <c r="F20" s="301" t="s">
        <v>100</v>
      </c>
    </row>
    <row r="21" spans="2:9" ht="99">
      <c r="B21" s="570" t="s">
        <v>859</v>
      </c>
      <c r="C21" s="571" t="s">
        <v>860</v>
      </c>
      <c r="D21" s="571" t="s">
        <v>861</v>
      </c>
      <c r="E21" s="571"/>
      <c r="F21" s="576" t="s">
        <v>862</v>
      </c>
    </row>
    <row r="22" spans="2:9" ht="49.5">
      <c r="B22" s="570" t="s">
        <v>863</v>
      </c>
      <c r="C22" s="571" t="s">
        <v>860</v>
      </c>
      <c r="D22" s="571" t="s">
        <v>864</v>
      </c>
      <c r="E22" s="571"/>
      <c r="F22" s="576" t="s">
        <v>862</v>
      </c>
    </row>
    <row r="23" spans="2:9" ht="66">
      <c r="B23" s="570" t="s">
        <v>865</v>
      </c>
      <c r="C23" s="571" t="s">
        <v>866</v>
      </c>
      <c r="D23" s="571" t="s">
        <v>867</v>
      </c>
      <c r="E23" s="571"/>
      <c r="F23" s="576" t="s">
        <v>868</v>
      </c>
    </row>
    <row r="24" spans="2:9" ht="66">
      <c r="B24" s="570" t="s">
        <v>869</v>
      </c>
      <c r="C24" s="571" t="s">
        <v>870</v>
      </c>
      <c r="D24" s="571" t="s">
        <v>871</v>
      </c>
      <c r="E24" s="571"/>
      <c r="F24" s="576" t="s">
        <v>872</v>
      </c>
    </row>
    <row r="25" spans="2:9" ht="66">
      <c r="B25" s="570" t="s">
        <v>873</v>
      </c>
      <c r="C25" s="571" t="s">
        <v>874</v>
      </c>
      <c r="D25" s="571" t="s">
        <v>875</v>
      </c>
      <c r="E25" s="571"/>
      <c r="F25" s="576" t="s">
        <v>876</v>
      </c>
    </row>
    <row r="26" spans="2:9" ht="82.5">
      <c r="B26" s="570" t="s">
        <v>877</v>
      </c>
      <c r="C26" s="571" t="s">
        <v>878</v>
      </c>
      <c r="D26" s="571" t="s">
        <v>879</v>
      </c>
      <c r="E26" s="571"/>
      <c r="F26" s="576" t="s">
        <v>880</v>
      </c>
    </row>
    <row r="27" spans="2:9" ht="66">
      <c r="B27" s="570" t="s">
        <v>881</v>
      </c>
      <c r="C27" s="571" t="s">
        <v>882</v>
      </c>
      <c r="D27" s="571" t="s">
        <v>883</v>
      </c>
      <c r="E27" s="571"/>
      <c r="F27" s="576" t="s">
        <v>884</v>
      </c>
    </row>
    <row r="28" spans="2:9" ht="115.5">
      <c r="B28" s="570" t="s">
        <v>885</v>
      </c>
      <c r="C28" s="571" t="s">
        <v>886</v>
      </c>
      <c r="D28" s="571" t="s">
        <v>887</v>
      </c>
      <c r="E28" s="571"/>
      <c r="F28" s="576" t="s">
        <v>888</v>
      </c>
    </row>
    <row r="29" spans="2:9" ht="66">
      <c r="B29" s="570" t="s">
        <v>889</v>
      </c>
      <c r="C29" s="571" t="s">
        <v>890</v>
      </c>
      <c r="D29" s="571" t="s">
        <v>891</v>
      </c>
      <c r="E29" s="571"/>
      <c r="F29" s="576" t="s">
        <v>892</v>
      </c>
    </row>
    <row r="30" spans="2:9" ht="66">
      <c r="B30" s="570" t="s">
        <v>893</v>
      </c>
      <c r="C30" s="571" t="s">
        <v>894</v>
      </c>
      <c r="D30" s="571" t="s">
        <v>895</v>
      </c>
      <c r="E30" s="571"/>
      <c r="F30" s="576" t="s">
        <v>896</v>
      </c>
    </row>
    <row r="31" spans="2:9" ht="66">
      <c r="B31" s="570" t="s">
        <v>897</v>
      </c>
      <c r="C31" s="571" t="s">
        <v>898</v>
      </c>
      <c r="D31" s="571" t="s">
        <v>899</v>
      </c>
      <c r="E31" s="571"/>
      <c r="F31" s="576" t="s">
        <v>900</v>
      </c>
    </row>
    <row r="32" spans="2:9" ht="82.5">
      <c r="B32" s="570" t="s">
        <v>901</v>
      </c>
      <c r="C32" s="571" t="s">
        <v>902</v>
      </c>
      <c r="D32" s="571" t="s">
        <v>903</v>
      </c>
      <c r="E32" s="571"/>
      <c r="F32" s="576" t="s">
        <v>904</v>
      </c>
    </row>
    <row r="33" spans="2:9" ht="16.5">
      <c r="B33" s="578"/>
      <c r="C33" s="578"/>
      <c r="D33" s="578"/>
      <c r="E33" s="578"/>
      <c r="F33" s="578"/>
      <c r="G33" s="205"/>
      <c r="I33" s="205"/>
    </row>
  </sheetData>
  <mergeCells count="2">
    <mergeCell ref="B14:B15"/>
    <mergeCell ref="B19:F1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E62"/>
  <sheetViews>
    <sheetView showGridLines="0" zoomScale="80" zoomScaleNormal="80" workbookViewId="0">
      <selection activeCell="A2" sqref="A2:XFD5"/>
    </sheetView>
  </sheetViews>
  <sheetFormatPr baseColWidth="10" defaultRowHeight="15"/>
  <cols>
    <col min="1" max="1" width="0.85546875" style="3" customWidth="1"/>
    <col min="2" max="2" width="26.28515625" style="3" customWidth="1"/>
    <col min="3" max="3" width="25.42578125" style="3" customWidth="1"/>
    <col min="4" max="4" width="34.85546875" style="3" customWidth="1"/>
    <col min="5" max="5" width="35.7109375" style="3" customWidth="1"/>
    <col min="6" max="16384" width="11.42578125" style="3"/>
  </cols>
  <sheetData>
    <row r="1" spans="1:5" ht="3.75" customHeight="1"/>
    <row r="2" spans="1:5" ht="29.25" customHeight="1">
      <c r="A2" s="45" t="s">
        <v>0</v>
      </c>
    </row>
    <row r="3" spans="1:5" ht="27.75">
      <c r="A3" s="46" t="s">
        <v>1</v>
      </c>
    </row>
    <row r="4" spans="1:5" ht="20.25">
      <c r="A4" s="47" t="s">
        <v>2</v>
      </c>
      <c r="B4" s="97" t="s">
        <v>1265</v>
      </c>
    </row>
    <row r="5" spans="1:5" ht="52.5" customHeight="1">
      <c r="A5" s="191"/>
      <c r="B5" s="819" t="s">
        <v>1051</v>
      </c>
      <c r="C5" s="819"/>
      <c r="D5" s="819"/>
      <c r="E5" s="819"/>
    </row>
    <row r="6" spans="1:5" ht="5.25" customHeight="1"/>
    <row r="7" spans="1:5" ht="105">
      <c r="A7" s="177"/>
      <c r="B7" s="237" t="s">
        <v>306</v>
      </c>
      <c r="C7" s="236" t="s">
        <v>324</v>
      </c>
      <c r="D7" s="236" t="s">
        <v>11</v>
      </c>
      <c r="E7" s="238" t="s">
        <v>307</v>
      </c>
    </row>
    <row r="8" spans="1:5" ht="60">
      <c r="B8" s="240" t="s">
        <v>318</v>
      </c>
      <c r="C8" s="241" t="s">
        <v>309</v>
      </c>
      <c r="D8" s="242" t="s">
        <v>310</v>
      </c>
      <c r="E8" s="243" t="s">
        <v>312</v>
      </c>
    </row>
    <row r="9" spans="1:5" ht="60">
      <c r="B9" s="248" t="s">
        <v>319</v>
      </c>
      <c r="C9" s="249" t="s">
        <v>309</v>
      </c>
      <c r="D9" s="250" t="s">
        <v>311</v>
      </c>
      <c r="E9" s="251" t="s">
        <v>313</v>
      </c>
    </row>
    <row r="10" spans="1:5" ht="84">
      <c r="B10" s="244" t="s">
        <v>308</v>
      </c>
      <c r="C10" s="245" t="s">
        <v>309</v>
      </c>
      <c r="D10" s="246" t="s">
        <v>322</v>
      </c>
      <c r="E10" s="247"/>
    </row>
    <row r="11" spans="1:5" ht="132">
      <c r="B11" s="240" t="s">
        <v>320</v>
      </c>
      <c r="C11" s="241" t="s">
        <v>309</v>
      </c>
      <c r="D11" s="242" t="s">
        <v>315</v>
      </c>
      <c r="E11" s="243" t="s">
        <v>317</v>
      </c>
    </row>
    <row r="12" spans="1:5" ht="168">
      <c r="B12" s="248" t="s">
        <v>314</v>
      </c>
      <c r="C12" s="249" t="s">
        <v>309</v>
      </c>
      <c r="D12" s="250" t="s">
        <v>316</v>
      </c>
      <c r="E12" s="253"/>
    </row>
    <row r="13" spans="1:5" ht="60">
      <c r="B13" s="244" t="s">
        <v>321</v>
      </c>
      <c r="C13" s="245" t="s">
        <v>309</v>
      </c>
      <c r="D13" s="246" t="s">
        <v>323</v>
      </c>
      <c r="E13" s="252"/>
    </row>
    <row r="14" spans="1:5">
      <c r="D14" s="239"/>
      <c r="E14" s="239"/>
    </row>
    <row r="15" spans="1:5" ht="0.6" customHeight="1">
      <c r="B15" s="283"/>
      <c r="C15" s="283"/>
      <c r="D15" s="283"/>
      <c r="E15" s="283"/>
    </row>
    <row r="16" spans="1:5" ht="0.6" customHeight="1">
      <c r="B16" s="346" t="s">
        <v>574</v>
      </c>
      <c r="C16" s="347" t="s">
        <v>575</v>
      </c>
      <c r="D16" s="348" t="s">
        <v>576</v>
      </c>
      <c r="E16" s="283"/>
    </row>
    <row r="17" spans="2:5" ht="0.6" customHeight="1">
      <c r="B17" s="286" t="s">
        <v>577</v>
      </c>
      <c r="C17" s="284">
        <v>22</v>
      </c>
      <c r="D17" s="285">
        <v>23</v>
      </c>
      <c r="E17" s="239"/>
    </row>
    <row r="18" spans="2:5" ht="0.6" customHeight="1">
      <c r="B18" s="286" t="s">
        <v>579</v>
      </c>
      <c r="C18" s="284">
        <v>51</v>
      </c>
      <c r="D18" s="285">
        <v>41</v>
      </c>
      <c r="E18" s="239"/>
    </row>
    <row r="19" spans="2:5" ht="0.6" customHeight="1">
      <c r="B19" s="286" t="s">
        <v>580</v>
      </c>
      <c r="C19" s="284">
        <v>22</v>
      </c>
      <c r="D19" s="285">
        <v>16</v>
      </c>
      <c r="E19" s="239"/>
    </row>
    <row r="20" spans="2:5" ht="0.6" customHeight="1">
      <c r="B20" s="286" t="s">
        <v>581</v>
      </c>
      <c r="C20" s="284">
        <v>35</v>
      </c>
      <c r="D20" s="285">
        <v>35</v>
      </c>
      <c r="E20" s="239"/>
    </row>
    <row r="21" spans="2:5" ht="0.6" customHeight="1">
      <c r="B21" s="286" t="s">
        <v>578</v>
      </c>
      <c r="C21" s="284">
        <v>10</v>
      </c>
      <c r="D21" s="285">
        <v>17</v>
      </c>
      <c r="E21" s="239"/>
    </row>
    <row r="22" spans="2:5" ht="0.6" customHeight="1">
      <c r="B22" s="349" t="s">
        <v>205</v>
      </c>
      <c r="C22" s="350">
        <f>SUM(C17:C21)</f>
        <v>140</v>
      </c>
      <c r="D22" s="351">
        <f>SUM(D17:D21)</f>
        <v>132</v>
      </c>
      <c r="E22" s="239"/>
    </row>
    <row r="23" spans="2:5" ht="0.6" customHeight="1">
      <c r="D23" s="239"/>
      <c r="E23" s="239"/>
    </row>
    <row r="24" spans="2:5" ht="0.6" customHeight="1">
      <c r="B24" s="346" t="s">
        <v>663</v>
      </c>
      <c r="C24" s="347" t="s">
        <v>664</v>
      </c>
      <c r="D24" s="348" t="s">
        <v>665</v>
      </c>
    </row>
    <row r="25" spans="2:5" ht="0.6" customHeight="1">
      <c r="B25" s="343" t="s">
        <v>649</v>
      </c>
      <c r="C25" s="284">
        <v>100</v>
      </c>
      <c r="D25" s="344" t="s">
        <v>651</v>
      </c>
    </row>
    <row r="26" spans="2:5" ht="0.6" customHeight="1">
      <c r="B26" s="286" t="s">
        <v>657</v>
      </c>
      <c r="C26" s="284">
        <v>1</v>
      </c>
      <c r="D26" s="344" t="s">
        <v>656</v>
      </c>
    </row>
    <row r="27" spans="2:5" ht="0.6" customHeight="1">
      <c r="B27" s="343" t="s">
        <v>659</v>
      </c>
      <c r="C27" s="284">
        <v>4</v>
      </c>
      <c r="D27" s="344"/>
    </row>
    <row r="28" spans="2:5" ht="0.6" customHeight="1">
      <c r="B28" s="286" t="s">
        <v>658</v>
      </c>
      <c r="C28" s="284">
        <v>1</v>
      </c>
      <c r="D28" s="344"/>
    </row>
    <row r="29" spans="2:5" ht="0.6" customHeight="1">
      <c r="B29" s="286" t="s">
        <v>655</v>
      </c>
      <c r="C29" s="284">
        <v>1</v>
      </c>
      <c r="D29" s="345" t="s">
        <v>661</v>
      </c>
    </row>
    <row r="30" spans="2:5" ht="0.6" customHeight="1">
      <c r="B30" s="286" t="s">
        <v>654</v>
      </c>
      <c r="C30" s="284">
        <v>2</v>
      </c>
      <c r="D30" s="344" t="s">
        <v>652</v>
      </c>
    </row>
    <row r="31" spans="2:5" ht="0.6" customHeight="1">
      <c r="B31" s="343" t="s">
        <v>653</v>
      </c>
      <c r="C31" s="284">
        <v>40</v>
      </c>
      <c r="D31" s="345" t="s">
        <v>660</v>
      </c>
    </row>
    <row r="32" spans="2:5" ht="0.6" customHeight="1">
      <c r="B32" s="349" t="s">
        <v>205</v>
      </c>
      <c r="C32" s="350">
        <f>SUM(C25:C31)</f>
        <v>149</v>
      </c>
      <c r="D32" s="351" t="s">
        <v>662</v>
      </c>
    </row>
    <row r="33" spans="2:5" ht="0.6" customHeight="1"/>
    <row r="34" spans="2:5" ht="0.6" customHeight="1">
      <c r="B34" s="346" t="s">
        <v>650</v>
      </c>
      <c r="C34" s="347" t="s">
        <v>666</v>
      </c>
      <c r="D34" s="348" t="s">
        <v>667</v>
      </c>
    </row>
    <row r="35" spans="2:5" ht="0.6" customHeight="1">
      <c r="B35" s="343" t="s">
        <v>668</v>
      </c>
      <c r="C35" s="284">
        <v>11</v>
      </c>
      <c r="D35" s="345" t="s">
        <v>669</v>
      </c>
    </row>
    <row r="36" spans="2:5" ht="0.6" customHeight="1">
      <c r="B36" s="286" t="s">
        <v>670</v>
      </c>
      <c r="C36" s="284">
        <v>3</v>
      </c>
      <c r="D36" s="345" t="s">
        <v>671</v>
      </c>
    </row>
    <row r="37" spans="2:5" ht="0.6" customHeight="1">
      <c r="B37" s="343" t="s">
        <v>672</v>
      </c>
      <c r="C37" s="284">
        <v>4</v>
      </c>
      <c r="D37" s="345" t="s">
        <v>673</v>
      </c>
    </row>
    <row r="38" spans="2:5" ht="0.6" customHeight="1">
      <c r="B38" s="343" t="s">
        <v>674</v>
      </c>
      <c r="C38" s="284">
        <v>1</v>
      </c>
      <c r="D38" s="345" t="s">
        <v>675</v>
      </c>
    </row>
    <row r="39" spans="2:5" ht="0.6" customHeight="1">
      <c r="B39" s="343" t="s">
        <v>676</v>
      </c>
      <c r="C39" s="284">
        <v>1</v>
      </c>
      <c r="D39" s="345" t="s">
        <v>677</v>
      </c>
    </row>
    <row r="40" spans="2:5" ht="0.6" customHeight="1">
      <c r="B40" s="349" t="s">
        <v>205</v>
      </c>
      <c r="C40" s="350">
        <f>SUM(C35:C39)</f>
        <v>20</v>
      </c>
      <c r="D40" s="351"/>
    </row>
    <row r="41" spans="2:5" ht="0.6" customHeight="1"/>
    <row r="42" spans="2:5" ht="0.6" customHeight="1">
      <c r="B42" s="841" t="s">
        <v>563</v>
      </c>
      <c r="C42" s="841"/>
      <c r="D42" s="841"/>
      <c r="E42" s="841"/>
    </row>
    <row r="43" spans="2:5" ht="0.6" customHeight="1">
      <c r="B43" s="840" t="s">
        <v>564</v>
      </c>
      <c r="C43" s="840"/>
      <c r="D43" s="840"/>
      <c r="E43" s="840"/>
    </row>
    <row r="44" spans="2:5" ht="0.6" customHeight="1">
      <c r="B44" s="840" t="s">
        <v>565</v>
      </c>
      <c r="C44" s="840"/>
      <c r="D44" s="840"/>
      <c r="E44" s="840"/>
    </row>
    <row r="45" spans="2:5" ht="0.6" customHeight="1">
      <c r="B45" s="840" t="s">
        <v>566</v>
      </c>
      <c r="C45" s="840"/>
      <c r="D45" s="840"/>
      <c r="E45" s="840"/>
    </row>
    <row r="46" spans="2:5" ht="0.6" customHeight="1">
      <c r="B46" s="840" t="s">
        <v>567</v>
      </c>
      <c r="C46" s="840"/>
      <c r="D46" s="840"/>
      <c r="E46" s="840"/>
    </row>
    <row r="47" spans="2:5" ht="0.6" customHeight="1">
      <c r="B47" s="840" t="s">
        <v>568</v>
      </c>
      <c r="C47" s="840"/>
      <c r="D47" s="840"/>
      <c r="E47" s="840"/>
    </row>
    <row r="48" spans="2:5" ht="0.6" customHeight="1">
      <c r="B48" s="840" t="s">
        <v>569</v>
      </c>
      <c r="C48" s="840"/>
      <c r="D48" s="840"/>
      <c r="E48" s="840"/>
    </row>
    <row r="49" spans="2:5" ht="0.6" customHeight="1">
      <c r="B49" s="840" t="s">
        <v>570</v>
      </c>
      <c r="C49" s="840"/>
      <c r="D49" s="840"/>
      <c r="E49" s="840"/>
    </row>
    <row r="50" spans="2:5" ht="0.6" customHeight="1">
      <c r="B50" s="840" t="s">
        <v>582</v>
      </c>
      <c r="C50" s="840"/>
      <c r="D50" s="840"/>
      <c r="E50" s="840"/>
    </row>
    <row r="51" spans="2:5" ht="0.6" customHeight="1">
      <c r="B51" s="839" t="s">
        <v>571</v>
      </c>
      <c r="C51" s="839"/>
      <c r="D51" s="839"/>
      <c r="E51" s="839"/>
    </row>
    <row r="52" spans="2:5" ht="0.6" customHeight="1">
      <c r="B52" s="840" t="s">
        <v>572</v>
      </c>
      <c r="C52" s="840"/>
      <c r="D52" s="840"/>
      <c r="E52" s="840"/>
    </row>
    <row r="53" spans="2:5" ht="0.6" customHeight="1">
      <c r="B53" s="840" t="s">
        <v>573</v>
      </c>
      <c r="C53" s="840"/>
      <c r="D53" s="840"/>
      <c r="E53" s="840"/>
    </row>
    <row r="54" spans="2:5" ht="0.6" customHeight="1">
      <c r="B54" s="840" t="s">
        <v>698</v>
      </c>
      <c r="C54" s="840"/>
      <c r="D54" s="840"/>
      <c r="E54" s="840"/>
    </row>
    <row r="55" spans="2:5" ht="0.6" customHeight="1"/>
    <row r="56" spans="2:5" ht="0.6" customHeight="1"/>
    <row r="57" spans="2:5" ht="0.6" customHeight="1"/>
    <row r="58" spans="2:5" ht="0.6" customHeight="1"/>
    <row r="59" spans="2:5" ht="0.6" customHeight="1"/>
    <row r="60" spans="2:5" ht="0.6" customHeight="1"/>
    <row r="61" spans="2:5" ht="0.6" customHeight="1"/>
    <row r="62" spans="2:5" ht="0.6" customHeight="1"/>
  </sheetData>
  <mergeCells count="14">
    <mergeCell ref="B5:E5"/>
    <mergeCell ref="B42:E42"/>
    <mergeCell ref="B43:E43"/>
    <mergeCell ref="B44:E44"/>
    <mergeCell ref="B45:E45"/>
    <mergeCell ref="B51:E51"/>
    <mergeCell ref="B52:E52"/>
    <mergeCell ref="B53:E53"/>
    <mergeCell ref="B54:E54"/>
    <mergeCell ref="B46:E46"/>
    <mergeCell ref="B47:E47"/>
    <mergeCell ref="B48:E48"/>
    <mergeCell ref="B49:E49"/>
    <mergeCell ref="B50:E50"/>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G75"/>
  <sheetViews>
    <sheetView showGridLines="0" zoomScale="110" zoomScaleNormal="110" workbookViewId="0">
      <selection activeCell="A72" sqref="A72"/>
    </sheetView>
  </sheetViews>
  <sheetFormatPr baseColWidth="10" defaultRowHeight="15"/>
  <cols>
    <col min="1" max="1" width="3.140625" style="3" customWidth="1"/>
    <col min="2" max="2" width="28.7109375" style="3" customWidth="1"/>
    <col min="3" max="3" width="25.7109375" style="3" customWidth="1"/>
    <col min="4" max="4" width="24" style="3" customWidth="1"/>
    <col min="5" max="5" width="25.5703125" style="3" customWidth="1"/>
    <col min="6" max="6" width="21.7109375" style="3" customWidth="1"/>
    <col min="7" max="7" width="7.7109375" style="3" customWidth="1"/>
    <col min="8" max="16384" width="11.42578125" style="3"/>
  </cols>
  <sheetData>
    <row r="1" spans="1:7" ht="3.75" customHeight="1"/>
    <row r="2" spans="1:7" ht="29.25" customHeight="1">
      <c r="A2" s="722" t="s">
        <v>0</v>
      </c>
    </row>
    <row r="3" spans="1:7" ht="27.75">
      <c r="A3" s="723" t="s">
        <v>1</v>
      </c>
    </row>
    <row r="4" spans="1:7" ht="20.25">
      <c r="A4" s="724" t="s">
        <v>1265</v>
      </c>
    </row>
    <row r="5" spans="1:7" ht="25.5" customHeight="1">
      <c r="A5" s="191"/>
      <c r="B5" s="342" t="s">
        <v>1273</v>
      </c>
      <c r="C5" s="342"/>
      <c r="D5" s="342"/>
      <c r="E5" s="342"/>
      <c r="F5" s="342"/>
    </row>
    <row r="6" spans="1:7" ht="5.25" customHeight="1"/>
    <row r="7" spans="1:7" ht="30">
      <c r="A7" s="177"/>
      <c r="B7" s="236" t="s">
        <v>325</v>
      </c>
      <c r="C7" s="238" t="s">
        <v>326</v>
      </c>
      <c r="D7" s="238" t="s">
        <v>11</v>
      </c>
      <c r="E7" s="238" t="s">
        <v>327</v>
      </c>
      <c r="F7" s="238" t="s">
        <v>328</v>
      </c>
    </row>
    <row r="8" spans="1:7" ht="49.5">
      <c r="A8" s="261"/>
      <c r="B8" s="256" t="s">
        <v>329</v>
      </c>
      <c r="C8" s="842" t="s">
        <v>427</v>
      </c>
      <c r="D8" s="845" t="s">
        <v>436</v>
      </c>
      <c r="E8" s="259" t="s">
        <v>330</v>
      </c>
      <c r="F8" s="846" t="s">
        <v>331</v>
      </c>
      <c r="G8" s="262"/>
    </row>
    <row r="9" spans="1:7" ht="16.5">
      <c r="A9" s="261"/>
      <c r="B9" s="256" t="s">
        <v>332</v>
      </c>
      <c r="C9" s="843"/>
      <c r="D9" s="845"/>
      <c r="E9" s="259" t="s">
        <v>330</v>
      </c>
      <c r="F9" s="846"/>
      <c r="G9" s="262"/>
    </row>
    <row r="10" spans="1:7" ht="16.5">
      <c r="A10" s="261"/>
      <c r="B10" s="256" t="s">
        <v>333</v>
      </c>
      <c r="C10" s="843"/>
      <c r="D10" s="845"/>
      <c r="E10" s="259" t="s">
        <v>334</v>
      </c>
      <c r="F10" s="846"/>
      <c r="G10" s="262"/>
    </row>
    <row r="11" spans="1:7" ht="16.5">
      <c r="A11" s="261"/>
      <c r="B11" s="256" t="s">
        <v>335</v>
      </c>
      <c r="C11" s="843"/>
      <c r="D11" s="845"/>
      <c r="E11" s="259" t="s">
        <v>336</v>
      </c>
      <c r="F11" s="846"/>
      <c r="G11" s="262"/>
    </row>
    <row r="12" spans="1:7" ht="16.5">
      <c r="A12" s="261"/>
      <c r="B12" s="256" t="s">
        <v>437</v>
      </c>
      <c r="C12" s="843"/>
      <c r="D12" s="845"/>
      <c r="E12" s="259" t="s">
        <v>337</v>
      </c>
      <c r="F12" s="846"/>
      <c r="G12" s="262"/>
    </row>
    <row r="13" spans="1:7" ht="16.5">
      <c r="A13" s="261"/>
      <c r="B13" s="256" t="s">
        <v>338</v>
      </c>
      <c r="C13" s="843"/>
      <c r="D13" s="845"/>
      <c r="E13" s="259" t="s">
        <v>336</v>
      </c>
      <c r="F13" s="846"/>
      <c r="G13" s="262"/>
    </row>
    <row r="14" spans="1:7" ht="16.5">
      <c r="A14" s="261"/>
      <c r="B14" s="256" t="s">
        <v>339</v>
      </c>
      <c r="C14" s="843"/>
      <c r="D14" s="845"/>
      <c r="E14" s="259" t="s">
        <v>337</v>
      </c>
      <c r="F14" s="846"/>
      <c r="G14" s="262"/>
    </row>
    <row r="15" spans="1:7" ht="16.5">
      <c r="A15" s="261"/>
      <c r="B15" s="256" t="s">
        <v>340</v>
      </c>
      <c r="C15" s="843"/>
      <c r="D15" s="845"/>
      <c r="E15" s="259" t="s">
        <v>334</v>
      </c>
      <c r="F15" s="846"/>
      <c r="G15" s="262"/>
    </row>
    <row r="16" spans="1:7" ht="33">
      <c r="A16" s="261"/>
      <c r="B16" s="256" t="s">
        <v>341</v>
      </c>
      <c r="C16" s="843"/>
      <c r="D16" s="845"/>
      <c r="E16" s="259" t="s">
        <v>342</v>
      </c>
      <c r="F16" s="846"/>
      <c r="G16" s="262"/>
    </row>
    <row r="17" spans="1:7" ht="16.5">
      <c r="A17" s="261"/>
      <c r="B17" s="256" t="s">
        <v>343</v>
      </c>
      <c r="C17" s="843"/>
      <c r="D17" s="845"/>
      <c r="E17" s="259" t="s">
        <v>342</v>
      </c>
      <c r="F17" s="846"/>
      <c r="G17" s="262"/>
    </row>
    <row r="18" spans="1:7" ht="33">
      <c r="A18" s="261"/>
      <c r="B18" s="256" t="s">
        <v>344</v>
      </c>
      <c r="C18" s="843"/>
      <c r="D18" s="845"/>
      <c r="E18" s="259" t="s">
        <v>345</v>
      </c>
      <c r="F18" s="846"/>
      <c r="G18" s="262"/>
    </row>
    <row r="19" spans="1:7" ht="33">
      <c r="A19" s="261"/>
      <c r="B19" s="256" t="s">
        <v>346</v>
      </c>
      <c r="C19" s="843"/>
      <c r="D19" s="845"/>
      <c r="E19" s="259" t="s">
        <v>347</v>
      </c>
      <c r="F19" s="846"/>
      <c r="G19" s="262"/>
    </row>
    <row r="20" spans="1:7" ht="49.5">
      <c r="A20" s="261"/>
      <c r="B20" s="256" t="s">
        <v>348</v>
      </c>
      <c r="C20" s="843"/>
      <c r="D20" s="845"/>
      <c r="E20" s="259" t="s">
        <v>349</v>
      </c>
      <c r="F20" s="846"/>
      <c r="G20" s="262"/>
    </row>
    <row r="21" spans="1:7" ht="33">
      <c r="A21" s="261"/>
      <c r="B21" s="256" t="s">
        <v>350</v>
      </c>
      <c r="C21" s="843"/>
      <c r="D21" s="845"/>
      <c r="E21" s="259" t="s">
        <v>347</v>
      </c>
      <c r="F21" s="846"/>
      <c r="G21" s="262"/>
    </row>
    <row r="22" spans="1:7" ht="49.5">
      <c r="A22" s="261"/>
      <c r="B22" s="256" t="s">
        <v>351</v>
      </c>
      <c r="C22" s="843"/>
      <c r="D22" s="845"/>
      <c r="E22" s="259" t="s">
        <v>416</v>
      </c>
      <c r="F22" s="846"/>
      <c r="G22" s="262"/>
    </row>
    <row r="23" spans="1:7" ht="33">
      <c r="A23" s="261"/>
      <c r="B23" s="256" t="s">
        <v>353</v>
      </c>
      <c r="C23" s="843"/>
      <c r="D23" s="845"/>
      <c r="E23" s="259" t="s">
        <v>417</v>
      </c>
      <c r="F23" s="846"/>
      <c r="G23" s="262"/>
    </row>
    <row r="24" spans="1:7" ht="33">
      <c r="A24" s="261"/>
      <c r="B24" s="256" t="s">
        <v>354</v>
      </c>
      <c r="C24" s="844"/>
      <c r="D24" s="845"/>
      <c r="E24" s="259" t="s">
        <v>418</v>
      </c>
      <c r="F24" s="846"/>
      <c r="G24" s="262"/>
    </row>
    <row r="25" spans="1:7" ht="33">
      <c r="A25" s="261"/>
      <c r="B25" s="257" t="s">
        <v>355</v>
      </c>
      <c r="C25" s="842" t="s">
        <v>428</v>
      </c>
      <c r="D25" s="842" t="s">
        <v>436</v>
      </c>
      <c r="E25" s="259" t="s">
        <v>347</v>
      </c>
      <c r="F25" s="847" t="s">
        <v>331</v>
      </c>
      <c r="G25" s="262"/>
    </row>
    <row r="26" spans="1:7" ht="16.5">
      <c r="A26" s="261"/>
      <c r="B26" s="257" t="s">
        <v>356</v>
      </c>
      <c r="C26" s="843"/>
      <c r="D26" s="843"/>
      <c r="E26" s="259" t="s">
        <v>342</v>
      </c>
      <c r="F26" s="849"/>
      <c r="G26" s="262"/>
    </row>
    <row r="27" spans="1:7" ht="16.5">
      <c r="A27" s="261"/>
      <c r="B27" s="257" t="s">
        <v>357</v>
      </c>
      <c r="C27" s="843"/>
      <c r="D27" s="843"/>
      <c r="E27" s="259" t="s">
        <v>345</v>
      </c>
      <c r="F27" s="849"/>
      <c r="G27" s="262"/>
    </row>
    <row r="28" spans="1:7" ht="33">
      <c r="A28" s="261"/>
      <c r="B28" s="257" t="s">
        <v>358</v>
      </c>
      <c r="C28" s="843"/>
      <c r="D28" s="843"/>
      <c r="E28" s="259" t="s">
        <v>419</v>
      </c>
      <c r="F28" s="849"/>
      <c r="G28" s="262"/>
    </row>
    <row r="29" spans="1:7" ht="33">
      <c r="A29" s="261"/>
      <c r="B29" s="257" t="s">
        <v>359</v>
      </c>
      <c r="C29" s="843"/>
      <c r="D29" s="843"/>
      <c r="E29" s="259" t="s">
        <v>352</v>
      </c>
      <c r="F29" s="849"/>
      <c r="G29" s="262"/>
    </row>
    <row r="30" spans="1:7" ht="33">
      <c r="A30" s="261"/>
      <c r="B30" s="257" t="s">
        <v>360</v>
      </c>
      <c r="C30" s="843"/>
      <c r="D30" s="843"/>
      <c r="E30" s="259" t="s">
        <v>420</v>
      </c>
      <c r="F30" s="849"/>
      <c r="G30" s="262"/>
    </row>
    <row r="31" spans="1:7" ht="16.5">
      <c r="A31" s="261"/>
      <c r="B31" s="257" t="s">
        <v>361</v>
      </c>
      <c r="C31" s="843"/>
      <c r="D31" s="843"/>
      <c r="E31" s="259" t="s">
        <v>365</v>
      </c>
      <c r="F31" s="849"/>
      <c r="G31" s="262"/>
    </row>
    <row r="32" spans="1:7" ht="16.5">
      <c r="A32" s="261"/>
      <c r="B32" s="257" t="s">
        <v>362</v>
      </c>
      <c r="C32" s="843"/>
      <c r="D32" s="843"/>
      <c r="E32" s="259" t="s">
        <v>366</v>
      </c>
      <c r="F32" s="849"/>
      <c r="G32" s="262"/>
    </row>
    <row r="33" spans="1:7" ht="49.5">
      <c r="A33" s="261"/>
      <c r="B33" s="257" t="s">
        <v>363</v>
      </c>
      <c r="C33" s="843"/>
      <c r="D33" s="843"/>
      <c r="E33" s="259" t="s">
        <v>367</v>
      </c>
      <c r="F33" s="849"/>
      <c r="G33" s="262"/>
    </row>
    <row r="34" spans="1:7" ht="49.5">
      <c r="A34" s="261"/>
      <c r="B34" s="257" t="s">
        <v>364</v>
      </c>
      <c r="C34" s="843"/>
      <c r="D34" s="843"/>
      <c r="E34" s="259" t="s">
        <v>368</v>
      </c>
      <c r="F34" s="849"/>
      <c r="G34" s="262"/>
    </row>
    <row r="35" spans="1:7" ht="33">
      <c r="A35" s="261"/>
      <c r="B35" s="257" t="s">
        <v>423</v>
      </c>
      <c r="C35" s="843"/>
      <c r="D35" s="843"/>
      <c r="E35" s="259" t="s">
        <v>369</v>
      </c>
      <c r="F35" s="849"/>
      <c r="G35" s="262"/>
    </row>
    <row r="36" spans="1:7" ht="66">
      <c r="A36" s="261"/>
      <c r="B36" s="257" t="s">
        <v>424</v>
      </c>
      <c r="C36" s="843"/>
      <c r="D36" s="843"/>
      <c r="E36" s="259" t="s">
        <v>421</v>
      </c>
      <c r="F36" s="849"/>
      <c r="G36" s="262"/>
    </row>
    <row r="37" spans="1:7" ht="82.5">
      <c r="A37" s="261"/>
      <c r="B37" s="257" t="s">
        <v>425</v>
      </c>
      <c r="C37" s="844"/>
      <c r="D37" s="844"/>
      <c r="E37" s="259" t="s">
        <v>422</v>
      </c>
      <c r="F37" s="848"/>
      <c r="G37" s="262"/>
    </row>
    <row r="38" spans="1:7" ht="132">
      <c r="A38" s="261"/>
      <c r="B38" s="257" t="s">
        <v>430</v>
      </c>
      <c r="C38" s="842" t="s">
        <v>429</v>
      </c>
      <c r="D38" s="842" t="s">
        <v>436</v>
      </c>
      <c r="E38" s="259" t="s">
        <v>426</v>
      </c>
      <c r="F38" s="847" t="s">
        <v>331</v>
      </c>
      <c r="G38" s="262"/>
    </row>
    <row r="39" spans="1:7" ht="49.5">
      <c r="A39" s="261"/>
      <c r="B39" s="257" t="s">
        <v>431</v>
      </c>
      <c r="C39" s="843"/>
      <c r="D39" s="843"/>
      <c r="E39" s="259" t="s">
        <v>382</v>
      </c>
      <c r="F39" s="849"/>
      <c r="G39" s="262"/>
    </row>
    <row r="40" spans="1:7" ht="33">
      <c r="A40" s="261"/>
      <c r="B40" s="257" t="s">
        <v>370</v>
      </c>
      <c r="C40" s="843"/>
      <c r="D40" s="843"/>
      <c r="E40" s="259" t="s">
        <v>366</v>
      </c>
      <c r="F40" s="849"/>
      <c r="G40" s="262"/>
    </row>
    <row r="41" spans="1:7" ht="33">
      <c r="A41" s="261"/>
      <c r="B41" s="257" t="s">
        <v>371</v>
      </c>
      <c r="C41" s="843"/>
      <c r="D41" s="843"/>
      <c r="E41" s="259" t="s">
        <v>383</v>
      </c>
      <c r="F41" s="849"/>
      <c r="G41" s="262"/>
    </row>
    <row r="42" spans="1:7" ht="16.5">
      <c r="A42" s="261"/>
      <c r="B42" s="257" t="s">
        <v>372</v>
      </c>
      <c r="C42" s="843"/>
      <c r="D42" s="843"/>
      <c r="E42" s="259" t="s">
        <v>384</v>
      </c>
      <c r="F42" s="849"/>
      <c r="G42" s="262"/>
    </row>
    <row r="43" spans="1:7" ht="33">
      <c r="A43" s="261"/>
      <c r="B43" s="257" t="s">
        <v>373</v>
      </c>
      <c r="C43" s="843"/>
      <c r="D43" s="843"/>
      <c r="E43" s="259" t="s">
        <v>385</v>
      </c>
      <c r="F43" s="849"/>
      <c r="G43" s="262"/>
    </row>
    <row r="44" spans="1:7" ht="33">
      <c r="A44" s="261"/>
      <c r="B44" s="257" t="s">
        <v>374</v>
      </c>
      <c r="C44" s="843"/>
      <c r="D44" s="843"/>
      <c r="E44" s="259" t="s">
        <v>367</v>
      </c>
      <c r="F44" s="849"/>
      <c r="G44" s="262"/>
    </row>
    <row r="45" spans="1:7" ht="16.5">
      <c r="A45" s="261"/>
      <c r="B45" s="257" t="s">
        <v>375</v>
      </c>
      <c r="C45" s="843"/>
      <c r="D45" s="843"/>
      <c r="E45" s="259" t="s">
        <v>386</v>
      </c>
      <c r="F45" s="849"/>
      <c r="G45" s="262"/>
    </row>
    <row r="46" spans="1:7" ht="16.5">
      <c r="A46" s="261"/>
      <c r="B46" s="257" t="s">
        <v>376</v>
      </c>
      <c r="C46" s="843"/>
      <c r="D46" s="843"/>
      <c r="E46" s="259" t="s">
        <v>367</v>
      </c>
      <c r="F46" s="849"/>
      <c r="G46" s="262"/>
    </row>
    <row r="47" spans="1:7" ht="33">
      <c r="A47" s="261"/>
      <c r="B47" s="257" t="s">
        <v>377</v>
      </c>
      <c r="C47" s="843"/>
      <c r="D47" s="843"/>
      <c r="E47" s="259" t="s">
        <v>383</v>
      </c>
      <c r="F47" s="849"/>
      <c r="G47" s="262"/>
    </row>
    <row r="48" spans="1:7" ht="16.5">
      <c r="A48" s="261"/>
      <c r="B48" s="257" t="s">
        <v>378</v>
      </c>
      <c r="C48" s="843"/>
      <c r="D48" s="843"/>
      <c r="E48" s="259" t="s">
        <v>380</v>
      </c>
      <c r="F48" s="849"/>
      <c r="G48" s="262"/>
    </row>
    <row r="49" spans="1:7" ht="33">
      <c r="A49" s="261"/>
      <c r="B49" s="257" t="s">
        <v>379</v>
      </c>
      <c r="C49" s="844"/>
      <c r="D49" s="844"/>
      <c r="E49" s="259" t="s">
        <v>387</v>
      </c>
      <c r="F49" s="848"/>
      <c r="G49" s="262"/>
    </row>
    <row r="50" spans="1:7" ht="33">
      <c r="A50" s="261"/>
      <c r="B50" s="257" t="s">
        <v>388</v>
      </c>
      <c r="C50" s="842" t="s">
        <v>428</v>
      </c>
      <c r="D50" s="842" t="s">
        <v>436</v>
      </c>
      <c r="E50" s="259" t="s">
        <v>406</v>
      </c>
      <c r="F50" s="847" t="s">
        <v>331</v>
      </c>
      <c r="G50" s="262"/>
    </row>
    <row r="51" spans="1:7" ht="33">
      <c r="A51" s="261"/>
      <c r="B51" s="257" t="s">
        <v>389</v>
      </c>
      <c r="C51" s="843"/>
      <c r="D51" s="843"/>
      <c r="E51" s="259" t="s">
        <v>407</v>
      </c>
      <c r="F51" s="849"/>
      <c r="G51" s="262"/>
    </row>
    <row r="52" spans="1:7" ht="16.5">
      <c r="A52" s="261"/>
      <c r="B52" s="257" t="s">
        <v>390</v>
      </c>
      <c r="C52" s="843"/>
      <c r="D52" s="843"/>
      <c r="E52" s="259" t="s">
        <v>407</v>
      </c>
      <c r="F52" s="849"/>
      <c r="G52" s="262"/>
    </row>
    <row r="53" spans="1:7" ht="16.5">
      <c r="A53" s="261"/>
      <c r="B53" s="257" t="s">
        <v>391</v>
      </c>
      <c r="C53" s="843"/>
      <c r="D53" s="843"/>
      <c r="E53" s="259" t="s">
        <v>407</v>
      </c>
      <c r="F53" s="849"/>
      <c r="G53" s="262"/>
    </row>
    <row r="54" spans="1:7" ht="16.5">
      <c r="A54" s="261"/>
      <c r="B54" s="257" t="s">
        <v>392</v>
      </c>
      <c r="C54" s="843"/>
      <c r="D54" s="843"/>
      <c r="E54" s="259" t="s">
        <v>407</v>
      </c>
      <c r="F54" s="849"/>
      <c r="G54" s="262"/>
    </row>
    <row r="55" spans="1:7" ht="33">
      <c r="A55" s="261"/>
      <c r="B55" s="257" t="s">
        <v>393</v>
      </c>
      <c r="C55" s="843"/>
      <c r="D55" s="843"/>
      <c r="E55" s="259" t="s">
        <v>408</v>
      </c>
      <c r="F55" s="849"/>
      <c r="G55" s="262"/>
    </row>
    <row r="56" spans="1:7" ht="16.5">
      <c r="A56" s="261"/>
      <c r="B56" s="257" t="s">
        <v>394</v>
      </c>
      <c r="C56" s="843"/>
      <c r="D56" s="843"/>
      <c r="E56" s="259" t="s">
        <v>409</v>
      </c>
      <c r="F56" s="849"/>
      <c r="G56" s="262"/>
    </row>
    <row r="57" spans="1:7" ht="16.5">
      <c r="A57" s="261"/>
      <c r="B57" s="257" t="s">
        <v>395</v>
      </c>
      <c r="C57" s="843"/>
      <c r="D57" s="843"/>
      <c r="E57" s="259" t="s">
        <v>407</v>
      </c>
      <c r="F57" s="849"/>
      <c r="G57" s="262"/>
    </row>
    <row r="58" spans="1:7" ht="16.5">
      <c r="A58" s="261"/>
      <c r="B58" s="257" t="s">
        <v>396</v>
      </c>
      <c r="C58" s="843"/>
      <c r="D58" s="843"/>
      <c r="E58" s="259" t="s">
        <v>381</v>
      </c>
      <c r="F58" s="849"/>
      <c r="G58" s="262"/>
    </row>
    <row r="59" spans="1:7" ht="33">
      <c r="A59" s="261"/>
      <c r="B59" s="257" t="s">
        <v>397</v>
      </c>
      <c r="C59" s="843"/>
      <c r="D59" s="843"/>
      <c r="E59" s="259" t="s">
        <v>381</v>
      </c>
      <c r="F59" s="849"/>
      <c r="G59" s="262"/>
    </row>
    <row r="60" spans="1:7" ht="16.5">
      <c r="A60" s="261"/>
      <c r="B60" s="257" t="s">
        <v>398</v>
      </c>
      <c r="C60" s="843"/>
      <c r="D60" s="843"/>
      <c r="E60" s="259" t="s">
        <v>381</v>
      </c>
      <c r="F60" s="849"/>
      <c r="G60" s="262"/>
    </row>
    <row r="61" spans="1:7" ht="16.5">
      <c r="A61" s="261"/>
      <c r="B61" s="257" t="s">
        <v>399</v>
      </c>
      <c r="C61" s="843"/>
      <c r="D61" s="843"/>
      <c r="E61" s="259" t="s">
        <v>381</v>
      </c>
      <c r="F61" s="849"/>
      <c r="G61" s="262"/>
    </row>
    <row r="62" spans="1:7" ht="33">
      <c r="A62" s="261"/>
      <c r="B62" s="257" t="s">
        <v>400</v>
      </c>
      <c r="C62" s="843"/>
      <c r="D62" s="843"/>
      <c r="E62" s="259" t="s">
        <v>381</v>
      </c>
      <c r="F62" s="849"/>
      <c r="G62" s="262"/>
    </row>
    <row r="63" spans="1:7" ht="16.5">
      <c r="A63" s="261"/>
      <c r="B63" s="257" t="s">
        <v>401</v>
      </c>
      <c r="C63" s="843"/>
      <c r="D63" s="843"/>
      <c r="E63" s="259" t="s">
        <v>410</v>
      </c>
      <c r="F63" s="849"/>
      <c r="G63" s="262"/>
    </row>
    <row r="64" spans="1:7" ht="16.5">
      <c r="A64" s="261"/>
      <c r="B64" s="257" t="s">
        <v>402</v>
      </c>
      <c r="C64" s="843"/>
      <c r="D64" s="843"/>
      <c r="E64" s="259" t="s">
        <v>381</v>
      </c>
      <c r="F64" s="849"/>
      <c r="G64" s="262"/>
    </row>
    <row r="65" spans="1:7" ht="33">
      <c r="A65" s="261"/>
      <c r="B65" s="257" t="s">
        <v>403</v>
      </c>
      <c r="C65" s="843"/>
      <c r="D65" s="843"/>
      <c r="E65" s="259" t="s">
        <v>381</v>
      </c>
      <c r="F65" s="849"/>
      <c r="G65" s="262"/>
    </row>
    <row r="66" spans="1:7" ht="33">
      <c r="A66" s="261"/>
      <c r="B66" s="257" t="s">
        <v>404</v>
      </c>
      <c r="C66" s="843"/>
      <c r="D66" s="843"/>
      <c r="E66" s="259" t="s">
        <v>381</v>
      </c>
      <c r="F66" s="849"/>
      <c r="G66" s="262"/>
    </row>
    <row r="67" spans="1:7" ht="16.5">
      <c r="A67" s="261"/>
      <c r="B67" s="257" t="s">
        <v>405</v>
      </c>
      <c r="C67" s="844"/>
      <c r="D67" s="844"/>
      <c r="E67" s="259" t="s">
        <v>381</v>
      </c>
      <c r="F67" s="848"/>
      <c r="G67" s="262"/>
    </row>
    <row r="68" spans="1:7" ht="35.25" customHeight="1">
      <c r="A68" s="261"/>
      <c r="B68" s="257" t="s">
        <v>411</v>
      </c>
      <c r="C68" s="842" t="s">
        <v>435</v>
      </c>
      <c r="D68" s="842" t="s">
        <v>436</v>
      </c>
      <c r="E68" s="259" t="s">
        <v>381</v>
      </c>
      <c r="F68" s="847" t="s">
        <v>331</v>
      </c>
      <c r="G68" s="262"/>
    </row>
    <row r="69" spans="1:7" ht="35.25" customHeight="1">
      <c r="A69" s="261"/>
      <c r="B69" s="257" t="s">
        <v>412</v>
      </c>
      <c r="C69" s="843"/>
      <c r="D69" s="843"/>
      <c r="E69" s="259" t="s">
        <v>414</v>
      </c>
      <c r="F69" s="848"/>
      <c r="G69" s="262"/>
    </row>
    <row r="70" spans="1:7" ht="297">
      <c r="A70" s="261"/>
      <c r="B70" s="257" t="s">
        <v>413</v>
      </c>
      <c r="C70" s="844"/>
      <c r="D70" s="844"/>
      <c r="E70" s="259" t="s">
        <v>415</v>
      </c>
      <c r="F70" s="260" t="s">
        <v>432</v>
      </c>
      <c r="G70" s="262"/>
    </row>
    <row r="71" spans="1:7">
      <c r="B71" s="258" t="s">
        <v>433</v>
      </c>
      <c r="C71" s="255"/>
      <c r="G71" s="263"/>
    </row>
    <row r="72" spans="1:7">
      <c r="B72" s="258" t="s">
        <v>434</v>
      </c>
      <c r="C72" s="255"/>
    </row>
    <row r="74" spans="1:7" ht="0.6" customHeight="1">
      <c r="B74" s="264" t="s">
        <v>438</v>
      </c>
    </row>
    <row r="75" spans="1:7" ht="0.6" customHeight="1">
      <c r="B75" s="264" t="s">
        <v>439</v>
      </c>
    </row>
  </sheetData>
  <mergeCells count="15">
    <mergeCell ref="C8:C24"/>
    <mergeCell ref="C25:C37"/>
    <mergeCell ref="C68:C70"/>
    <mergeCell ref="F25:F37"/>
    <mergeCell ref="C38:C49"/>
    <mergeCell ref="D38:D49"/>
    <mergeCell ref="F38:F49"/>
    <mergeCell ref="D50:D67"/>
    <mergeCell ref="C50:C67"/>
    <mergeCell ref="F50:F67"/>
    <mergeCell ref="D25:D37"/>
    <mergeCell ref="D68:D70"/>
    <mergeCell ref="D8:D24"/>
    <mergeCell ref="F8:F24"/>
    <mergeCell ref="F68:F69"/>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AX52"/>
  <sheetViews>
    <sheetView showGridLines="0" topLeftCell="B1" zoomScale="70" zoomScaleNormal="70" zoomScaleSheetLayoutView="100" workbookViewId="0">
      <selection activeCell="C4" sqref="C4"/>
    </sheetView>
  </sheetViews>
  <sheetFormatPr baseColWidth="10" defaultRowHeight="16.5"/>
  <cols>
    <col min="1" max="1" width="8.140625" style="265" hidden="1" customWidth="1"/>
    <col min="2" max="2" width="16" style="265" customWidth="1"/>
    <col min="3" max="3" width="45" style="265" customWidth="1"/>
    <col min="4" max="4" width="31.28515625" style="265" customWidth="1"/>
    <col min="5" max="5" width="44.140625" style="265" customWidth="1"/>
    <col min="6" max="6" width="52.7109375" style="265" customWidth="1"/>
    <col min="7" max="7" width="24.140625" style="265" customWidth="1"/>
    <col min="8" max="9" width="15.28515625" style="265" hidden="1" customWidth="1"/>
    <col min="10" max="10" width="8.140625" style="265" hidden="1" customWidth="1"/>
    <col min="11" max="11" width="25.85546875" style="265" hidden="1" customWidth="1"/>
    <col min="12" max="12" width="40.140625" style="266" hidden="1" customWidth="1"/>
    <col min="13" max="13" width="22.5703125" style="265" hidden="1" customWidth="1"/>
    <col min="14" max="15" width="33.28515625" style="265" hidden="1" customWidth="1"/>
    <col min="16" max="16" width="24.85546875" style="265" hidden="1" customWidth="1"/>
    <col min="17" max="17" width="21" style="265" hidden="1" customWidth="1"/>
    <col min="18" max="50" width="11.42578125" style="719"/>
    <col min="51" max="16384" width="11.42578125" style="265"/>
  </cols>
  <sheetData>
    <row r="1" spans="1:50" ht="30.75">
      <c r="B1" s="45" t="s">
        <v>0</v>
      </c>
    </row>
    <row r="2" spans="1:50" ht="27.75">
      <c r="B2" s="46" t="s">
        <v>1</v>
      </c>
    </row>
    <row r="3" spans="1:50" ht="20.25">
      <c r="B3" s="97" t="s">
        <v>1265</v>
      </c>
    </row>
    <row r="4" spans="1:50" ht="18.75">
      <c r="B4" s="721" t="s">
        <v>440</v>
      </c>
      <c r="C4" s="718"/>
      <c r="D4" s="718"/>
      <c r="E4" s="718"/>
      <c r="F4" s="718"/>
      <c r="G4" s="718"/>
      <c r="H4" s="718"/>
      <c r="I4" s="718"/>
      <c r="J4" s="718"/>
      <c r="K4" s="718"/>
    </row>
    <row r="5" spans="1:50" s="605" customFormat="1" ht="18.75" customHeight="1">
      <c r="A5" s="604"/>
      <c r="B5" s="888" t="s">
        <v>1050</v>
      </c>
      <c r="C5" s="888"/>
      <c r="D5" s="888"/>
      <c r="E5" s="888"/>
      <c r="F5" s="888"/>
      <c r="G5" s="888"/>
      <c r="H5" s="604"/>
      <c r="I5" s="604"/>
      <c r="J5" s="604"/>
      <c r="K5" s="604"/>
      <c r="L5" s="604"/>
      <c r="M5" s="604"/>
      <c r="N5" s="604"/>
      <c r="O5" s="604"/>
      <c r="P5" s="604"/>
      <c r="Q5" s="604"/>
      <c r="R5" s="719"/>
      <c r="S5" s="719"/>
      <c r="T5" s="719"/>
      <c r="U5" s="719"/>
      <c r="V5" s="719"/>
      <c r="W5" s="719"/>
      <c r="X5" s="719"/>
      <c r="Y5" s="719"/>
      <c r="Z5" s="719"/>
      <c r="AA5" s="719"/>
      <c r="AB5" s="719"/>
      <c r="AC5" s="719"/>
      <c r="AD5" s="719"/>
      <c r="AE5" s="719"/>
      <c r="AF5" s="719"/>
      <c r="AG5" s="719"/>
      <c r="AH5" s="719"/>
      <c r="AI5" s="719"/>
      <c r="AJ5" s="719"/>
      <c r="AK5" s="719"/>
      <c r="AL5" s="719"/>
      <c r="AM5" s="719"/>
      <c r="AN5" s="719"/>
      <c r="AO5" s="719"/>
      <c r="AP5" s="719"/>
      <c r="AQ5" s="719"/>
      <c r="AR5" s="719"/>
      <c r="AS5" s="719"/>
      <c r="AT5" s="719"/>
      <c r="AU5" s="719"/>
      <c r="AV5" s="719"/>
      <c r="AW5" s="719"/>
      <c r="AX5" s="719"/>
    </row>
    <row r="6" spans="1:50" ht="21.75" customHeight="1">
      <c r="A6" s="879" t="s">
        <v>441</v>
      </c>
      <c r="B6" s="880"/>
      <c r="C6" s="880"/>
      <c r="D6" s="880"/>
      <c r="E6" s="880"/>
      <c r="F6" s="880"/>
      <c r="G6" s="880"/>
      <c r="H6" s="880"/>
      <c r="I6" s="880"/>
      <c r="J6" s="880"/>
      <c r="K6" s="880"/>
      <c r="L6" s="880"/>
      <c r="M6" s="880"/>
      <c r="N6" s="880"/>
      <c r="O6" s="880"/>
      <c r="P6" s="880"/>
      <c r="Q6" s="881"/>
    </row>
    <row r="7" spans="1:50" s="267" customFormat="1" ht="33.75" customHeight="1">
      <c r="A7" s="882" t="s">
        <v>442</v>
      </c>
      <c r="B7" s="884" t="s">
        <v>443</v>
      </c>
      <c r="C7" s="884" t="s">
        <v>444</v>
      </c>
      <c r="D7" s="877" t="s">
        <v>445</v>
      </c>
      <c r="E7" s="877" t="s">
        <v>326</v>
      </c>
      <c r="F7" s="877" t="s">
        <v>11</v>
      </c>
      <c r="G7" s="877" t="s">
        <v>446</v>
      </c>
      <c r="H7" s="877" t="s">
        <v>328</v>
      </c>
      <c r="I7" s="877" t="s">
        <v>447</v>
      </c>
      <c r="J7" s="877" t="s">
        <v>448</v>
      </c>
      <c r="K7" s="884" t="s">
        <v>449</v>
      </c>
      <c r="L7" s="877" t="s">
        <v>450</v>
      </c>
      <c r="M7" s="877" t="s">
        <v>451</v>
      </c>
      <c r="N7" s="877" t="s">
        <v>452</v>
      </c>
      <c r="O7" s="877" t="s">
        <v>453</v>
      </c>
      <c r="P7" s="877" t="s">
        <v>454</v>
      </c>
      <c r="Q7" s="886" t="s">
        <v>455</v>
      </c>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0"/>
    </row>
    <row r="8" spans="1:50" s="267" customFormat="1" ht="15" customHeight="1">
      <c r="A8" s="883"/>
      <c r="B8" s="885"/>
      <c r="C8" s="885"/>
      <c r="D8" s="878"/>
      <c r="E8" s="878"/>
      <c r="F8" s="878"/>
      <c r="G8" s="878"/>
      <c r="H8" s="878"/>
      <c r="I8" s="878"/>
      <c r="J8" s="878"/>
      <c r="K8" s="885"/>
      <c r="L8" s="885"/>
      <c r="M8" s="878"/>
      <c r="N8" s="878"/>
      <c r="O8" s="878"/>
      <c r="P8" s="878"/>
      <c r="Q8" s="887"/>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row>
    <row r="9" spans="1:50" ht="25.5" customHeight="1">
      <c r="A9" s="868" t="s">
        <v>456</v>
      </c>
      <c r="B9" s="861" t="s">
        <v>457</v>
      </c>
      <c r="C9" s="859" t="s">
        <v>478</v>
      </c>
      <c r="D9" s="873" t="s">
        <v>458</v>
      </c>
      <c r="E9" s="860" t="s">
        <v>607</v>
      </c>
      <c r="F9" s="852" t="s">
        <v>460</v>
      </c>
      <c r="G9" s="861" t="s">
        <v>461</v>
      </c>
      <c r="H9" s="864">
        <v>43678</v>
      </c>
      <c r="I9" s="864">
        <v>43678</v>
      </c>
      <c r="J9" s="850" t="s">
        <v>462</v>
      </c>
      <c r="K9" s="873" t="s">
        <v>458</v>
      </c>
      <c r="L9" s="268" t="s">
        <v>463</v>
      </c>
      <c r="M9" s="269" t="s">
        <v>464</v>
      </c>
      <c r="N9" s="852" t="s">
        <v>465</v>
      </c>
      <c r="O9" s="853" t="s">
        <v>459</v>
      </c>
      <c r="P9" s="865" t="s">
        <v>466</v>
      </c>
      <c r="Q9" s="870" t="s">
        <v>467</v>
      </c>
    </row>
    <row r="10" spans="1:50" ht="25.5" customHeight="1">
      <c r="A10" s="868"/>
      <c r="B10" s="862"/>
      <c r="C10" s="876"/>
      <c r="D10" s="873"/>
      <c r="E10" s="860"/>
      <c r="F10" s="852"/>
      <c r="G10" s="874"/>
      <c r="H10" s="864"/>
      <c r="I10" s="864"/>
      <c r="J10" s="850"/>
      <c r="K10" s="873"/>
      <c r="L10" s="268" t="s">
        <v>468</v>
      </c>
      <c r="M10" s="872" t="s">
        <v>469</v>
      </c>
      <c r="N10" s="852"/>
      <c r="O10" s="853"/>
      <c r="P10" s="865"/>
      <c r="Q10" s="871"/>
    </row>
    <row r="11" spans="1:50" ht="25.5" customHeight="1">
      <c r="A11" s="868"/>
      <c r="B11" s="862"/>
      <c r="C11" s="876"/>
      <c r="D11" s="873"/>
      <c r="E11" s="860"/>
      <c r="F11" s="852"/>
      <c r="G11" s="874"/>
      <c r="H11" s="864"/>
      <c r="I11" s="864"/>
      <c r="J11" s="850"/>
      <c r="K11" s="873"/>
      <c r="L11" s="268" t="s">
        <v>470</v>
      </c>
      <c r="M11" s="872"/>
      <c r="N11" s="852"/>
      <c r="O11" s="853"/>
      <c r="P11" s="865"/>
      <c r="Q11" s="871"/>
    </row>
    <row r="12" spans="1:50" ht="25.5" customHeight="1">
      <c r="A12" s="868"/>
      <c r="B12" s="862"/>
      <c r="C12" s="876"/>
      <c r="D12" s="873"/>
      <c r="E12" s="860"/>
      <c r="F12" s="852"/>
      <c r="G12" s="874"/>
      <c r="H12" s="864"/>
      <c r="I12" s="864"/>
      <c r="J12" s="850"/>
      <c r="K12" s="873"/>
      <c r="L12" s="268" t="s">
        <v>471</v>
      </c>
      <c r="M12" s="852" t="s">
        <v>472</v>
      </c>
      <c r="N12" s="852"/>
      <c r="O12" s="853"/>
      <c r="P12" s="865"/>
      <c r="Q12" s="871"/>
    </row>
    <row r="13" spans="1:50" ht="25.5" customHeight="1">
      <c r="A13" s="868"/>
      <c r="B13" s="862"/>
      <c r="C13" s="876"/>
      <c r="D13" s="873"/>
      <c r="E13" s="860"/>
      <c r="F13" s="852"/>
      <c r="G13" s="874"/>
      <c r="H13" s="864"/>
      <c r="I13" s="864"/>
      <c r="J13" s="850"/>
      <c r="K13" s="873"/>
      <c r="L13" s="268" t="s">
        <v>473</v>
      </c>
      <c r="M13" s="852"/>
      <c r="N13" s="852"/>
      <c r="O13" s="853"/>
      <c r="P13" s="865"/>
      <c r="Q13" s="871"/>
    </row>
    <row r="14" spans="1:50" ht="25.5" customHeight="1">
      <c r="A14" s="868"/>
      <c r="B14" s="862"/>
      <c r="C14" s="876"/>
      <c r="D14" s="873"/>
      <c r="E14" s="860"/>
      <c r="F14" s="852"/>
      <c r="G14" s="874"/>
      <c r="H14" s="864"/>
      <c r="I14" s="864"/>
      <c r="J14" s="850"/>
      <c r="K14" s="873"/>
      <c r="L14" s="268" t="s">
        <v>474</v>
      </c>
      <c r="M14" s="852"/>
      <c r="N14" s="852"/>
      <c r="O14" s="853"/>
      <c r="P14" s="865"/>
      <c r="Q14" s="871"/>
    </row>
    <row r="15" spans="1:50" ht="25.5" customHeight="1">
      <c r="A15" s="868"/>
      <c r="B15" s="863"/>
      <c r="C15" s="876"/>
      <c r="D15" s="873"/>
      <c r="E15" s="860"/>
      <c r="F15" s="852"/>
      <c r="G15" s="875"/>
      <c r="H15" s="864"/>
      <c r="I15" s="864"/>
      <c r="J15" s="850"/>
      <c r="K15" s="873"/>
      <c r="L15" s="268" t="s">
        <v>475</v>
      </c>
      <c r="M15" s="269" t="s">
        <v>476</v>
      </c>
      <c r="N15" s="852"/>
      <c r="O15" s="853"/>
      <c r="P15" s="865"/>
      <c r="Q15" s="871"/>
    </row>
    <row r="16" spans="1:50" ht="60" customHeight="1">
      <c r="A16" s="858" t="s">
        <v>477</v>
      </c>
      <c r="B16" s="861" t="s">
        <v>457</v>
      </c>
      <c r="C16" s="859" t="s">
        <v>478</v>
      </c>
      <c r="D16" s="851" t="s">
        <v>479</v>
      </c>
      <c r="E16" s="860" t="s">
        <v>480</v>
      </c>
      <c r="F16" s="852" t="s">
        <v>481</v>
      </c>
      <c r="G16" s="861" t="s">
        <v>482</v>
      </c>
      <c r="H16" s="864">
        <v>43678</v>
      </c>
      <c r="I16" s="864">
        <v>43678</v>
      </c>
      <c r="J16" s="850" t="s">
        <v>462</v>
      </c>
      <c r="K16" s="851" t="s">
        <v>479</v>
      </c>
      <c r="L16" s="270" t="s">
        <v>483</v>
      </c>
      <c r="M16" s="852" t="s">
        <v>484</v>
      </c>
      <c r="N16" s="852" t="s">
        <v>485</v>
      </c>
      <c r="O16" s="853" t="s">
        <v>480</v>
      </c>
      <c r="P16" s="865" t="s">
        <v>486</v>
      </c>
      <c r="Q16" s="866" t="s">
        <v>467</v>
      </c>
    </row>
    <row r="17" spans="1:17" ht="60" customHeight="1">
      <c r="A17" s="858"/>
      <c r="B17" s="862"/>
      <c r="C17" s="859"/>
      <c r="D17" s="851"/>
      <c r="E17" s="860"/>
      <c r="F17" s="852"/>
      <c r="G17" s="862"/>
      <c r="H17" s="864"/>
      <c r="I17" s="864"/>
      <c r="J17" s="850"/>
      <c r="K17" s="851"/>
      <c r="L17" s="270" t="s">
        <v>487</v>
      </c>
      <c r="M17" s="852"/>
      <c r="N17" s="852"/>
      <c r="O17" s="853"/>
      <c r="P17" s="865"/>
      <c r="Q17" s="869"/>
    </row>
    <row r="18" spans="1:17" ht="60" customHeight="1">
      <c r="A18" s="858"/>
      <c r="B18" s="863"/>
      <c r="C18" s="859"/>
      <c r="D18" s="851"/>
      <c r="E18" s="860"/>
      <c r="F18" s="852"/>
      <c r="G18" s="863"/>
      <c r="H18" s="864"/>
      <c r="I18" s="864"/>
      <c r="J18" s="850"/>
      <c r="K18" s="851"/>
      <c r="L18" s="271" t="s">
        <v>488</v>
      </c>
      <c r="M18" s="852"/>
      <c r="N18" s="852"/>
      <c r="O18" s="853"/>
      <c r="P18" s="865"/>
      <c r="Q18" s="867"/>
    </row>
    <row r="19" spans="1:17" ht="24.75" customHeight="1">
      <c r="A19" s="858" t="s">
        <v>489</v>
      </c>
      <c r="B19" s="858" t="s">
        <v>457</v>
      </c>
      <c r="C19" s="859" t="s">
        <v>478</v>
      </c>
      <c r="D19" s="851" t="s">
        <v>490</v>
      </c>
      <c r="E19" s="860" t="s">
        <v>603</v>
      </c>
      <c r="F19" s="852" t="s">
        <v>492</v>
      </c>
      <c r="G19" s="861" t="s">
        <v>493</v>
      </c>
      <c r="H19" s="864">
        <v>43678</v>
      </c>
      <c r="I19" s="864">
        <v>43678</v>
      </c>
      <c r="J19" s="850" t="s">
        <v>462</v>
      </c>
      <c r="K19" s="851" t="s">
        <v>490</v>
      </c>
      <c r="L19" s="270" t="s">
        <v>494</v>
      </c>
      <c r="M19" s="852" t="s">
        <v>495</v>
      </c>
      <c r="N19" s="852" t="s">
        <v>496</v>
      </c>
      <c r="O19" s="853" t="s">
        <v>491</v>
      </c>
      <c r="P19" s="865" t="s">
        <v>497</v>
      </c>
      <c r="Q19" s="866" t="s">
        <v>467</v>
      </c>
    </row>
    <row r="20" spans="1:17" ht="24.75" customHeight="1">
      <c r="A20" s="858"/>
      <c r="B20" s="858"/>
      <c r="C20" s="859"/>
      <c r="D20" s="851"/>
      <c r="E20" s="860"/>
      <c r="F20" s="852"/>
      <c r="G20" s="862"/>
      <c r="H20" s="864"/>
      <c r="I20" s="864"/>
      <c r="J20" s="850"/>
      <c r="K20" s="851"/>
      <c r="L20" s="270" t="s">
        <v>498</v>
      </c>
      <c r="M20" s="852"/>
      <c r="N20" s="852"/>
      <c r="O20" s="853"/>
      <c r="P20" s="865"/>
      <c r="Q20" s="869"/>
    </row>
    <row r="21" spans="1:17" ht="24.75" customHeight="1">
      <c r="A21" s="858"/>
      <c r="B21" s="858"/>
      <c r="C21" s="859"/>
      <c r="D21" s="851"/>
      <c r="E21" s="860"/>
      <c r="F21" s="852"/>
      <c r="G21" s="862"/>
      <c r="H21" s="864"/>
      <c r="I21" s="864"/>
      <c r="J21" s="850"/>
      <c r="K21" s="851"/>
      <c r="L21" s="270" t="s">
        <v>499</v>
      </c>
      <c r="M21" s="852"/>
      <c r="N21" s="852"/>
      <c r="O21" s="853"/>
      <c r="P21" s="865"/>
      <c r="Q21" s="869"/>
    </row>
    <row r="22" spans="1:17" ht="24.75" customHeight="1">
      <c r="A22" s="858"/>
      <c r="B22" s="858"/>
      <c r="C22" s="859"/>
      <c r="D22" s="851"/>
      <c r="E22" s="860"/>
      <c r="F22" s="852"/>
      <c r="G22" s="862"/>
      <c r="H22" s="864"/>
      <c r="I22" s="864"/>
      <c r="J22" s="850"/>
      <c r="K22" s="851"/>
      <c r="L22" s="270" t="s">
        <v>500</v>
      </c>
      <c r="M22" s="852"/>
      <c r="N22" s="852"/>
      <c r="O22" s="853"/>
      <c r="P22" s="865"/>
      <c r="Q22" s="869"/>
    </row>
    <row r="23" spans="1:17" ht="24.75" customHeight="1">
      <c r="A23" s="858"/>
      <c r="B23" s="858"/>
      <c r="C23" s="859"/>
      <c r="D23" s="851"/>
      <c r="E23" s="860"/>
      <c r="F23" s="852"/>
      <c r="G23" s="862"/>
      <c r="H23" s="864"/>
      <c r="I23" s="864"/>
      <c r="J23" s="850"/>
      <c r="K23" s="851"/>
      <c r="L23" s="270" t="s">
        <v>501</v>
      </c>
      <c r="M23" s="852"/>
      <c r="N23" s="852"/>
      <c r="O23" s="853"/>
      <c r="P23" s="865"/>
      <c r="Q23" s="869"/>
    </row>
    <row r="24" spans="1:17" ht="24.75" customHeight="1">
      <c r="A24" s="858"/>
      <c r="B24" s="858"/>
      <c r="C24" s="859"/>
      <c r="D24" s="851"/>
      <c r="E24" s="860"/>
      <c r="F24" s="852"/>
      <c r="G24" s="863"/>
      <c r="H24" s="864"/>
      <c r="I24" s="864"/>
      <c r="J24" s="850"/>
      <c r="K24" s="851"/>
      <c r="L24" s="270" t="s">
        <v>502</v>
      </c>
      <c r="M24" s="852"/>
      <c r="N24" s="852"/>
      <c r="O24" s="853"/>
      <c r="P24" s="865"/>
      <c r="Q24" s="867"/>
    </row>
    <row r="25" spans="1:17" ht="72" customHeight="1">
      <c r="A25" s="858" t="s">
        <v>503</v>
      </c>
      <c r="B25" s="858" t="s">
        <v>504</v>
      </c>
      <c r="C25" s="859" t="s">
        <v>478</v>
      </c>
      <c r="D25" s="851" t="s">
        <v>505</v>
      </c>
      <c r="E25" s="860" t="s">
        <v>608</v>
      </c>
      <c r="F25" s="852" t="s">
        <v>507</v>
      </c>
      <c r="G25" s="861" t="s">
        <v>508</v>
      </c>
      <c r="H25" s="864">
        <v>43678</v>
      </c>
      <c r="I25" s="864">
        <v>43678</v>
      </c>
      <c r="J25" s="850" t="s">
        <v>462</v>
      </c>
      <c r="K25" s="851" t="s">
        <v>505</v>
      </c>
      <c r="L25" s="270" t="s">
        <v>509</v>
      </c>
      <c r="M25" s="852" t="s">
        <v>510</v>
      </c>
      <c r="N25" s="852" t="s">
        <v>511</v>
      </c>
      <c r="O25" s="853" t="s">
        <v>506</v>
      </c>
      <c r="P25" s="865" t="s">
        <v>512</v>
      </c>
      <c r="Q25" s="866" t="s">
        <v>467</v>
      </c>
    </row>
    <row r="26" spans="1:17" ht="72" customHeight="1">
      <c r="A26" s="858"/>
      <c r="B26" s="858"/>
      <c r="C26" s="859"/>
      <c r="D26" s="851"/>
      <c r="E26" s="860"/>
      <c r="F26" s="852"/>
      <c r="G26" s="863"/>
      <c r="H26" s="864"/>
      <c r="I26" s="864"/>
      <c r="J26" s="850"/>
      <c r="K26" s="851"/>
      <c r="L26" s="270" t="s">
        <v>513</v>
      </c>
      <c r="M26" s="852"/>
      <c r="N26" s="852"/>
      <c r="O26" s="853"/>
      <c r="P26" s="865"/>
      <c r="Q26" s="867"/>
    </row>
    <row r="27" spans="1:17" ht="68.25" customHeight="1">
      <c r="A27" s="858" t="s">
        <v>514</v>
      </c>
      <c r="B27" s="858" t="s">
        <v>515</v>
      </c>
      <c r="C27" s="859" t="s">
        <v>478</v>
      </c>
      <c r="D27" s="851" t="s">
        <v>516</v>
      </c>
      <c r="E27" s="860" t="s">
        <v>604</v>
      </c>
      <c r="F27" s="852" t="s">
        <v>518</v>
      </c>
      <c r="G27" s="861" t="s">
        <v>519</v>
      </c>
      <c r="H27" s="864">
        <v>43754</v>
      </c>
      <c r="I27" s="864">
        <v>43754</v>
      </c>
      <c r="J27" s="850" t="s">
        <v>520</v>
      </c>
      <c r="K27" s="851" t="s">
        <v>516</v>
      </c>
      <c r="L27" s="270" t="s">
        <v>521</v>
      </c>
      <c r="M27" s="852" t="s">
        <v>522</v>
      </c>
      <c r="N27" s="852" t="s">
        <v>523</v>
      </c>
      <c r="O27" s="853" t="s">
        <v>517</v>
      </c>
      <c r="P27" s="865" t="s">
        <v>512</v>
      </c>
      <c r="Q27" s="855" t="s">
        <v>524</v>
      </c>
    </row>
    <row r="28" spans="1:17" ht="68.25" customHeight="1">
      <c r="A28" s="858"/>
      <c r="B28" s="858"/>
      <c r="C28" s="859"/>
      <c r="D28" s="851"/>
      <c r="E28" s="860"/>
      <c r="F28" s="852"/>
      <c r="G28" s="862"/>
      <c r="H28" s="864"/>
      <c r="I28" s="864"/>
      <c r="J28" s="850"/>
      <c r="K28" s="851"/>
      <c r="L28" s="270" t="s">
        <v>525</v>
      </c>
      <c r="M28" s="852"/>
      <c r="N28" s="852"/>
      <c r="O28" s="853"/>
      <c r="P28" s="865"/>
      <c r="Q28" s="856"/>
    </row>
    <row r="29" spans="1:17" ht="68.25" customHeight="1">
      <c r="A29" s="858"/>
      <c r="B29" s="858"/>
      <c r="C29" s="859"/>
      <c r="D29" s="851"/>
      <c r="E29" s="860"/>
      <c r="F29" s="852"/>
      <c r="G29" s="863"/>
      <c r="H29" s="864"/>
      <c r="I29" s="864"/>
      <c r="J29" s="850"/>
      <c r="K29" s="851"/>
      <c r="L29" s="270" t="s">
        <v>526</v>
      </c>
      <c r="M29" s="852"/>
      <c r="N29" s="852"/>
      <c r="O29" s="853"/>
      <c r="P29" s="865"/>
      <c r="Q29" s="857"/>
    </row>
    <row r="30" spans="1:17" ht="95.25" customHeight="1">
      <c r="A30" s="868" t="s">
        <v>527</v>
      </c>
      <c r="B30" s="858" t="s">
        <v>515</v>
      </c>
      <c r="C30" s="859" t="s">
        <v>478</v>
      </c>
      <c r="D30" s="851" t="s">
        <v>528</v>
      </c>
      <c r="E30" s="860" t="s">
        <v>605</v>
      </c>
      <c r="F30" s="852" t="s">
        <v>530</v>
      </c>
      <c r="G30" s="861" t="s">
        <v>531</v>
      </c>
      <c r="H30" s="864">
        <v>43754</v>
      </c>
      <c r="I30" s="864">
        <v>43754</v>
      </c>
      <c r="J30" s="850" t="s">
        <v>520</v>
      </c>
      <c r="K30" s="851" t="s">
        <v>528</v>
      </c>
      <c r="L30" s="270" t="s">
        <v>521</v>
      </c>
      <c r="M30" s="852" t="s">
        <v>522</v>
      </c>
      <c r="N30" s="852" t="s">
        <v>532</v>
      </c>
      <c r="O30" s="853" t="s">
        <v>529</v>
      </c>
      <c r="P30" s="865" t="s">
        <v>512</v>
      </c>
      <c r="Q30" s="855" t="s">
        <v>524</v>
      </c>
    </row>
    <row r="31" spans="1:17" ht="95.25" customHeight="1">
      <c r="A31" s="868"/>
      <c r="B31" s="858"/>
      <c r="C31" s="859"/>
      <c r="D31" s="851"/>
      <c r="E31" s="860"/>
      <c r="F31" s="852"/>
      <c r="G31" s="862"/>
      <c r="H31" s="864"/>
      <c r="I31" s="864"/>
      <c r="J31" s="850"/>
      <c r="K31" s="851"/>
      <c r="L31" s="268" t="s">
        <v>533</v>
      </c>
      <c r="M31" s="852"/>
      <c r="N31" s="852"/>
      <c r="O31" s="853"/>
      <c r="P31" s="865"/>
      <c r="Q31" s="856"/>
    </row>
    <row r="32" spans="1:17" ht="95.25" customHeight="1">
      <c r="A32" s="868"/>
      <c r="B32" s="858"/>
      <c r="C32" s="859"/>
      <c r="D32" s="851"/>
      <c r="E32" s="860"/>
      <c r="F32" s="852"/>
      <c r="G32" s="863"/>
      <c r="H32" s="864"/>
      <c r="I32" s="864"/>
      <c r="J32" s="850"/>
      <c r="K32" s="851"/>
      <c r="L32" s="270" t="s">
        <v>534</v>
      </c>
      <c r="M32" s="272" t="s">
        <v>535</v>
      </c>
      <c r="N32" s="852"/>
      <c r="O32" s="853"/>
      <c r="P32" s="865"/>
      <c r="Q32" s="857"/>
    </row>
    <row r="33" spans="1:17" ht="27.75" customHeight="1">
      <c r="A33" s="858" t="s">
        <v>536</v>
      </c>
      <c r="B33" s="858" t="s">
        <v>537</v>
      </c>
      <c r="C33" s="859" t="s">
        <v>478</v>
      </c>
      <c r="D33" s="851" t="s">
        <v>538</v>
      </c>
      <c r="E33" s="860" t="s">
        <v>609</v>
      </c>
      <c r="F33" s="852" t="s">
        <v>540</v>
      </c>
      <c r="G33" s="861" t="s">
        <v>541</v>
      </c>
      <c r="H33" s="864">
        <v>43762</v>
      </c>
      <c r="I33" s="864">
        <v>43762</v>
      </c>
      <c r="J33" s="850" t="s">
        <v>542</v>
      </c>
      <c r="K33" s="851" t="s">
        <v>538</v>
      </c>
      <c r="L33" s="273" t="s">
        <v>543</v>
      </c>
      <c r="M33" s="852" t="s">
        <v>544</v>
      </c>
      <c r="N33" s="852" t="s">
        <v>545</v>
      </c>
      <c r="O33" s="853" t="s">
        <v>539</v>
      </c>
      <c r="P33" s="854" t="s">
        <v>546</v>
      </c>
      <c r="Q33" s="855" t="s">
        <v>524</v>
      </c>
    </row>
    <row r="34" spans="1:17" ht="27.75" customHeight="1">
      <c r="A34" s="858"/>
      <c r="B34" s="858"/>
      <c r="C34" s="859"/>
      <c r="D34" s="851"/>
      <c r="E34" s="860"/>
      <c r="F34" s="852"/>
      <c r="G34" s="862"/>
      <c r="H34" s="864"/>
      <c r="I34" s="864"/>
      <c r="J34" s="850"/>
      <c r="K34" s="851"/>
      <c r="L34" s="270" t="s">
        <v>547</v>
      </c>
      <c r="M34" s="852"/>
      <c r="N34" s="852"/>
      <c r="O34" s="853"/>
      <c r="P34" s="854"/>
      <c r="Q34" s="856"/>
    </row>
    <row r="35" spans="1:17" ht="27.75" customHeight="1">
      <c r="A35" s="858"/>
      <c r="B35" s="858"/>
      <c r="C35" s="859"/>
      <c r="D35" s="851"/>
      <c r="E35" s="860"/>
      <c r="F35" s="852"/>
      <c r="G35" s="862"/>
      <c r="H35" s="864"/>
      <c r="I35" s="864"/>
      <c r="J35" s="850"/>
      <c r="K35" s="851"/>
      <c r="L35" s="270" t="s">
        <v>548</v>
      </c>
      <c r="M35" s="852"/>
      <c r="N35" s="852"/>
      <c r="O35" s="853"/>
      <c r="P35" s="854"/>
      <c r="Q35" s="856"/>
    </row>
    <row r="36" spans="1:17" ht="27.75" customHeight="1">
      <c r="A36" s="858"/>
      <c r="B36" s="858"/>
      <c r="C36" s="859"/>
      <c r="D36" s="851"/>
      <c r="E36" s="860"/>
      <c r="F36" s="852"/>
      <c r="G36" s="862"/>
      <c r="H36" s="864"/>
      <c r="I36" s="864"/>
      <c r="J36" s="850"/>
      <c r="K36" s="851"/>
      <c r="L36" s="270" t="s">
        <v>549</v>
      </c>
      <c r="M36" s="852"/>
      <c r="N36" s="852"/>
      <c r="O36" s="853"/>
      <c r="P36" s="854"/>
      <c r="Q36" s="856"/>
    </row>
    <row r="37" spans="1:17" ht="27.75" customHeight="1">
      <c r="A37" s="858"/>
      <c r="B37" s="858"/>
      <c r="C37" s="859"/>
      <c r="D37" s="851"/>
      <c r="E37" s="860"/>
      <c r="F37" s="852"/>
      <c r="G37" s="863"/>
      <c r="H37" s="864"/>
      <c r="I37" s="864"/>
      <c r="J37" s="850"/>
      <c r="K37" s="851"/>
      <c r="L37" s="270" t="s">
        <v>550</v>
      </c>
      <c r="M37" s="852"/>
      <c r="N37" s="852"/>
      <c r="O37" s="853"/>
      <c r="P37" s="854"/>
      <c r="Q37" s="857"/>
    </row>
    <row r="38" spans="1:17" ht="108" customHeight="1">
      <c r="A38" s="858" t="s">
        <v>551</v>
      </c>
      <c r="B38" s="858" t="s">
        <v>515</v>
      </c>
      <c r="C38" s="859" t="s">
        <v>478</v>
      </c>
      <c r="D38" s="851" t="s">
        <v>562</v>
      </c>
      <c r="E38" s="860" t="s">
        <v>606</v>
      </c>
      <c r="F38" s="852" t="s">
        <v>553</v>
      </c>
      <c r="G38" s="861" t="s">
        <v>554</v>
      </c>
      <c r="H38" s="864">
        <v>43762</v>
      </c>
      <c r="I38" s="864">
        <v>43762</v>
      </c>
      <c r="J38" s="850" t="s">
        <v>542</v>
      </c>
      <c r="K38" s="851" t="s">
        <v>562</v>
      </c>
      <c r="L38" s="270" t="s">
        <v>521</v>
      </c>
      <c r="M38" s="272" t="s">
        <v>522</v>
      </c>
      <c r="N38" s="852" t="s">
        <v>555</v>
      </c>
      <c r="O38" s="853" t="s">
        <v>552</v>
      </c>
      <c r="P38" s="865" t="s">
        <v>512</v>
      </c>
      <c r="Q38" s="866" t="s">
        <v>556</v>
      </c>
    </row>
    <row r="39" spans="1:17" ht="108" customHeight="1">
      <c r="A39" s="858"/>
      <c r="B39" s="858"/>
      <c r="C39" s="859"/>
      <c r="D39" s="851"/>
      <c r="E39" s="860"/>
      <c r="F39" s="852"/>
      <c r="G39" s="863"/>
      <c r="H39" s="864"/>
      <c r="I39" s="864"/>
      <c r="J39" s="850"/>
      <c r="K39" s="851"/>
      <c r="L39" s="270" t="s">
        <v>557</v>
      </c>
      <c r="M39" s="272" t="s">
        <v>558</v>
      </c>
      <c r="N39" s="852"/>
      <c r="O39" s="853"/>
      <c r="P39" s="865"/>
      <c r="Q39" s="867"/>
    </row>
    <row r="40" spans="1:17" ht="16.5" customHeight="1">
      <c r="B40" s="274" t="s">
        <v>559</v>
      </c>
      <c r="F40" s="276"/>
      <c r="L40" s="277"/>
      <c r="M40" s="278"/>
      <c r="N40" s="278"/>
      <c r="O40" s="278"/>
      <c r="P40" s="279"/>
      <c r="Q40" s="275"/>
    </row>
    <row r="41" spans="1:17">
      <c r="B41" s="274" t="s">
        <v>560</v>
      </c>
      <c r="P41" s="280"/>
    </row>
    <row r="42" spans="1:17">
      <c r="B42" s="274" t="s">
        <v>561</v>
      </c>
      <c r="L42" s="265"/>
    </row>
    <row r="43" spans="1:17">
      <c r="L43" s="265"/>
    </row>
    <row r="44" spans="1:17">
      <c r="L44" s="265"/>
    </row>
    <row r="45" spans="1:17" ht="14.1" customHeight="1">
      <c r="L45" s="265"/>
    </row>
    <row r="46" spans="1:17" ht="14.1" customHeight="1">
      <c r="L46" s="265"/>
    </row>
    <row r="47" spans="1:17" ht="14.1" customHeight="1">
      <c r="B47" s="282"/>
      <c r="L47" s="265"/>
    </row>
    <row r="48" spans="1:17" ht="14.1" customHeight="1">
      <c r="B48" s="281"/>
      <c r="L48" s="265"/>
    </row>
    <row r="49" spans="12:12" ht="14.1" customHeight="1">
      <c r="L49" s="265"/>
    </row>
    <row r="50" spans="12:12" ht="14.1" customHeight="1">
      <c r="L50" s="265"/>
    </row>
    <row r="51" spans="12:12">
      <c r="L51" s="265"/>
    </row>
    <row r="52" spans="12:12">
      <c r="L52" s="265"/>
    </row>
  </sheetData>
  <autoFilter ref="B7:G42"/>
  <mergeCells count="147">
    <mergeCell ref="B5:G5"/>
    <mergeCell ref="H7:H8"/>
    <mergeCell ref="I7:I8"/>
    <mergeCell ref="J7:J8"/>
    <mergeCell ref="A6:Q6"/>
    <mergeCell ref="A7:A8"/>
    <mergeCell ref="B7:B8"/>
    <mergeCell ref="C7:C8"/>
    <mergeCell ref="D7:D8"/>
    <mergeCell ref="E7:E8"/>
    <mergeCell ref="F7:F8"/>
    <mergeCell ref="G7:G8"/>
    <mergeCell ref="N7:N8"/>
    <mergeCell ref="O7:O8"/>
    <mergeCell ref="P7:P8"/>
    <mergeCell ref="Q7:Q8"/>
    <mergeCell ref="K7:K8"/>
    <mergeCell ref="L7:L8"/>
    <mergeCell ref="M7:M8"/>
    <mergeCell ref="A16:A18"/>
    <mergeCell ref="B16:B18"/>
    <mergeCell ref="C16:C18"/>
    <mergeCell ref="D16:D18"/>
    <mergeCell ref="E16:E18"/>
    <mergeCell ref="G9:G15"/>
    <mergeCell ref="H9:H15"/>
    <mergeCell ref="I9:I15"/>
    <mergeCell ref="J9:J15"/>
    <mergeCell ref="J16:J18"/>
    <mergeCell ref="A9:A15"/>
    <mergeCell ref="B9:B15"/>
    <mergeCell ref="C9:C15"/>
    <mergeCell ref="D9:D15"/>
    <mergeCell ref="E9:E15"/>
    <mergeCell ref="F9:F15"/>
    <mergeCell ref="F16:F18"/>
    <mergeCell ref="G16:G18"/>
    <mergeCell ref="H16:H18"/>
    <mergeCell ref="I16:I18"/>
    <mergeCell ref="O9:O15"/>
    <mergeCell ref="P9:P15"/>
    <mergeCell ref="Q9:Q15"/>
    <mergeCell ref="M10:M11"/>
    <mergeCell ref="M12:M14"/>
    <mergeCell ref="K9:K15"/>
    <mergeCell ref="N9:N15"/>
    <mergeCell ref="M16:M18"/>
    <mergeCell ref="N16:N18"/>
    <mergeCell ref="O16:O18"/>
    <mergeCell ref="P16:P18"/>
    <mergeCell ref="Q16:Q18"/>
    <mergeCell ref="K16:K18"/>
    <mergeCell ref="N19:N24"/>
    <mergeCell ref="O19:O24"/>
    <mergeCell ref="P19:P24"/>
    <mergeCell ref="Q19:Q24"/>
    <mergeCell ref="A25:A26"/>
    <mergeCell ref="B25:B26"/>
    <mergeCell ref="C25:C26"/>
    <mergeCell ref="D25:D26"/>
    <mergeCell ref="E25:E26"/>
    <mergeCell ref="F19:F24"/>
    <mergeCell ref="G19:G24"/>
    <mergeCell ref="H19:H24"/>
    <mergeCell ref="I19:I24"/>
    <mergeCell ref="J19:J24"/>
    <mergeCell ref="K19:K24"/>
    <mergeCell ref="M25:M26"/>
    <mergeCell ref="N25:N26"/>
    <mergeCell ref="O25:O26"/>
    <mergeCell ref="P25:P26"/>
    <mergeCell ref="Q25:Q26"/>
    <mergeCell ref="J25:J26"/>
    <mergeCell ref="K25:K26"/>
    <mergeCell ref="A19:A24"/>
    <mergeCell ref="B19:B24"/>
    <mergeCell ref="C27:C29"/>
    <mergeCell ref="D27:D29"/>
    <mergeCell ref="E27:E29"/>
    <mergeCell ref="F25:F26"/>
    <mergeCell ref="G25:G26"/>
    <mergeCell ref="H25:H26"/>
    <mergeCell ref="I25:I26"/>
    <mergeCell ref="M19:M24"/>
    <mergeCell ref="C19:C24"/>
    <mergeCell ref="D19:D24"/>
    <mergeCell ref="E19:E24"/>
    <mergeCell ref="M27:M29"/>
    <mergeCell ref="N27:N29"/>
    <mergeCell ref="O27:O29"/>
    <mergeCell ref="P27:P29"/>
    <mergeCell ref="Q27:Q29"/>
    <mergeCell ref="A30:A32"/>
    <mergeCell ref="B30:B32"/>
    <mergeCell ref="C30:C32"/>
    <mergeCell ref="D30:D32"/>
    <mergeCell ref="E30:E32"/>
    <mergeCell ref="F27:F29"/>
    <mergeCell ref="G27:G29"/>
    <mergeCell ref="H27:H29"/>
    <mergeCell ref="I27:I29"/>
    <mergeCell ref="J27:J29"/>
    <mergeCell ref="K27:K29"/>
    <mergeCell ref="M30:M31"/>
    <mergeCell ref="N30:N32"/>
    <mergeCell ref="O30:O32"/>
    <mergeCell ref="P30:P32"/>
    <mergeCell ref="Q30:Q32"/>
    <mergeCell ref="J30:J32"/>
    <mergeCell ref="K30:K32"/>
    <mergeCell ref="A27:A29"/>
    <mergeCell ref="B27:B29"/>
    <mergeCell ref="H38:H39"/>
    <mergeCell ref="I38:I39"/>
    <mergeCell ref="A33:A37"/>
    <mergeCell ref="B33:B37"/>
    <mergeCell ref="C33:C37"/>
    <mergeCell ref="D33:D37"/>
    <mergeCell ref="E33:E37"/>
    <mergeCell ref="F30:F32"/>
    <mergeCell ref="G30:G32"/>
    <mergeCell ref="H30:H32"/>
    <mergeCell ref="I30:I32"/>
    <mergeCell ref="J38:J39"/>
    <mergeCell ref="K38:K39"/>
    <mergeCell ref="M33:M37"/>
    <mergeCell ref="N33:N37"/>
    <mergeCell ref="O33:O37"/>
    <mergeCell ref="P33:P37"/>
    <mergeCell ref="Q33:Q37"/>
    <mergeCell ref="A38:A39"/>
    <mergeCell ref="B38:B39"/>
    <mergeCell ref="C38:C39"/>
    <mergeCell ref="D38:D39"/>
    <mergeCell ref="E38:E39"/>
    <mergeCell ref="F33:F37"/>
    <mergeCell ref="G33:G37"/>
    <mergeCell ref="H33:H37"/>
    <mergeCell ref="I33:I37"/>
    <mergeCell ref="J33:J37"/>
    <mergeCell ref="K33:K37"/>
    <mergeCell ref="N38:N39"/>
    <mergeCell ref="O38:O39"/>
    <mergeCell ref="P38:P39"/>
    <mergeCell ref="Q38:Q39"/>
    <mergeCell ref="F38:F39"/>
    <mergeCell ref="G38:G39"/>
  </mergeCells>
  <printOptions horizontalCentered="1"/>
  <pageMargins left="0.11811023622047245" right="0.11811023622047245" top="0.59055118110236227" bottom="0.19685039370078741" header="0" footer="0"/>
  <pageSetup paperSize="9" scale="67" orientation="landscape" r:id="rId1"/>
  <headerFooter>
    <oddHeader>&amp;C&amp;G</oddHeader>
    <oddFooter>&amp;CPág. &amp;P de &amp;N</oddFooter>
  </headerFooter>
  <rowBreaks count="2" manualBreakCount="2">
    <brk id="24" max="16" man="1"/>
    <brk id="32" max="16" man="1"/>
  </rowBreaks>
  <legacy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J140"/>
  <sheetViews>
    <sheetView showGridLines="0" topLeftCell="B1" zoomScale="80" zoomScaleNormal="80" workbookViewId="0">
      <selection activeCell="B4" sqref="B4"/>
    </sheetView>
  </sheetViews>
  <sheetFormatPr baseColWidth="10" defaultRowHeight="15"/>
  <cols>
    <col min="1" max="1" width="2.5703125" style="353" customWidth="1"/>
    <col min="2" max="3" width="17" style="353" customWidth="1"/>
    <col min="4" max="4" width="13.5703125" style="353" customWidth="1"/>
    <col min="5" max="5" width="11.140625" style="353" customWidth="1"/>
    <col min="6" max="6" width="27.42578125" style="353" customWidth="1"/>
    <col min="7" max="7" width="60.5703125" style="353" customWidth="1"/>
    <col min="8" max="8" width="70" style="353" customWidth="1"/>
    <col min="9" max="9" width="28.7109375" style="353" customWidth="1"/>
    <col min="10" max="10" width="25.5703125" style="353" customWidth="1"/>
    <col min="11" max="16384" width="11.42578125" style="353"/>
  </cols>
  <sheetData>
    <row r="2" spans="1:10" ht="30.75">
      <c r="A2" s="353">
        <v>1</v>
      </c>
      <c r="B2" s="45" t="s">
        <v>0</v>
      </c>
    </row>
    <row r="3" spans="1:10" ht="27.75">
      <c r="B3" s="46" t="s">
        <v>1</v>
      </c>
    </row>
    <row r="4" spans="1:10" ht="20.25">
      <c r="B4" s="97" t="s">
        <v>1265</v>
      </c>
    </row>
    <row r="5" spans="1:10" ht="16.5">
      <c r="B5" s="191" t="s">
        <v>1272</v>
      </c>
    </row>
    <row r="6" spans="1:10">
      <c r="B6" s="643" t="s">
        <v>1077</v>
      </c>
    </row>
    <row r="7" spans="1:10" ht="23.25" customHeight="1">
      <c r="B7" s="897" t="s">
        <v>1078</v>
      </c>
      <c r="C7" s="897" t="s">
        <v>1079</v>
      </c>
      <c r="D7" s="899" t="s">
        <v>445</v>
      </c>
      <c r="E7" s="900"/>
      <c r="F7" s="901"/>
      <c r="G7" s="897" t="s">
        <v>326</v>
      </c>
      <c r="H7" s="897" t="s">
        <v>11</v>
      </c>
      <c r="I7" s="897" t="s">
        <v>1080</v>
      </c>
      <c r="J7" s="897" t="s">
        <v>100</v>
      </c>
    </row>
    <row r="8" spans="1:10" s="641" customFormat="1" ht="17.25" customHeight="1">
      <c r="B8" s="898"/>
      <c r="C8" s="898"/>
      <c r="D8" s="642" t="s">
        <v>1081</v>
      </c>
      <c r="E8" s="642" t="s">
        <v>1082</v>
      </c>
      <c r="F8" s="642" t="s">
        <v>1083</v>
      </c>
      <c r="G8" s="898"/>
      <c r="H8" s="898"/>
      <c r="I8" s="898"/>
      <c r="J8" s="898"/>
    </row>
    <row r="9" spans="1:10" ht="51" customHeight="1">
      <c r="B9" s="902" t="s">
        <v>19</v>
      </c>
      <c r="C9" s="902" t="s">
        <v>1084</v>
      </c>
      <c r="D9" s="903" t="s">
        <v>1085</v>
      </c>
      <c r="E9" s="906" t="s">
        <v>1086</v>
      </c>
      <c r="F9" s="903" t="s">
        <v>1087</v>
      </c>
      <c r="G9" s="903" t="s">
        <v>1088</v>
      </c>
      <c r="H9" s="903" t="s">
        <v>1089</v>
      </c>
      <c r="I9" s="911" t="s">
        <v>1090</v>
      </c>
      <c r="J9" s="913" t="s">
        <v>1091</v>
      </c>
    </row>
    <row r="10" spans="1:10">
      <c r="B10" s="902"/>
      <c r="C10" s="902"/>
      <c r="D10" s="904"/>
      <c r="E10" s="907"/>
      <c r="F10" s="904"/>
      <c r="G10" s="904"/>
      <c r="H10" s="904"/>
      <c r="I10" s="912"/>
      <c r="J10" s="914"/>
    </row>
    <row r="11" spans="1:10" ht="15" customHeight="1">
      <c r="B11" s="902"/>
      <c r="C11" s="902"/>
      <c r="D11" s="904"/>
      <c r="E11" s="907"/>
      <c r="F11" s="904"/>
      <c r="G11" s="904"/>
      <c r="H11" s="904"/>
      <c r="I11" s="912"/>
      <c r="J11" s="914"/>
    </row>
    <row r="12" spans="1:10">
      <c r="B12" s="902"/>
      <c r="C12" s="902"/>
      <c r="D12" s="904"/>
      <c r="E12" s="907"/>
      <c r="F12" s="904"/>
      <c r="G12" s="904"/>
      <c r="H12" s="904"/>
      <c r="I12" s="912"/>
      <c r="J12" s="914"/>
    </row>
    <row r="13" spans="1:10">
      <c r="B13" s="902"/>
      <c r="C13" s="902"/>
      <c r="D13" s="904"/>
      <c r="E13" s="907"/>
      <c r="F13" s="904"/>
      <c r="G13" s="904"/>
      <c r="H13" s="904"/>
      <c r="I13" s="912"/>
      <c r="J13" s="914"/>
    </row>
    <row r="14" spans="1:10">
      <c r="B14" s="902"/>
      <c r="C14" s="902"/>
      <c r="D14" s="904"/>
      <c r="E14" s="907"/>
      <c r="F14" s="904"/>
      <c r="G14" s="904"/>
      <c r="H14" s="904"/>
      <c r="I14" s="912"/>
      <c r="J14" s="914"/>
    </row>
    <row r="15" spans="1:10">
      <c r="B15" s="902"/>
      <c r="C15" s="902"/>
      <c r="D15" s="905"/>
      <c r="E15" s="908"/>
      <c r="F15" s="905"/>
      <c r="G15" s="905"/>
      <c r="H15" s="905"/>
      <c r="I15" s="912"/>
      <c r="J15" s="914"/>
    </row>
    <row r="16" spans="1:10" ht="75" customHeight="1">
      <c r="B16" s="902"/>
      <c r="C16" s="902"/>
      <c r="D16" s="903" t="s">
        <v>1085</v>
      </c>
      <c r="E16" s="906" t="s">
        <v>1092</v>
      </c>
      <c r="F16" s="903" t="s">
        <v>1164</v>
      </c>
      <c r="G16" s="903" t="s">
        <v>1093</v>
      </c>
      <c r="H16" s="903" t="s">
        <v>1154</v>
      </c>
      <c r="I16" s="911" t="s">
        <v>1094</v>
      </c>
      <c r="J16" s="903" t="s">
        <v>1157</v>
      </c>
    </row>
    <row r="17" spans="2:10">
      <c r="B17" s="902"/>
      <c r="C17" s="902"/>
      <c r="D17" s="904"/>
      <c r="E17" s="907"/>
      <c r="F17" s="904"/>
      <c r="G17" s="904"/>
      <c r="H17" s="904"/>
      <c r="I17" s="912"/>
      <c r="J17" s="904"/>
    </row>
    <row r="18" spans="2:10">
      <c r="B18" s="902"/>
      <c r="C18" s="902"/>
      <c r="D18" s="904"/>
      <c r="E18" s="907"/>
      <c r="F18" s="904"/>
      <c r="G18" s="904"/>
      <c r="H18" s="904"/>
      <c r="I18" s="912"/>
      <c r="J18" s="904"/>
    </row>
    <row r="19" spans="2:10">
      <c r="B19" s="902"/>
      <c r="C19" s="902"/>
      <c r="D19" s="904"/>
      <c r="E19" s="907"/>
      <c r="F19" s="904"/>
      <c r="G19" s="904"/>
      <c r="H19" s="904"/>
      <c r="I19" s="912"/>
      <c r="J19" s="904"/>
    </row>
    <row r="20" spans="2:10" ht="15" customHeight="1">
      <c r="B20" s="902"/>
      <c r="C20" s="902"/>
      <c r="D20" s="904"/>
      <c r="E20" s="907"/>
      <c r="F20" s="904"/>
      <c r="G20" s="904"/>
      <c r="H20" s="904"/>
      <c r="I20" s="912"/>
      <c r="J20" s="904"/>
    </row>
    <row r="21" spans="2:10">
      <c r="B21" s="902"/>
      <c r="C21" s="902"/>
      <c r="D21" s="904"/>
      <c r="E21" s="907"/>
      <c r="F21" s="904"/>
      <c r="G21" s="904"/>
      <c r="H21" s="904"/>
      <c r="I21" s="912"/>
      <c r="J21" s="904"/>
    </row>
    <row r="22" spans="2:10">
      <c r="B22" s="902"/>
      <c r="C22" s="902"/>
      <c r="D22" s="904"/>
      <c r="E22" s="907"/>
      <c r="F22" s="904"/>
      <c r="G22" s="904"/>
      <c r="H22" s="904"/>
      <c r="I22" s="912"/>
      <c r="J22" s="904"/>
    </row>
    <row r="23" spans="2:10">
      <c r="B23" s="902"/>
      <c r="C23" s="902"/>
      <c r="D23" s="905"/>
      <c r="E23" s="908"/>
      <c r="F23" s="905"/>
      <c r="G23" s="905"/>
      <c r="H23" s="905"/>
      <c r="I23" s="912"/>
      <c r="J23" s="905"/>
    </row>
    <row r="24" spans="2:10" ht="49.5" customHeight="1">
      <c r="B24" s="902"/>
      <c r="C24" s="902"/>
      <c r="D24" s="909" t="s">
        <v>1095</v>
      </c>
      <c r="E24" s="910" t="s">
        <v>1096</v>
      </c>
      <c r="F24" s="909" t="s">
        <v>1097</v>
      </c>
      <c r="G24" s="909" t="s">
        <v>1161</v>
      </c>
      <c r="H24" s="909" t="s">
        <v>1155</v>
      </c>
      <c r="I24" s="911" t="s">
        <v>1098</v>
      </c>
      <c r="J24" s="915" t="s">
        <v>1099</v>
      </c>
    </row>
    <row r="25" spans="2:10" ht="21" customHeight="1">
      <c r="B25" s="902"/>
      <c r="C25" s="902"/>
      <c r="D25" s="909"/>
      <c r="E25" s="910"/>
      <c r="F25" s="909"/>
      <c r="G25" s="909"/>
      <c r="H25" s="909"/>
      <c r="I25" s="912"/>
      <c r="J25" s="916"/>
    </row>
    <row r="26" spans="2:10" ht="21" customHeight="1">
      <c r="B26" s="902"/>
      <c r="C26" s="902"/>
      <c r="D26" s="909"/>
      <c r="E26" s="910"/>
      <c r="F26" s="909"/>
      <c r="G26" s="909"/>
      <c r="H26" s="909"/>
      <c r="I26" s="912"/>
      <c r="J26" s="916"/>
    </row>
    <row r="27" spans="2:10" ht="21" customHeight="1">
      <c r="B27" s="902"/>
      <c r="C27" s="902"/>
      <c r="D27" s="909"/>
      <c r="E27" s="910"/>
      <c r="F27" s="909"/>
      <c r="G27" s="909"/>
      <c r="H27" s="909"/>
      <c r="I27" s="912"/>
      <c r="J27" s="916"/>
    </row>
    <row r="28" spans="2:10" ht="21" customHeight="1">
      <c r="B28" s="902"/>
      <c r="C28" s="902"/>
      <c r="D28" s="909"/>
      <c r="E28" s="910"/>
      <c r="F28" s="909"/>
      <c r="G28" s="909"/>
      <c r="H28" s="909"/>
      <c r="I28" s="912"/>
      <c r="J28" s="916"/>
    </row>
    <row r="29" spans="2:10" ht="21" customHeight="1">
      <c r="B29" s="902"/>
      <c r="C29" s="902"/>
      <c r="D29" s="909"/>
      <c r="E29" s="910"/>
      <c r="F29" s="909"/>
      <c r="G29" s="909"/>
      <c r="H29" s="909"/>
      <c r="I29" s="912"/>
      <c r="J29" s="916"/>
    </row>
    <row r="30" spans="2:10" ht="21" customHeight="1">
      <c r="B30" s="902"/>
      <c r="C30" s="902"/>
      <c r="D30" s="909"/>
      <c r="E30" s="910"/>
      <c r="F30" s="909"/>
      <c r="G30" s="909"/>
      <c r="H30" s="909"/>
      <c r="I30" s="912"/>
      <c r="J30" s="916"/>
    </row>
    <row r="31" spans="2:10" ht="21" customHeight="1">
      <c r="B31" s="902"/>
      <c r="C31" s="902"/>
      <c r="D31" s="909"/>
      <c r="E31" s="910"/>
      <c r="F31" s="909"/>
      <c r="G31" s="909"/>
      <c r="H31" s="909"/>
      <c r="I31" s="912"/>
      <c r="J31" s="916"/>
    </row>
    <row r="32" spans="2:10" ht="21" customHeight="1">
      <c r="B32" s="902"/>
      <c r="C32" s="902"/>
      <c r="D32" s="909"/>
      <c r="E32" s="910"/>
      <c r="F32" s="909"/>
      <c r="G32" s="909"/>
      <c r="H32" s="909"/>
      <c r="I32" s="912"/>
      <c r="J32" s="916"/>
    </row>
    <row r="33" spans="2:10" ht="21" customHeight="1">
      <c r="B33" s="902"/>
      <c r="C33" s="902"/>
      <c r="D33" s="909"/>
      <c r="E33" s="910"/>
      <c r="F33" s="909"/>
      <c r="G33" s="909"/>
      <c r="H33" s="909"/>
      <c r="I33" s="912"/>
      <c r="J33" s="917"/>
    </row>
    <row r="34" spans="2:10" ht="130.5" customHeight="1">
      <c r="B34" s="902"/>
      <c r="C34" s="902"/>
      <c r="D34" s="918" t="s">
        <v>1100</v>
      </c>
      <c r="E34" s="910" t="s">
        <v>1101</v>
      </c>
      <c r="F34" s="913" t="s">
        <v>1102</v>
      </c>
      <c r="G34" s="913" t="s">
        <v>1148</v>
      </c>
      <c r="H34" s="913" t="s">
        <v>1166</v>
      </c>
      <c r="I34" s="911" t="s">
        <v>1103</v>
      </c>
      <c r="J34" s="918" t="s">
        <v>1104</v>
      </c>
    </row>
    <row r="35" spans="2:10">
      <c r="B35" s="902"/>
      <c r="C35" s="902"/>
      <c r="D35" s="915"/>
      <c r="E35" s="910"/>
      <c r="F35" s="913"/>
      <c r="G35" s="913"/>
      <c r="H35" s="913"/>
      <c r="I35" s="912"/>
      <c r="J35" s="915"/>
    </row>
    <row r="36" spans="2:10">
      <c r="B36" s="902"/>
      <c r="C36" s="902"/>
      <c r="D36" s="915"/>
      <c r="E36" s="910"/>
      <c r="F36" s="913"/>
      <c r="G36" s="913"/>
      <c r="H36" s="913"/>
      <c r="I36" s="912"/>
      <c r="J36" s="915"/>
    </row>
    <row r="37" spans="2:10">
      <c r="B37" s="902"/>
      <c r="C37" s="902"/>
      <c r="D37" s="915"/>
      <c r="E37" s="910"/>
      <c r="F37" s="913"/>
      <c r="G37" s="913"/>
      <c r="H37" s="913"/>
      <c r="I37" s="912"/>
      <c r="J37" s="915"/>
    </row>
    <row r="38" spans="2:10">
      <c r="B38" s="902"/>
      <c r="C38" s="902"/>
      <c r="D38" s="915"/>
      <c r="E38" s="910"/>
      <c r="F38" s="913"/>
      <c r="G38" s="913"/>
      <c r="H38" s="913"/>
      <c r="I38" s="912"/>
      <c r="J38" s="915"/>
    </row>
    <row r="39" spans="2:10">
      <c r="B39" s="902"/>
      <c r="C39" s="902"/>
      <c r="D39" s="915"/>
      <c r="E39" s="910"/>
      <c r="F39" s="913"/>
      <c r="G39" s="913"/>
      <c r="H39" s="913"/>
      <c r="I39" s="912"/>
      <c r="J39" s="915"/>
    </row>
    <row r="40" spans="2:10">
      <c r="B40" s="902"/>
      <c r="C40" s="902"/>
      <c r="D40" s="919"/>
      <c r="E40" s="910"/>
      <c r="F40" s="913"/>
      <c r="G40" s="913"/>
      <c r="H40" s="913"/>
      <c r="I40" s="912"/>
      <c r="J40" s="919"/>
    </row>
    <row r="41" spans="2:10" ht="57" customHeight="1">
      <c r="B41" s="902"/>
      <c r="C41" s="902"/>
      <c r="D41" s="918" t="s">
        <v>1095</v>
      </c>
      <c r="E41" s="910" t="s">
        <v>1105</v>
      </c>
      <c r="F41" s="913" t="s">
        <v>1106</v>
      </c>
      <c r="G41" s="913" t="s">
        <v>1149</v>
      </c>
      <c r="H41" s="913" t="s">
        <v>1165</v>
      </c>
      <c r="I41" s="911" t="s">
        <v>1107</v>
      </c>
      <c r="J41" s="918" t="s">
        <v>1108</v>
      </c>
    </row>
    <row r="42" spans="2:10">
      <c r="B42" s="902"/>
      <c r="C42" s="902"/>
      <c r="D42" s="915"/>
      <c r="E42" s="910"/>
      <c r="F42" s="913"/>
      <c r="G42" s="913"/>
      <c r="H42" s="913"/>
      <c r="I42" s="912"/>
      <c r="J42" s="915"/>
    </row>
    <row r="43" spans="2:10" ht="15" customHeight="1">
      <c r="B43" s="902"/>
      <c r="C43" s="902"/>
      <c r="D43" s="915"/>
      <c r="E43" s="910"/>
      <c r="F43" s="913"/>
      <c r="G43" s="913"/>
      <c r="H43" s="913"/>
      <c r="I43" s="912"/>
      <c r="J43" s="915"/>
    </row>
    <row r="44" spans="2:10">
      <c r="B44" s="902"/>
      <c r="C44" s="902"/>
      <c r="D44" s="915"/>
      <c r="E44" s="910"/>
      <c r="F44" s="913"/>
      <c r="G44" s="913"/>
      <c r="H44" s="913"/>
      <c r="I44" s="912"/>
      <c r="J44" s="915"/>
    </row>
    <row r="45" spans="2:10">
      <c r="B45" s="902"/>
      <c r="C45" s="902"/>
      <c r="D45" s="915"/>
      <c r="E45" s="910"/>
      <c r="F45" s="913"/>
      <c r="G45" s="913"/>
      <c r="H45" s="913"/>
      <c r="I45" s="912"/>
      <c r="J45" s="915"/>
    </row>
    <row r="46" spans="2:10">
      <c r="B46" s="902"/>
      <c r="C46" s="902"/>
      <c r="D46" s="915"/>
      <c r="E46" s="910"/>
      <c r="F46" s="913"/>
      <c r="G46" s="913"/>
      <c r="H46" s="913"/>
      <c r="I46" s="912"/>
      <c r="J46" s="915"/>
    </row>
    <row r="47" spans="2:10">
      <c r="B47" s="902"/>
      <c r="C47" s="902"/>
      <c r="D47" s="915"/>
      <c r="E47" s="910"/>
      <c r="F47" s="913"/>
      <c r="G47" s="913"/>
      <c r="H47" s="913"/>
      <c r="I47" s="912"/>
      <c r="J47" s="915"/>
    </row>
    <row r="48" spans="2:10">
      <c r="B48" s="902"/>
      <c r="C48" s="902"/>
      <c r="D48" s="915"/>
      <c r="E48" s="910"/>
      <c r="F48" s="913"/>
      <c r="G48" s="913"/>
      <c r="H48" s="913"/>
      <c r="I48" s="912"/>
      <c r="J48" s="915"/>
    </row>
    <row r="49" spans="2:10">
      <c r="B49" s="902"/>
      <c r="C49" s="902"/>
      <c r="D49" s="919"/>
      <c r="E49" s="910"/>
      <c r="F49" s="913"/>
      <c r="G49" s="913"/>
      <c r="H49" s="913"/>
      <c r="I49" s="912"/>
      <c r="J49" s="919"/>
    </row>
    <row r="50" spans="2:10" ht="72" customHeight="1">
      <c r="B50" s="902"/>
      <c r="C50" s="902"/>
      <c r="D50" s="918" t="s">
        <v>1085</v>
      </c>
      <c r="E50" s="910" t="s">
        <v>1109</v>
      </c>
      <c r="F50" s="913" t="s">
        <v>1110</v>
      </c>
      <c r="G50" s="913" t="s">
        <v>1158</v>
      </c>
      <c r="H50" s="913" t="s">
        <v>1159</v>
      </c>
      <c r="I50" s="911" t="s">
        <v>1111</v>
      </c>
      <c r="J50" s="918" t="s">
        <v>1112</v>
      </c>
    </row>
    <row r="51" spans="2:10">
      <c r="B51" s="902"/>
      <c r="C51" s="902"/>
      <c r="D51" s="915"/>
      <c r="E51" s="906"/>
      <c r="F51" s="903"/>
      <c r="G51" s="903"/>
      <c r="H51" s="903"/>
      <c r="I51" s="912"/>
      <c r="J51" s="915"/>
    </row>
    <row r="52" spans="2:10">
      <c r="B52" s="902"/>
      <c r="C52" s="902"/>
      <c r="D52" s="915"/>
      <c r="E52" s="906"/>
      <c r="F52" s="903"/>
      <c r="G52" s="903"/>
      <c r="H52" s="903"/>
      <c r="I52" s="912"/>
      <c r="J52" s="915"/>
    </row>
    <row r="53" spans="2:10">
      <c r="B53" s="902"/>
      <c r="C53" s="902"/>
      <c r="D53" s="915"/>
      <c r="E53" s="906"/>
      <c r="F53" s="903"/>
      <c r="G53" s="903"/>
      <c r="H53" s="903"/>
      <c r="I53" s="912"/>
      <c r="J53" s="915"/>
    </row>
    <row r="54" spans="2:10">
      <c r="B54" s="902"/>
      <c r="C54" s="902"/>
      <c r="D54" s="915"/>
      <c r="E54" s="906"/>
      <c r="F54" s="903"/>
      <c r="G54" s="903"/>
      <c r="H54" s="903"/>
      <c r="I54" s="912"/>
      <c r="J54" s="915"/>
    </row>
    <row r="55" spans="2:10">
      <c r="B55" s="902"/>
      <c r="C55" s="902"/>
      <c r="D55" s="915"/>
      <c r="E55" s="906"/>
      <c r="F55" s="903"/>
      <c r="G55" s="903"/>
      <c r="H55" s="903"/>
      <c r="I55" s="912"/>
      <c r="J55" s="915"/>
    </row>
    <row r="56" spans="2:10">
      <c r="B56" s="902"/>
      <c r="C56" s="902"/>
      <c r="D56" s="915"/>
      <c r="E56" s="906"/>
      <c r="F56" s="903"/>
      <c r="G56" s="903"/>
      <c r="H56" s="903"/>
      <c r="I56" s="912"/>
      <c r="J56" s="915"/>
    </row>
    <row r="57" spans="2:10">
      <c r="B57" s="902"/>
      <c r="C57" s="902"/>
      <c r="D57" s="915"/>
      <c r="E57" s="906"/>
      <c r="F57" s="903"/>
      <c r="G57" s="903"/>
      <c r="H57" s="903"/>
      <c r="I57" s="912"/>
      <c r="J57" s="915"/>
    </row>
    <row r="58" spans="2:10">
      <c r="B58" s="902"/>
      <c r="C58" s="902"/>
      <c r="D58" s="915"/>
      <c r="E58" s="906"/>
      <c r="F58" s="903"/>
      <c r="G58" s="903"/>
      <c r="H58" s="903"/>
      <c r="I58" s="912"/>
      <c r="J58" s="915"/>
    </row>
    <row r="59" spans="2:10">
      <c r="B59" s="902"/>
      <c r="C59" s="902"/>
      <c r="D59" s="915"/>
      <c r="E59" s="906"/>
      <c r="F59" s="903"/>
      <c r="G59" s="903"/>
      <c r="H59" s="903"/>
      <c r="I59" s="912"/>
      <c r="J59" s="915"/>
    </row>
    <row r="60" spans="2:10">
      <c r="B60" s="902"/>
      <c r="C60" s="902"/>
      <c r="D60" s="915"/>
      <c r="E60" s="906"/>
      <c r="F60" s="903"/>
      <c r="G60" s="903"/>
      <c r="H60" s="903"/>
      <c r="I60" s="912"/>
      <c r="J60" s="915"/>
    </row>
    <row r="61" spans="2:10">
      <c r="B61" s="902"/>
      <c r="C61" s="902"/>
      <c r="D61" s="915"/>
      <c r="E61" s="906"/>
      <c r="F61" s="903"/>
      <c r="G61" s="903"/>
      <c r="H61" s="903"/>
      <c r="I61" s="912"/>
      <c r="J61" s="915"/>
    </row>
    <row r="62" spans="2:10">
      <c r="B62" s="902"/>
      <c r="C62" s="902"/>
      <c r="D62" s="915"/>
      <c r="E62" s="906"/>
      <c r="F62" s="903"/>
      <c r="G62" s="903"/>
      <c r="H62" s="903"/>
      <c r="I62" s="912"/>
      <c r="J62" s="915"/>
    </row>
    <row r="63" spans="2:10">
      <c r="B63" s="902"/>
      <c r="C63" s="902"/>
      <c r="D63" s="915"/>
      <c r="E63" s="906"/>
      <c r="F63" s="903"/>
      <c r="G63" s="903"/>
      <c r="H63" s="903"/>
      <c r="I63" s="912"/>
      <c r="J63" s="915"/>
    </row>
    <row r="64" spans="2:10">
      <c r="B64" s="902"/>
      <c r="C64" s="902"/>
      <c r="D64" s="915"/>
      <c r="E64" s="906"/>
      <c r="F64" s="903"/>
      <c r="G64" s="903"/>
      <c r="H64" s="903"/>
      <c r="I64" s="912"/>
      <c r="J64" s="915"/>
    </row>
    <row r="65" spans="2:10">
      <c r="B65" s="902"/>
      <c r="C65" s="902"/>
      <c r="D65" s="915"/>
      <c r="E65" s="906"/>
      <c r="F65" s="903"/>
      <c r="G65" s="903"/>
      <c r="H65" s="903"/>
      <c r="I65" s="912"/>
      <c r="J65" s="915"/>
    </row>
    <row r="66" spans="2:10">
      <c r="B66" s="902"/>
      <c r="C66" s="902"/>
      <c r="D66" s="915"/>
      <c r="E66" s="906"/>
      <c r="F66" s="903"/>
      <c r="G66" s="903"/>
      <c r="H66" s="903"/>
      <c r="I66" s="912"/>
      <c r="J66" s="915"/>
    </row>
    <row r="67" spans="2:10" ht="15" customHeight="1">
      <c r="B67" s="902"/>
      <c r="C67" s="902"/>
      <c r="D67" s="915"/>
      <c r="E67" s="906"/>
      <c r="F67" s="903"/>
      <c r="G67" s="903"/>
      <c r="H67" s="903"/>
      <c r="I67" s="912"/>
      <c r="J67" s="915"/>
    </row>
    <row r="68" spans="2:10">
      <c r="B68" s="902"/>
      <c r="C68" s="902"/>
      <c r="D68" s="915"/>
      <c r="E68" s="906"/>
      <c r="F68" s="903"/>
      <c r="G68" s="903"/>
      <c r="H68" s="903"/>
      <c r="I68" s="912"/>
      <c r="J68" s="915"/>
    </row>
    <row r="69" spans="2:10">
      <c r="B69" s="902"/>
      <c r="C69" s="902"/>
      <c r="D69" s="915"/>
      <c r="E69" s="906"/>
      <c r="F69" s="903"/>
      <c r="G69" s="903"/>
      <c r="H69" s="903"/>
      <c r="I69" s="912"/>
      <c r="J69" s="915"/>
    </row>
    <row r="70" spans="2:10" ht="50.25" customHeight="1">
      <c r="B70" s="902"/>
      <c r="C70" s="902"/>
      <c r="D70" s="909" t="s">
        <v>1095</v>
      </c>
      <c r="E70" s="910" t="s">
        <v>1113</v>
      </c>
      <c r="F70" s="913" t="s">
        <v>1114</v>
      </c>
      <c r="G70" s="913" t="s">
        <v>1150</v>
      </c>
      <c r="H70" s="913" t="s">
        <v>1156</v>
      </c>
      <c r="I70" s="911" t="s">
        <v>1115</v>
      </c>
      <c r="J70" s="909" t="s">
        <v>1104</v>
      </c>
    </row>
    <row r="71" spans="2:10">
      <c r="B71" s="902"/>
      <c r="C71" s="902"/>
      <c r="D71" s="909"/>
      <c r="E71" s="910"/>
      <c r="F71" s="913"/>
      <c r="G71" s="913"/>
      <c r="H71" s="913"/>
      <c r="I71" s="912"/>
      <c r="J71" s="909"/>
    </row>
    <row r="72" spans="2:10">
      <c r="B72" s="902"/>
      <c r="C72" s="902"/>
      <c r="D72" s="909"/>
      <c r="E72" s="910"/>
      <c r="F72" s="913"/>
      <c r="G72" s="913"/>
      <c r="H72" s="913"/>
      <c r="I72" s="912"/>
      <c r="J72" s="909"/>
    </row>
    <row r="73" spans="2:10">
      <c r="B73" s="902"/>
      <c r="C73" s="902"/>
      <c r="D73" s="909"/>
      <c r="E73" s="910"/>
      <c r="F73" s="913"/>
      <c r="G73" s="913"/>
      <c r="H73" s="913"/>
      <c r="I73" s="912"/>
      <c r="J73" s="909"/>
    </row>
    <row r="74" spans="2:10">
      <c r="B74" s="902"/>
      <c r="C74" s="902"/>
      <c r="D74" s="909"/>
      <c r="E74" s="910"/>
      <c r="F74" s="913"/>
      <c r="G74" s="913"/>
      <c r="H74" s="913"/>
      <c r="I74" s="912"/>
      <c r="J74" s="909"/>
    </row>
    <row r="75" spans="2:10">
      <c r="B75" s="902"/>
      <c r="C75" s="902"/>
      <c r="D75" s="909"/>
      <c r="E75" s="910"/>
      <c r="F75" s="913"/>
      <c r="G75" s="913"/>
      <c r="H75" s="913"/>
      <c r="I75" s="912"/>
      <c r="J75" s="909"/>
    </row>
    <row r="76" spans="2:10" ht="65.25" customHeight="1">
      <c r="B76" s="902"/>
      <c r="C76" s="902"/>
      <c r="D76" s="920" t="s">
        <v>1095</v>
      </c>
      <c r="E76" s="922" t="s">
        <v>1116</v>
      </c>
      <c r="F76" s="924" t="s">
        <v>1117</v>
      </c>
      <c r="G76" s="924" t="s">
        <v>1118</v>
      </c>
      <c r="H76" s="924" t="s">
        <v>1119</v>
      </c>
      <c r="I76" s="911" t="s">
        <v>1120</v>
      </c>
      <c r="J76" s="920" t="s">
        <v>1121</v>
      </c>
    </row>
    <row r="77" spans="2:10">
      <c r="B77" s="902"/>
      <c r="C77" s="902"/>
      <c r="D77" s="920"/>
      <c r="E77" s="923"/>
      <c r="F77" s="925"/>
      <c r="G77" s="925"/>
      <c r="H77" s="925"/>
      <c r="I77" s="912"/>
      <c r="J77" s="926"/>
    </row>
    <row r="78" spans="2:10">
      <c r="B78" s="902"/>
      <c r="C78" s="902"/>
      <c r="D78" s="920"/>
      <c r="E78" s="923"/>
      <c r="F78" s="925"/>
      <c r="G78" s="925"/>
      <c r="H78" s="925"/>
      <c r="I78" s="912"/>
      <c r="J78" s="926"/>
    </row>
    <row r="79" spans="2:10">
      <c r="B79" s="902"/>
      <c r="C79" s="902"/>
      <c r="D79" s="920"/>
      <c r="E79" s="923"/>
      <c r="F79" s="925"/>
      <c r="G79" s="925"/>
      <c r="H79" s="925"/>
      <c r="I79" s="912"/>
      <c r="J79" s="926"/>
    </row>
    <row r="80" spans="2:10" ht="15" customHeight="1">
      <c r="B80" s="902"/>
      <c r="C80" s="902"/>
      <c r="D80" s="920"/>
      <c r="E80" s="923"/>
      <c r="F80" s="925"/>
      <c r="G80" s="925"/>
      <c r="H80" s="925"/>
      <c r="I80" s="912"/>
      <c r="J80" s="926"/>
    </row>
    <row r="81" spans="2:10">
      <c r="B81" s="902"/>
      <c r="C81" s="902"/>
      <c r="D81" s="920"/>
      <c r="E81" s="923"/>
      <c r="F81" s="925"/>
      <c r="G81" s="925"/>
      <c r="H81" s="925"/>
      <c r="I81" s="912"/>
      <c r="J81" s="926"/>
    </row>
    <row r="82" spans="2:10">
      <c r="B82" s="902"/>
      <c r="C82" s="902"/>
      <c r="D82" s="920"/>
      <c r="E82" s="923"/>
      <c r="F82" s="925"/>
      <c r="G82" s="925"/>
      <c r="H82" s="925"/>
      <c r="I82" s="912"/>
      <c r="J82" s="926"/>
    </row>
    <row r="83" spans="2:10">
      <c r="B83" s="902"/>
      <c r="C83" s="902"/>
      <c r="D83" s="920"/>
      <c r="E83" s="923"/>
      <c r="F83" s="925"/>
      <c r="G83" s="925"/>
      <c r="H83" s="925"/>
      <c r="I83" s="912"/>
      <c r="J83" s="926"/>
    </row>
    <row r="84" spans="2:10">
      <c r="B84" s="902"/>
      <c r="C84" s="902"/>
      <c r="D84" s="920"/>
      <c r="E84" s="923"/>
      <c r="F84" s="925"/>
      <c r="G84" s="925"/>
      <c r="H84" s="925"/>
      <c r="I84" s="912"/>
      <c r="J84" s="926"/>
    </row>
    <row r="85" spans="2:10">
      <c r="B85" s="902"/>
      <c r="C85" s="902"/>
      <c r="D85" s="920"/>
      <c r="E85" s="923"/>
      <c r="F85" s="925"/>
      <c r="G85" s="925"/>
      <c r="H85" s="925"/>
      <c r="I85" s="912"/>
      <c r="J85" s="926"/>
    </row>
    <row r="86" spans="2:10">
      <c r="B86" s="902"/>
      <c r="C86" s="902"/>
      <c r="D86" s="920"/>
      <c r="E86" s="923"/>
      <c r="F86" s="925"/>
      <c r="G86" s="925"/>
      <c r="H86" s="925"/>
      <c r="I86" s="912"/>
      <c r="J86" s="926"/>
    </row>
    <row r="87" spans="2:10">
      <c r="B87" s="902"/>
      <c r="C87" s="902"/>
      <c r="D87" s="920"/>
      <c r="E87" s="923"/>
      <c r="F87" s="925"/>
      <c r="G87" s="925"/>
      <c r="H87" s="925"/>
      <c r="I87" s="912"/>
      <c r="J87" s="926"/>
    </row>
    <row r="88" spans="2:10">
      <c r="B88" s="902"/>
      <c r="C88" s="902"/>
      <c r="D88" s="920"/>
      <c r="E88" s="923"/>
      <c r="F88" s="925"/>
      <c r="G88" s="925"/>
      <c r="H88" s="925"/>
      <c r="I88" s="912"/>
      <c r="J88" s="926"/>
    </row>
    <row r="89" spans="2:10">
      <c r="B89" s="902"/>
      <c r="C89" s="902"/>
      <c r="D89" s="920"/>
      <c r="E89" s="923"/>
      <c r="F89" s="925"/>
      <c r="G89" s="925"/>
      <c r="H89" s="925"/>
      <c r="I89" s="912"/>
      <c r="J89" s="926"/>
    </row>
    <row r="90" spans="2:10">
      <c r="B90" s="902"/>
      <c r="C90" s="902"/>
      <c r="D90" s="921"/>
      <c r="E90" s="923"/>
      <c r="F90" s="925"/>
      <c r="G90" s="925"/>
      <c r="H90" s="925"/>
      <c r="I90" s="912"/>
      <c r="J90" s="927"/>
    </row>
    <row r="91" spans="2:10" ht="55.5" customHeight="1">
      <c r="B91" s="902"/>
      <c r="C91" s="902"/>
      <c r="D91" s="928" t="s">
        <v>1095</v>
      </c>
      <c r="E91" s="923" t="s">
        <v>1122</v>
      </c>
      <c r="F91" s="925" t="s">
        <v>1123</v>
      </c>
      <c r="G91" s="925" t="s">
        <v>1124</v>
      </c>
      <c r="H91" s="925" t="s">
        <v>1160</v>
      </c>
      <c r="I91" s="911" t="s">
        <v>1125</v>
      </c>
      <c r="J91" s="928" t="s">
        <v>1162</v>
      </c>
    </row>
    <row r="92" spans="2:10">
      <c r="B92" s="902"/>
      <c r="C92" s="902"/>
      <c r="D92" s="920"/>
      <c r="E92" s="923"/>
      <c r="F92" s="925"/>
      <c r="G92" s="925"/>
      <c r="H92" s="925"/>
      <c r="I92" s="912"/>
      <c r="J92" s="920"/>
    </row>
    <row r="93" spans="2:10">
      <c r="B93" s="902"/>
      <c r="C93" s="902"/>
      <c r="D93" s="920"/>
      <c r="E93" s="923"/>
      <c r="F93" s="925"/>
      <c r="G93" s="925"/>
      <c r="H93" s="925"/>
      <c r="I93" s="912"/>
      <c r="J93" s="920"/>
    </row>
    <row r="94" spans="2:10">
      <c r="B94" s="902"/>
      <c r="C94" s="902"/>
      <c r="D94" s="920"/>
      <c r="E94" s="923"/>
      <c r="F94" s="925"/>
      <c r="G94" s="925"/>
      <c r="H94" s="925"/>
      <c r="I94" s="912"/>
      <c r="J94" s="920"/>
    </row>
    <row r="95" spans="2:10">
      <c r="B95" s="902"/>
      <c r="C95" s="902"/>
      <c r="D95" s="920"/>
      <c r="E95" s="923"/>
      <c r="F95" s="925"/>
      <c r="G95" s="925"/>
      <c r="H95" s="925"/>
      <c r="I95" s="912"/>
      <c r="J95" s="920"/>
    </row>
    <row r="96" spans="2:10">
      <c r="B96" s="902"/>
      <c r="C96" s="902"/>
      <c r="D96" s="920"/>
      <c r="E96" s="923"/>
      <c r="F96" s="925"/>
      <c r="G96" s="925"/>
      <c r="H96" s="925"/>
      <c r="I96" s="912"/>
      <c r="J96" s="920"/>
    </row>
    <row r="97" spans="2:10">
      <c r="B97" s="902"/>
      <c r="C97" s="902"/>
      <c r="D97" s="921"/>
      <c r="E97" s="923"/>
      <c r="F97" s="925"/>
      <c r="G97" s="925"/>
      <c r="H97" s="925"/>
      <c r="I97" s="912"/>
      <c r="J97" s="921"/>
    </row>
    <row r="98" spans="2:10" ht="59.25" customHeight="1">
      <c r="B98" s="902"/>
      <c r="C98" s="902"/>
      <c r="D98" s="929" t="s">
        <v>1085</v>
      </c>
      <c r="E98" s="930" t="s">
        <v>1126</v>
      </c>
      <c r="F98" s="929" t="s">
        <v>1127</v>
      </c>
      <c r="G98" s="929" t="s">
        <v>1153</v>
      </c>
      <c r="H98" s="929" t="s">
        <v>1128</v>
      </c>
      <c r="I98" s="911" t="s">
        <v>1129</v>
      </c>
      <c r="J98" s="929" t="s">
        <v>1104</v>
      </c>
    </row>
    <row r="99" spans="2:10" ht="24.75" customHeight="1">
      <c r="B99" s="902"/>
      <c r="C99" s="902"/>
      <c r="D99" s="929"/>
      <c r="E99" s="930"/>
      <c r="F99" s="929"/>
      <c r="G99" s="929"/>
      <c r="H99" s="929"/>
      <c r="I99" s="912"/>
      <c r="J99" s="929"/>
    </row>
    <row r="100" spans="2:10" ht="25.5" customHeight="1">
      <c r="B100" s="902"/>
      <c r="C100" s="902"/>
      <c r="D100" s="929"/>
      <c r="E100" s="930"/>
      <c r="F100" s="929"/>
      <c r="G100" s="929"/>
      <c r="H100" s="929"/>
      <c r="I100" s="912"/>
      <c r="J100" s="929"/>
    </row>
    <row r="101" spans="2:10" ht="26.25" customHeight="1">
      <c r="B101" s="902"/>
      <c r="C101" s="902"/>
      <c r="D101" s="929"/>
      <c r="E101" s="930"/>
      <c r="F101" s="929"/>
      <c r="G101" s="929"/>
      <c r="H101" s="929"/>
      <c r="I101" s="912"/>
      <c r="J101" s="929"/>
    </row>
    <row r="102" spans="2:10" ht="21.75" customHeight="1">
      <c r="B102" s="902"/>
      <c r="C102" s="902"/>
      <c r="D102" s="929"/>
      <c r="E102" s="930"/>
      <c r="F102" s="929"/>
      <c r="G102" s="929"/>
      <c r="H102" s="929"/>
      <c r="I102" s="912"/>
      <c r="J102" s="929"/>
    </row>
    <row r="103" spans="2:10" ht="32.25" customHeight="1">
      <c r="B103" s="902"/>
      <c r="C103" s="902"/>
      <c r="D103" s="929" t="s">
        <v>1130</v>
      </c>
      <c r="E103" s="930" t="s">
        <v>1131</v>
      </c>
      <c r="F103" s="929" t="s">
        <v>1132</v>
      </c>
      <c r="G103" s="929" t="s">
        <v>1163</v>
      </c>
      <c r="H103" s="929" t="s">
        <v>1128</v>
      </c>
      <c r="I103" s="911" t="s">
        <v>1133</v>
      </c>
      <c r="J103" s="931" t="s">
        <v>1134</v>
      </c>
    </row>
    <row r="104" spans="2:10">
      <c r="B104" s="902"/>
      <c r="C104" s="902"/>
      <c r="D104" s="929"/>
      <c r="E104" s="930"/>
      <c r="F104" s="929"/>
      <c r="G104" s="929"/>
      <c r="H104" s="929"/>
      <c r="I104" s="912"/>
      <c r="J104" s="929"/>
    </row>
    <row r="105" spans="2:10">
      <c r="B105" s="902"/>
      <c r="C105" s="902"/>
      <c r="D105" s="929"/>
      <c r="E105" s="930"/>
      <c r="F105" s="929"/>
      <c r="G105" s="929"/>
      <c r="H105" s="929"/>
      <c r="I105" s="912"/>
      <c r="J105" s="929"/>
    </row>
    <row r="106" spans="2:10">
      <c r="B106" s="902"/>
      <c r="C106" s="902"/>
      <c r="D106" s="929"/>
      <c r="E106" s="930"/>
      <c r="F106" s="929"/>
      <c r="G106" s="929"/>
      <c r="H106" s="929"/>
      <c r="I106" s="912"/>
      <c r="J106" s="929"/>
    </row>
    <row r="107" spans="2:10">
      <c r="B107" s="902"/>
      <c r="C107" s="902"/>
      <c r="D107" s="929"/>
      <c r="E107" s="930"/>
      <c r="F107" s="929"/>
      <c r="G107" s="929"/>
      <c r="H107" s="929"/>
      <c r="I107" s="912"/>
      <c r="J107" s="929"/>
    </row>
    <row r="108" spans="2:10">
      <c r="B108" s="902"/>
      <c r="C108" s="902"/>
      <c r="D108" s="929"/>
      <c r="E108" s="930"/>
      <c r="F108" s="929"/>
      <c r="G108" s="929"/>
      <c r="H108" s="929"/>
      <c r="I108" s="912"/>
      <c r="J108" s="929"/>
    </row>
    <row r="109" spans="2:10">
      <c r="B109" s="902"/>
      <c r="C109" s="902"/>
      <c r="D109" s="929"/>
      <c r="E109" s="930"/>
      <c r="F109" s="929"/>
      <c r="G109" s="929"/>
      <c r="H109" s="929"/>
      <c r="I109" s="912"/>
      <c r="J109" s="929"/>
    </row>
    <row r="110" spans="2:10">
      <c r="B110" s="902"/>
      <c r="C110" s="902"/>
      <c r="D110" s="929"/>
      <c r="E110" s="930"/>
      <c r="F110" s="929"/>
      <c r="G110" s="929"/>
      <c r="H110" s="929"/>
      <c r="I110" s="912"/>
      <c r="J110" s="929"/>
    </row>
    <row r="111" spans="2:10">
      <c r="B111" s="902"/>
      <c r="C111" s="902"/>
      <c r="D111" s="929"/>
      <c r="E111" s="930"/>
      <c r="F111" s="929"/>
      <c r="G111" s="929"/>
      <c r="H111" s="929"/>
      <c r="I111" s="912"/>
      <c r="J111" s="929"/>
    </row>
    <row r="112" spans="2:10">
      <c r="B112" s="902"/>
      <c r="C112" s="902"/>
      <c r="D112" s="929"/>
      <c r="E112" s="930"/>
      <c r="F112" s="929"/>
      <c r="G112" s="929"/>
      <c r="H112" s="929"/>
      <c r="I112" s="912"/>
      <c r="J112" s="929"/>
    </row>
    <row r="113" spans="2:10" ht="15" customHeight="1">
      <c r="B113" s="902"/>
      <c r="C113" s="902"/>
      <c r="D113" s="929"/>
      <c r="E113" s="930"/>
      <c r="F113" s="929"/>
      <c r="G113" s="929"/>
      <c r="H113" s="929"/>
      <c r="I113" s="912"/>
      <c r="J113" s="929"/>
    </row>
    <row r="114" spans="2:10" ht="18.75" customHeight="1">
      <c r="B114" s="902"/>
      <c r="C114" s="902"/>
      <c r="D114" s="929"/>
      <c r="E114" s="930"/>
      <c r="F114" s="929"/>
      <c r="G114" s="929"/>
      <c r="H114" s="929"/>
      <c r="I114" s="912"/>
      <c r="J114" s="929"/>
    </row>
    <row r="115" spans="2:10" ht="84.75" customHeight="1">
      <c r="B115" s="902"/>
      <c r="C115" s="902"/>
      <c r="D115" s="929" t="s">
        <v>1095</v>
      </c>
      <c r="E115" s="930" t="s">
        <v>1135</v>
      </c>
      <c r="F115" s="929" t="s">
        <v>1136</v>
      </c>
      <c r="G115" s="929" t="s">
        <v>1137</v>
      </c>
      <c r="H115" s="929" t="s">
        <v>1128</v>
      </c>
      <c r="I115" s="911" t="s">
        <v>1138</v>
      </c>
      <c r="J115" s="932" t="s">
        <v>1134</v>
      </c>
    </row>
    <row r="116" spans="2:10" ht="52.5" customHeight="1">
      <c r="B116" s="902"/>
      <c r="C116" s="902"/>
      <c r="D116" s="929"/>
      <c r="E116" s="930"/>
      <c r="F116" s="929"/>
      <c r="G116" s="929"/>
      <c r="H116" s="929"/>
      <c r="I116" s="912"/>
      <c r="J116" s="933"/>
    </row>
    <row r="117" spans="2:10" ht="90" customHeight="1">
      <c r="B117" s="902"/>
      <c r="C117" s="902"/>
      <c r="D117" s="929" t="s">
        <v>1085</v>
      </c>
      <c r="E117" s="930" t="s">
        <v>1139</v>
      </c>
      <c r="F117" s="929" t="s">
        <v>1140</v>
      </c>
      <c r="G117" s="929" t="s">
        <v>1152</v>
      </c>
      <c r="H117" s="929" t="s">
        <v>1128</v>
      </c>
      <c r="I117" s="911" t="s">
        <v>1141</v>
      </c>
      <c r="J117" s="929" t="s">
        <v>1142</v>
      </c>
    </row>
    <row r="118" spans="2:10" ht="70.5" customHeight="1">
      <c r="B118" s="902"/>
      <c r="C118" s="902"/>
      <c r="D118" s="929"/>
      <c r="E118" s="930"/>
      <c r="F118" s="929"/>
      <c r="G118" s="929"/>
      <c r="H118" s="929"/>
      <c r="I118" s="912"/>
      <c r="J118" s="929"/>
    </row>
    <row r="119" spans="2:10" ht="37.5" customHeight="1">
      <c r="B119" s="902"/>
      <c r="C119" s="902"/>
      <c r="D119" s="929" t="s">
        <v>1130</v>
      </c>
      <c r="E119" s="930" t="s">
        <v>1143</v>
      </c>
      <c r="F119" s="929" t="s">
        <v>1144</v>
      </c>
      <c r="G119" s="929" t="s">
        <v>1151</v>
      </c>
      <c r="H119" s="929" t="s">
        <v>1128</v>
      </c>
      <c r="I119" s="911" t="s">
        <v>1145</v>
      </c>
      <c r="J119" s="934" t="s">
        <v>1134</v>
      </c>
    </row>
    <row r="120" spans="2:10" ht="18.75" customHeight="1">
      <c r="B120" s="902"/>
      <c r="C120" s="902"/>
      <c r="D120" s="929"/>
      <c r="E120" s="930"/>
      <c r="F120" s="929"/>
      <c r="G120" s="929"/>
      <c r="H120" s="929"/>
      <c r="I120" s="912"/>
      <c r="J120" s="926"/>
    </row>
    <row r="121" spans="2:10" ht="21.75" customHeight="1">
      <c r="B121" s="902"/>
      <c r="C121" s="902"/>
      <c r="D121" s="929"/>
      <c r="E121" s="930"/>
      <c r="F121" s="929"/>
      <c r="G121" s="929"/>
      <c r="H121" s="929"/>
      <c r="I121" s="912"/>
      <c r="J121" s="926"/>
    </row>
    <row r="122" spans="2:10" ht="24" customHeight="1">
      <c r="B122" s="902"/>
      <c r="C122" s="902"/>
      <c r="D122" s="929"/>
      <c r="E122" s="930"/>
      <c r="F122" s="929"/>
      <c r="G122" s="929"/>
      <c r="H122" s="929"/>
      <c r="I122" s="912"/>
      <c r="J122" s="926"/>
    </row>
    <row r="123" spans="2:10" ht="25.5" customHeight="1">
      <c r="B123" s="902"/>
      <c r="C123" s="902"/>
      <c r="D123" s="929"/>
      <c r="E123" s="930"/>
      <c r="F123" s="929"/>
      <c r="G123" s="929"/>
      <c r="H123" s="929"/>
      <c r="I123" s="912"/>
      <c r="J123" s="927"/>
    </row>
    <row r="124" spans="2:10">
      <c r="B124" s="644" t="s">
        <v>1146</v>
      </c>
    </row>
    <row r="125" spans="2:10">
      <c r="B125" s="644" t="s">
        <v>1147</v>
      </c>
    </row>
    <row r="128" spans="2:10" ht="40.5" customHeight="1">
      <c r="C128" s="895" t="s">
        <v>1203</v>
      </c>
      <c r="D128" s="893" t="s">
        <v>1199</v>
      </c>
      <c r="E128" s="891" t="s">
        <v>1204</v>
      </c>
      <c r="F128" s="889" t="s">
        <v>1206</v>
      </c>
      <c r="G128" s="889"/>
      <c r="H128" s="890"/>
    </row>
    <row r="129" spans="3:8" ht="40.5" customHeight="1">
      <c r="C129" s="896"/>
      <c r="D129" s="894"/>
      <c r="E129" s="892"/>
      <c r="F129" s="654" t="s">
        <v>1200</v>
      </c>
      <c r="G129" s="654" t="s">
        <v>1201</v>
      </c>
      <c r="H129" s="655" t="s">
        <v>1202</v>
      </c>
    </row>
    <row r="130" spans="3:8" ht="45">
      <c r="C130" s="660">
        <v>1</v>
      </c>
      <c r="D130" s="651" t="s">
        <v>1095</v>
      </c>
      <c r="E130" s="652">
        <v>6</v>
      </c>
      <c r="F130" s="652">
        <v>20</v>
      </c>
      <c r="G130" s="652">
        <v>57</v>
      </c>
      <c r="H130" s="653">
        <v>352</v>
      </c>
    </row>
    <row r="131" spans="3:8" ht="45">
      <c r="C131" s="660">
        <v>2</v>
      </c>
      <c r="D131" s="651" t="s">
        <v>1100</v>
      </c>
      <c r="E131" s="652">
        <v>1</v>
      </c>
      <c r="F131" s="652">
        <v>2</v>
      </c>
      <c r="G131" s="652">
        <v>7</v>
      </c>
      <c r="H131" s="653">
        <v>39</v>
      </c>
    </row>
    <row r="132" spans="3:8" ht="60">
      <c r="C132" s="660">
        <v>3</v>
      </c>
      <c r="D132" s="651" t="s">
        <v>1085</v>
      </c>
      <c r="E132" s="652">
        <v>5</v>
      </c>
      <c r="F132" s="652">
        <v>15</v>
      </c>
      <c r="G132" s="652">
        <v>27</v>
      </c>
      <c r="H132" s="653">
        <v>265</v>
      </c>
    </row>
    <row r="133" spans="3:8" ht="45">
      <c r="C133" s="660">
        <v>4</v>
      </c>
      <c r="D133" s="651" t="s">
        <v>1198</v>
      </c>
      <c r="E133" s="652">
        <v>2</v>
      </c>
      <c r="F133" s="652">
        <v>9</v>
      </c>
      <c r="G133" s="652">
        <v>17</v>
      </c>
      <c r="H133" s="653">
        <v>65</v>
      </c>
    </row>
    <row r="134" spans="3:8" ht="51" customHeight="1">
      <c r="C134" s="656"/>
      <c r="D134" s="659" t="s">
        <v>1205</v>
      </c>
      <c r="E134" s="657">
        <f>SUBTOTAL(9,E130:E133)</f>
        <v>14</v>
      </c>
      <c r="F134" s="657">
        <f t="shared" ref="F134:H134" si="0">SUBTOTAL(9,F130:F133)</f>
        <v>46</v>
      </c>
      <c r="G134" s="657">
        <f t="shared" si="0"/>
        <v>108</v>
      </c>
      <c r="H134" s="658">
        <f t="shared" si="0"/>
        <v>721</v>
      </c>
    </row>
    <row r="135" spans="3:8">
      <c r="D135" s="650"/>
    </row>
    <row r="137" spans="3:8">
      <c r="D137" s="353" t="s">
        <v>1095</v>
      </c>
      <c r="E137" s="661">
        <f>+E130/E134</f>
        <v>0.42857142857142855</v>
      </c>
      <c r="F137" s="661">
        <f t="shared" ref="F137:H137" si="1">+F130/F134</f>
        <v>0.43478260869565216</v>
      </c>
      <c r="G137" s="661">
        <f t="shared" si="1"/>
        <v>0.52777777777777779</v>
      </c>
      <c r="H137" s="661">
        <f t="shared" si="1"/>
        <v>0.48821081830790569</v>
      </c>
    </row>
    <row r="138" spans="3:8">
      <c r="D138" s="353" t="s">
        <v>1085</v>
      </c>
      <c r="E138" s="661">
        <f>+E132/E134</f>
        <v>0.35714285714285715</v>
      </c>
      <c r="F138" s="661">
        <f t="shared" ref="F138:H138" si="2">+F132/F134</f>
        <v>0.32608695652173914</v>
      </c>
      <c r="G138" s="661">
        <f t="shared" si="2"/>
        <v>0.25</v>
      </c>
      <c r="H138" s="661">
        <f t="shared" si="2"/>
        <v>0.36754507628294036</v>
      </c>
    </row>
    <row r="139" spans="3:8">
      <c r="D139" s="353" t="s">
        <v>1198</v>
      </c>
      <c r="E139" s="661">
        <f>+E133/E134</f>
        <v>0.14285714285714285</v>
      </c>
      <c r="F139" s="661">
        <f t="shared" ref="F139:H139" si="3">+F133/F134</f>
        <v>0.19565217391304349</v>
      </c>
      <c r="G139" s="661">
        <f t="shared" si="3"/>
        <v>0.15740740740740741</v>
      </c>
      <c r="H139" s="661">
        <f t="shared" si="3"/>
        <v>9.0152565880721222E-2</v>
      </c>
    </row>
    <row r="140" spans="3:8">
      <c r="D140" s="353" t="s">
        <v>1100</v>
      </c>
      <c r="E140" s="661">
        <f>+E131/E134</f>
        <v>7.1428571428571425E-2</v>
      </c>
      <c r="F140" s="661">
        <f t="shared" ref="F140:H140" si="4">+F131/F134</f>
        <v>4.3478260869565216E-2</v>
      </c>
      <c r="G140" s="661">
        <f t="shared" si="4"/>
        <v>6.4814814814814811E-2</v>
      </c>
      <c r="H140" s="661">
        <f t="shared" si="4"/>
        <v>5.4091539528432729E-2</v>
      </c>
    </row>
  </sheetData>
  <autoFilter ref="D8:F125"/>
  <mergeCells count="111">
    <mergeCell ref="J117:J118"/>
    <mergeCell ref="D119:D123"/>
    <mergeCell ref="E119:E123"/>
    <mergeCell ref="F119:F123"/>
    <mergeCell ref="G119:G123"/>
    <mergeCell ref="H119:H123"/>
    <mergeCell ref="I119:I123"/>
    <mergeCell ref="J119:J123"/>
    <mergeCell ref="D117:D118"/>
    <mergeCell ref="E117:E118"/>
    <mergeCell ref="F117:F118"/>
    <mergeCell ref="G117:G118"/>
    <mergeCell ref="H117:H118"/>
    <mergeCell ref="I117:I118"/>
    <mergeCell ref="D115:D116"/>
    <mergeCell ref="E115:E116"/>
    <mergeCell ref="F115:F116"/>
    <mergeCell ref="G115:G116"/>
    <mergeCell ref="H115:H116"/>
    <mergeCell ref="I115:I116"/>
    <mergeCell ref="J115:J116"/>
    <mergeCell ref="D103:D114"/>
    <mergeCell ref="E103:E114"/>
    <mergeCell ref="F103:F114"/>
    <mergeCell ref="G103:G114"/>
    <mergeCell ref="H103:H114"/>
    <mergeCell ref="I103:I114"/>
    <mergeCell ref="I98:I102"/>
    <mergeCell ref="J98:J102"/>
    <mergeCell ref="D91:D97"/>
    <mergeCell ref="E91:E97"/>
    <mergeCell ref="F91:F97"/>
    <mergeCell ref="G91:G97"/>
    <mergeCell ref="H91:H97"/>
    <mergeCell ref="I91:I97"/>
    <mergeCell ref="J103:J114"/>
    <mergeCell ref="I76:I90"/>
    <mergeCell ref="J76:J90"/>
    <mergeCell ref="D70:D75"/>
    <mergeCell ref="E70:E75"/>
    <mergeCell ref="F70:F75"/>
    <mergeCell ref="G70:G75"/>
    <mergeCell ref="H70:H75"/>
    <mergeCell ref="I70:I75"/>
    <mergeCell ref="J91:J97"/>
    <mergeCell ref="I50:I69"/>
    <mergeCell ref="J50:J69"/>
    <mergeCell ref="D41:D49"/>
    <mergeCell ref="E41:E49"/>
    <mergeCell ref="F41:F49"/>
    <mergeCell ref="G41:G49"/>
    <mergeCell ref="H41:H49"/>
    <mergeCell ref="I41:I49"/>
    <mergeCell ref="J70:J75"/>
    <mergeCell ref="J24:J33"/>
    <mergeCell ref="D34:D40"/>
    <mergeCell ref="E34:E40"/>
    <mergeCell ref="F34:F40"/>
    <mergeCell ref="G34:G40"/>
    <mergeCell ref="H34:H40"/>
    <mergeCell ref="I34:I40"/>
    <mergeCell ref="J34:J40"/>
    <mergeCell ref="J41:J49"/>
    <mergeCell ref="I7:I8"/>
    <mergeCell ref="J7:J8"/>
    <mergeCell ref="B9:B123"/>
    <mergeCell ref="C9:C123"/>
    <mergeCell ref="D9:D15"/>
    <mergeCell ref="E9:E15"/>
    <mergeCell ref="F9:F15"/>
    <mergeCell ref="G9:G15"/>
    <mergeCell ref="D24:D33"/>
    <mergeCell ref="E24:E33"/>
    <mergeCell ref="F24:F33"/>
    <mergeCell ref="G24:G33"/>
    <mergeCell ref="H9:H15"/>
    <mergeCell ref="I9:I15"/>
    <mergeCell ref="J9:J15"/>
    <mergeCell ref="D16:D23"/>
    <mergeCell ref="E16:E23"/>
    <mergeCell ref="F16:F23"/>
    <mergeCell ref="G16:G23"/>
    <mergeCell ref="H16:H23"/>
    <mergeCell ref="I16:I23"/>
    <mergeCell ref="J16:J23"/>
    <mergeCell ref="H24:H33"/>
    <mergeCell ref="I24:I33"/>
    <mergeCell ref="F128:H128"/>
    <mergeCell ref="E128:E129"/>
    <mergeCell ref="D128:D129"/>
    <mergeCell ref="C128:C129"/>
    <mergeCell ref="B7:B8"/>
    <mergeCell ref="C7:C8"/>
    <mergeCell ref="D7:F7"/>
    <mergeCell ref="G7:G8"/>
    <mergeCell ref="H7:H8"/>
    <mergeCell ref="D50:D69"/>
    <mergeCell ref="E50:E69"/>
    <mergeCell ref="F50:F69"/>
    <mergeCell ref="G50:G69"/>
    <mergeCell ref="H50:H69"/>
    <mergeCell ref="D76:D90"/>
    <mergeCell ref="E76:E90"/>
    <mergeCell ref="F76:F90"/>
    <mergeCell ref="G76:G90"/>
    <mergeCell ref="H76:H90"/>
    <mergeCell ref="D98:D102"/>
    <mergeCell ref="E98:E102"/>
    <mergeCell ref="F98:F102"/>
    <mergeCell ref="G98:G102"/>
    <mergeCell ref="H98:H10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election activeCell="A2" sqref="A2:A5"/>
    </sheetView>
  </sheetViews>
  <sheetFormatPr baseColWidth="10" defaultRowHeight="15"/>
  <cols>
    <col min="1" max="1" width="1.28515625" style="3" customWidth="1"/>
    <col min="2" max="2" width="21" style="3" customWidth="1"/>
    <col min="3" max="3" width="25.28515625" style="3" customWidth="1"/>
    <col min="4" max="4" width="15.7109375" style="3" customWidth="1"/>
    <col min="5" max="5" width="20.28515625" style="3" customWidth="1"/>
    <col min="6" max="16384" width="11.42578125" style="3"/>
  </cols>
  <sheetData>
    <row r="1" spans="1:9" ht="3.75" customHeight="1"/>
    <row r="2" spans="1:9" ht="29.25" customHeight="1">
      <c r="A2" s="45" t="s">
        <v>0</v>
      </c>
    </row>
    <row r="3" spans="1:9" ht="27.75">
      <c r="A3" s="46" t="s">
        <v>1</v>
      </c>
    </row>
    <row r="4" spans="1:9" ht="20.25">
      <c r="A4" s="97" t="s">
        <v>1265</v>
      </c>
    </row>
    <row r="5" spans="1:9" ht="16.5">
      <c r="A5" s="191" t="s">
        <v>908</v>
      </c>
      <c r="G5" s="178"/>
      <c r="I5" s="178"/>
    </row>
    <row r="6" spans="1:9" ht="5.25" customHeight="1"/>
    <row r="7" spans="1:9" ht="47.25" customHeight="1">
      <c r="B7" s="299" t="s">
        <v>639</v>
      </c>
      <c r="C7" s="300" t="s">
        <v>326</v>
      </c>
      <c r="D7" s="300" t="s">
        <v>11</v>
      </c>
      <c r="E7" s="301" t="s">
        <v>100</v>
      </c>
    </row>
    <row r="8" spans="1:9" ht="115.5">
      <c r="B8" s="338" t="s">
        <v>640</v>
      </c>
      <c r="C8" s="339" t="s">
        <v>644</v>
      </c>
      <c r="D8" s="339" t="s">
        <v>645</v>
      </c>
      <c r="E8" s="340" t="s">
        <v>646</v>
      </c>
    </row>
    <row r="9" spans="1:9" ht="115.5">
      <c r="B9" s="338" t="s">
        <v>641</v>
      </c>
      <c r="C9" s="339" t="s">
        <v>644</v>
      </c>
      <c r="D9" s="339" t="s">
        <v>645</v>
      </c>
      <c r="E9" s="340" t="s">
        <v>646</v>
      </c>
    </row>
    <row r="10" spans="1:9" ht="115.5">
      <c r="B10" s="338" t="s">
        <v>642</v>
      </c>
      <c r="C10" s="339" t="s">
        <v>644</v>
      </c>
      <c r="D10" s="339" t="s">
        <v>645</v>
      </c>
      <c r="E10" s="340" t="s">
        <v>646</v>
      </c>
    </row>
    <row r="11" spans="1:9" ht="115.5">
      <c r="B11" s="338" t="s">
        <v>643</v>
      </c>
      <c r="C11" s="339" t="s">
        <v>644</v>
      </c>
      <c r="D11" s="339" t="s">
        <v>645</v>
      </c>
      <c r="E11" s="340" t="s">
        <v>646</v>
      </c>
    </row>
    <row r="12" spans="1:9" ht="16.5">
      <c r="B12" s="337"/>
      <c r="C12" s="337"/>
      <c r="D12" s="337"/>
      <c r="E12" s="337"/>
    </row>
    <row r="13" spans="1:9" ht="16.5">
      <c r="B13" s="337"/>
      <c r="C13" s="337"/>
      <c r="D13" s="337"/>
      <c r="E13" s="337"/>
    </row>
    <row r="14" spans="1:9" ht="16.5">
      <c r="B14" s="337"/>
      <c r="C14" s="337"/>
      <c r="D14" s="337"/>
      <c r="E14" s="337"/>
    </row>
    <row r="15" spans="1:9" ht="16.5">
      <c r="B15" s="337"/>
      <c r="C15" s="337"/>
      <c r="D15" s="337"/>
      <c r="E15" s="337"/>
    </row>
    <row r="16" spans="1:9" ht="16.5">
      <c r="B16" s="337"/>
      <c r="C16" s="337"/>
      <c r="D16" s="337"/>
      <c r="E16" s="337"/>
    </row>
    <row r="17" spans="2:5" ht="16.5">
      <c r="B17" s="337"/>
      <c r="C17" s="337"/>
      <c r="D17" s="337"/>
      <c r="E17" s="337"/>
    </row>
    <row r="18" spans="2:5" ht="16.5">
      <c r="B18" s="337"/>
      <c r="C18" s="337"/>
      <c r="D18" s="337"/>
      <c r="E18" s="337"/>
    </row>
    <row r="19" spans="2:5" ht="16.5">
      <c r="B19" s="337"/>
      <c r="C19" s="337"/>
      <c r="D19" s="337"/>
      <c r="E19" s="337"/>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zoomScale="80" zoomScaleNormal="80" workbookViewId="0">
      <selection activeCell="A2" sqref="A2:XFD5"/>
    </sheetView>
  </sheetViews>
  <sheetFormatPr baseColWidth="10" defaultRowHeight="15"/>
  <cols>
    <col min="1" max="1" width="1.28515625" style="3" customWidth="1"/>
    <col min="2" max="2" width="42.140625" style="3" customWidth="1"/>
    <col min="3" max="3" width="48.28515625" style="3" customWidth="1"/>
    <col min="4" max="16384" width="11.42578125" style="3"/>
  </cols>
  <sheetData>
    <row r="1" spans="1:3" ht="3.75" customHeight="1"/>
    <row r="2" spans="1:3" ht="30.75">
      <c r="B2" s="45" t="s">
        <v>0</v>
      </c>
    </row>
    <row r="3" spans="1:3" ht="27.75">
      <c r="B3" s="46" t="s">
        <v>1</v>
      </c>
    </row>
    <row r="4" spans="1:3" ht="20.25">
      <c r="A4" s="47"/>
      <c r="B4" s="97" t="s">
        <v>1265</v>
      </c>
    </row>
    <row r="5" spans="1:3" ht="20.25">
      <c r="B5" s="48" t="s">
        <v>1271</v>
      </c>
    </row>
    <row r="7" spans="1:3" ht="36" customHeight="1">
      <c r="B7" s="636" t="s">
        <v>326</v>
      </c>
      <c r="C7" s="636" t="s">
        <v>11</v>
      </c>
    </row>
    <row r="8" spans="1:3" ht="173.25">
      <c r="B8" s="637" t="s">
        <v>1038</v>
      </c>
      <c r="C8" s="637" t="s">
        <v>1039</v>
      </c>
    </row>
    <row r="9" spans="1:3" ht="110.25">
      <c r="B9" s="640" t="s">
        <v>1035</v>
      </c>
      <c r="C9" s="640" t="s">
        <v>1037</v>
      </c>
    </row>
    <row r="10" spans="1:3" ht="157.5">
      <c r="B10" s="638" t="s">
        <v>1036</v>
      </c>
      <c r="C10" s="639"/>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51"/>
  <sheetViews>
    <sheetView showGridLines="0" zoomScale="80" zoomScaleNormal="80" workbookViewId="0">
      <selection activeCell="A2" sqref="A2:XFD5"/>
    </sheetView>
  </sheetViews>
  <sheetFormatPr baseColWidth="10" defaultRowHeight="15"/>
  <cols>
    <col min="1" max="1" width="1.140625" style="3" customWidth="1"/>
    <col min="2" max="2" width="30" style="3" customWidth="1"/>
    <col min="3" max="3" width="11.28515625" style="3" customWidth="1"/>
    <col min="4" max="4" width="15" style="3" customWidth="1"/>
    <col min="5" max="5" width="15.7109375" style="3" customWidth="1"/>
    <col min="6" max="6" width="19.85546875" style="3" customWidth="1"/>
    <col min="7" max="7" width="17.5703125" style="3" customWidth="1"/>
    <col min="8" max="8" width="33" style="3" customWidth="1"/>
    <col min="9" max="9" width="11.42578125" style="3"/>
    <col min="10" max="10" width="35.140625" style="3" customWidth="1"/>
    <col min="11" max="16384" width="11.42578125" style="3"/>
  </cols>
  <sheetData>
    <row r="1" spans="1:10" ht="2.25" customHeight="1"/>
    <row r="2" spans="1:10" ht="30.75">
      <c r="A2" s="45" t="s">
        <v>0</v>
      </c>
    </row>
    <row r="3" spans="1:10" ht="27.75">
      <c r="A3" s="46" t="s">
        <v>1</v>
      </c>
    </row>
    <row r="4" spans="1:10" ht="20.25">
      <c r="A4" s="47" t="s">
        <v>2</v>
      </c>
      <c r="B4" s="97" t="s">
        <v>1265</v>
      </c>
    </row>
    <row r="5" spans="1:10" ht="20.25">
      <c r="A5" s="48" t="s">
        <v>112</v>
      </c>
    </row>
    <row r="6" spans="1:10" ht="5.25" customHeight="1"/>
    <row r="7" spans="1:10" ht="110.25" customHeight="1">
      <c r="B7" s="39" t="s">
        <v>95</v>
      </c>
      <c r="C7" s="40" t="s">
        <v>113</v>
      </c>
      <c r="D7" s="40" t="s">
        <v>96</v>
      </c>
      <c r="E7" s="40" t="s">
        <v>97</v>
      </c>
      <c r="F7" s="40" t="s">
        <v>98</v>
      </c>
      <c r="G7" s="40" t="s">
        <v>99</v>
      </c>
      <c r="H7" s="41" t="s">
        <v>100</v>
      </c>
    </row>
    <row r="8" spans="1:10" ht="49.5">
      <c r="B8" s="30" t="s">
        <v>114</v>
      </c>
      <c r="C8" s="52">
        <v>1</v>
      </c>
      <c r="D8" s="35">
        <v>93.24</v>
      </c>
      <c r="E8" s="32" t="s">
        <v>116</v>
      </c>
      <c r="F8" s="34">
        <v>2.29E-2</v>
      </c>
      <c r="G8" s="33" t="s">
        <v>101</v>
      </c>
      <c r="H8" s="31" t="s">
        <v>102</v>
      </c>
    </row>
    <row r="9" spans="1:10" ht="45">
      <c r="B9" s="30" t="s">
        <v>114</v>
      </c>
      <c r="C9" s="52">
        <v>1</v>
      </c>
      <c r="D9" s="35">
        <v>150</v>
      </c>
      <c r="E9" s="32" t="s">
        <v>117</v>
      </c>
      <c r="F9" s="34">
        <v>3.6900000000000002E-2</v>
      </c>
      <c r="G9" s="33">
        <v>0</v>
      </c>
      <c r="H9" s="213" t="s">
        <v>103</v>
      </c>
    </row>
    <row r="10" spans="1:10" ht="49.5">
      <c r="B10" s="30" t="s">
        <v>114</v>
      </c>
      <c r="C10" s="52">
        <v>1</v>
      </c>
      <c r="D10" s="35">
        <v>2348.37</v>
      </c>
      <c r="E10" s="32" t="s">
        <v>104</v>
      </c>
      <c r="F10" s="34">
        <v>0.57720000000000005</v>
      </c>
      <c r="G10" s="33">
        <v>0</v>
      </c>
      <c r="H10" s="31" t="s">
        <v>103</v>
      </c>
    </row>
    <row r="11" spans="1:10" ht="49.5">
      <c r="B11" s="30" t="s">
        <v>105</v>
      </c>
      <c r="C11" s="52">
        <v>1</v>
      </c>
      <c r="D11" s="35">
        <v>300</v>
      </c>
      <c r="E11" s="32" t="s">
        <v>118</v>
      </c>
      <c r="F11" s="34">
        <v>7.3700000000000002E-2</v>
      </c>
      <c r="G11" s="33">
        <v>0</v>
      </c>
      <c r="H11" s="31" t="s">
        <v>106</v>
      </c>
      <c r="J11" s="212"/>
    </row>
    <row r="12" spans="1:10" ht="49.5">
      <c r="B12" s="30" t="s">
        <v>114</v>
      </c>
      <c r="C12" s="52">
        <v>1</v>
      </c>
      <c r="D12" s="35">
        <v>99.46</v>
      </c>
      <c r="E12" s="32" t="s">
        <v>119</v>
      </c>
      <c r="F12" s="34">
        <v>2.4400000000000002E-2</v>
      </c>
      <c r="G12" s="33">
        <v>0</v>
      </c>
      <c r="H12" s="31" t="s">
        <v>107</v>
      </c>
    </row>
    <row r="13" spans="1:10" ht="49.5">
      <c r="B13" s="30" t="s">
        <v>114</v>
      </c>
      <c r="C13" s="52">
        <v>1</v>
      </c>
      <c r="D13" s="35">
        <v>398.64</v>
      </c>
      <c r="E13" s="32" t="s">
        <v>108</v>
      </c>
      <c r="F13" s="34">
        <v>9.8000000000000004E-2</v>
      </c>
      <c r="G13" s="33">
        <v>0</v>
      </c>
      <c r="H13" s="31" t="s">
        <v>109</v>
      </c>
      <c r="J13" s="287"/>
    </row>
    <row r="14" spans="1:10" ht="49.5">
      <c r="B14" s="30" t="s">
        <v>115</v>
      </c>
      <c r="C14" s="52">
        <v>1</v>
      </c>
      <c r="D14" s="35">
        <v>278.57</v>
      </c>
      <c r="E14" s="32" t="s">
        <v>120</v>
      </c>
      <c r="F14" s="34">
        <v>6.8500000000000005E-2</v>
      </c>
      <c r="G14" s="33">
        <v>0</v>
      </c>
      <c r="H14" s="31" t="s">
        <v>110</v>
      </c>
    </row>
    <row r="15" spans="1:10" ht="49.5">
      <c r="B15" s="30" t="s">
        <v>114</v>
      </c>
      <c r="C15" s="52">
        <v>1</v>
      </c>
      <c r="D15" s="35">
        <v>400.34</v>
      </c>
      <c r="E15" s="32" t="s">
        <v>120</v>
      </c>
      <c r="F15" s="34">
        <v>9.8400000000000001E-2</v>
      </c>
      <c r="G15" s="33">
        <v>0</v>
      </c>
      <c r="H15" s="31" t="s">
        <v>110</v>
      </c>
    </row>
    <row r="16" spans="1:10" ht="33" customHeight="1">
      <c r="B16" s="51" t="s">
        <v>111</v>
      </c>
      <c r="C16" s="36">
        <f>SUM(C8:C15)</f>
        <v>8</v>
      </c>
      <c r="D16" s="37">
        <f>SUM(D8:D15)</f>
        <v>4068.62</v>
      </c>
      <c r="E16" s="49"/>
      <c r="F16" s="38">
        <f>SUM(F8:F15)</f>
        <v>1</v>
      </c>
      <c r="G16" s="36">
        <v>0</v>
      </c>
      <c r="H16" s="50"/>
    </row>
    <row r="18" spans="2:9" ht="39" customHeight="1">
      <c r="B18" s="935" t="s">
        <v>701</v>
      </c>
      <c r="C18" s="935"/>
      <c r="D18" s="935"/>
      <c r="E18" s="935"/>
      <c r="F18" s="935"/>
      <c r="G18" s="935"/>
      <c r="H18" s="935"/>
    </row>
    <row r="19" spans="2:9" ht="21.75" customHeight="1">
      <c r="B19" s="935" t="s">
        <v>699</v>
      </c>
      <c r="C19" s="935"/>
      <c r="D19" s="935"/>
      <c r="E19" s="935"/>
      <c r="F19" s="935"/>
      <c r="G19" s="935"/>
      <c r="H19" s="935"/>
      <c r="I19" s="935"/>
    </row>
    <row r="20" spans="2:9" ht="37.5" customHeight="1">
      <c r="B20" s="935" t="s">
        <v>700</v>
      </c>
      <c r="C20" s="935"/>
      <c r="D20" s="935"/>
      <c r="E20" s="935"/>
      <c r="F20" s="935"/>
      <c r="G20" s="935"/>
      <c r="H20" s="935"/>
      <c r="I20" s="935"/>
    </row>
    <row r="21" spans="2:9" ht="37.5" customHeight="1">
      <c r="B21" s="935" t="s">
        <v>702</v>
      </c>
      <c r="C21" s="935"/>
      <c r="D21" s="935"/>
      <c r="E21" s="935"/>
      <c r="F21" s="935"/>
      <c r="G21" s="935"/>
      <c r="H21" s="935"/>
      <c r="I21" s="935"/>
    </row>
    <row r="22" spans="2:9" ht="37.5" customHeight="1">
      <c r="B22" s="935" t="s">
        <v>703</v>
      </c>
      <c r="C22" s="935"/>
      <c r="D22" s="935"/>
      <c r="E22" s="935"/>
      <c r="F22" s="935"/>
      <c r="G22" s="935"/>
      <c r="H22" s="935"/>
      <c r="I22" s="935"/>
    </row>
    <row r="23" spans="2:9" ht="37.5" customHeight="1">
      <c r="B23" s="935" t="s">
        <v>704</v>
      </c>
      <c r="C23" s="935"/>
      <c r="D23" s="935"/>
      <c r="E23" s="935"/>
      <c r="F23" s="935"/>
      <c r="G23" s="935"/>
      <c r="H23" s="935"/>
      <c r="I23" s="935"/>
    </row>
    <row r="24" spans="2:9" ht="37.5" customHeight="1">
      <c r="B24" s="935" t="s">
        <v>705</v>
      </c>
      <c r="C24" s="935"/>
      <c r="D24" s="935"/>
      <c r="E24" s="935"/>
      <c r="F24" s="935"/>
      <c r="G24" s="935"/>
      <c r="H24" s="935"/>
      <c r="I24" s="935"/>
    </row>
    <row r="25" spans="2:9" ht="37.5" customHeight="1">
      <c r="B25" s="935" t="s">
        <v>706</v>
      </c>
      <c r="C25" s="935"/>
      <c r="D25" s="935"/>
      <c r="E25" s="935"/>
      <c r="F25" s="935"/>
      <c r="G25" s="935"/>
      <c r="H25" s="935"/>
      <c r="I25" s="935"/>
    </row>
    <row r="26" spans="2:9" ht="37.5" customHeight="1">
      <c r="B26" s="341"/>
    </row>
    <row r="27" spans="2:9" ht="16.5">
      <c r="B27" s="341"/>
    </row>
    <row r="28" spans="2:9" ht="16.5">
      <c r="B28" s="341"/>
    </row>
    <row r="29" spans="2:9" ht="16.5">
      <c r="B29" s="341"/>
    </row>
    <row r="30" spans="2:9" ht="16.5">
      <c r="B30" s="341"/>
    </row>
    <row r="31" spans="2:9" ht="16.5">
      <c r="B31" s="341"/>
    </row>
    <row r="32" spans="2:9" ht="16.5">
      <c r="B32" s="341"/>
    </row>
    <row r="33" spans="2:2" ht="16.5">
      <c r="B33" s="341"/>
    </row>
    <row r="34" spans="2:2" ht="16.5">
      <c r="B34" s="341"/>
    </row>
    <row r="35" spans="2:2" ht="16.5">
      <c r="B35" s="341"/>
    </row>
    <row r="36" spans="2:2" ht="16.5">
      <c r="B36" s="341"/>
    </row>
    <row r="37" spans="2:2" ht="16.5">
      <c r="B37" s="341"/>
    </row>
    <row r="38" spans="2:2" ht="16.5">
      <c r="B38" s="341"/>
    </row>
    <row r="39" spans="2:2" ht="16.5">
      <c r="B39" s="341"/>
    </row>
    <row r="40" spans="2:2" ht="16.5">
      <c r="B40" s="341"/>
    </row>
    <row r="41" spans="2:2" ht="16.5">
      <c r="B41" s="341"/>
    </row>
    <row r="42" spans="2:2" ht="16.5">
      <c r="B42" s="341"/>
    </row>
    <row r="43" spans="2:2" ht="16.5">
      <c r="B43" s="341"/>
    </row>
    <row r="44" spans="2:2" ht="16.5">
      <c r="B44" s="341"/>
    </row>
    <row r="45" spans="2:2" ht="16.5">
      <c r="B45" s="341"/>
    </row>
    <row r="46" spans="2:2" ht="16.5">
      <c r="B46" s="341"/>
    </row>
    <row r="47" spans="2:2" ht="16.5">
      <c r="B47" s="341"/>
    </row>
    <row r="48" spans="2:2" ht="16.5">
      <c r="B48" s="341"/>
    </row>
    <row r="49" spans="2:2" ht="16.5">
      <c r="B49" s="341"/>
    </row>
    <row r="50" spans="2:2" ht="16.5">
      <c r="B50" s="341"/>
    </row>
    <row r="51" spans="2:2" ht="16.5">
      <c r="B51" s="341"/>
    </row>
  </sheetData>
  <mergeCells count="8">
    <mergeCell ref="B25:I25"/>
    <mergeCell ref="B19:I19"/>
    <mergeCell ref="B20:I20"/>
    <mergeCell ref="B18:H18"/>
    <mergeCell ref="B21:I21"/>
    <mergeCell ref="B22:I22"/>
    <mergeCell ref="B23:I23"/>
    <mergeCell ref="B24:I24"/>
  </mergeCells>
  <hyperlinks>
    <hyperlink ref="H8" r:id="rId1" display="https://app.utmachala.edu.ec/repositoriosgc/download/bc02e7e3-a4cb-4b89-82a5-35b70d6f6f6c"/>
    <hyperlink ref="H9" r:id="rId2"/>
    <hyperlink ref="H10" r:id="rId3"/>
    <hyperlink ref="H11" r:id="rId4"/>
    <hyperlink ref="H12" r:id="rId5"/>
    <hyperlink ref="H13" r:id="rId6"/>
    <hyperlink ref="H14" r:id="rId7"/>
    <hyperlink ref="H15" r:id="rId8"/>
  </hyperlinks>
  <pageMargins left="0.7" right="0.7" top="0.75" bottom="0.75" header="0.3" footer="0.3"/>
  <pageSetup paperSize="9" orientation="portrait" r:id="rId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4"/>
  <sheetViews>
    <sheetView showGridLines="0" topLeftCell="B7" zoomScale="80" zoomScaleNormal="80" workbookViewId="0">
      <pane xSplit="1" ySplit="2" topLeftCell="C9" activePane="bottomRight" state="frozen"/>
      <selection activeCell="C7" sqref="C7:C8"/>
      <selection pane="topRight" activeCell="C7" sqref="C7:C8"/>
      <selection pane="bottomLeft" activeCell="C7" sqref="C7:C8"/>
      <selection pane="bottomRight" activeCell="C7" sqref="C7:C8"/>
    </sheetView>
  </sheetViews>
  <sheetFormatPr baseColWidth="10" defaultRowHeight="15"/>
  <cols>
    <col min="1" max="1" width="0.85546875" style="3" customWidth="1"/>
    <col min="2" max="2" width="7" style="3" customWidth="1"/>
    <col min="3" max="3" width="26.140625" style="3" customWidth="1"/>
    <col min="4" max="4" width="21.85546875" style="3" customWidth="1"/>
    <col min="5" max="5" width="21.42578125" style="3" customWidth="1"/>
    <col min="6" max="6" width="33.85546875" style="3" customWidth="1"/>
    <col min="7" max="7" width="18" style="3" customWidth="1"/>
    <col min="8" max="8" width="14.5703125" style="3" customWidth="1"/>
    <col min="9" max="10" width="16.5703125" style="3" customWidth="1"/>
    <col min="11" max="16384" width="11.42578125" style="3"/>
  </cols>
  <sheetData>
    <row r="1" spans="2:13" ht="4.5" customHeight="1"/>
    <row r="2" spans="2:13" ht="30.75">
      <c r="B2" s="26" t="s">
        <v>0</v>
      </c>
    </row>
    <row r="3" spans="2:13" ht="27.75">
      <c r="B3" s="27" t="s">
        <v>1</v>
      </c>
    </row>
    <row r="4" spans="2:13" ht="20.25">
      <c r="B4" s="28" t="s">
        <v>2</v>
      </c>
    </row>
    <row r="5" spans="2:13" ht="20.25">
      <c r="B5" s="29" t="s">
        <v>4</v>
      </c>
    </row>
    <row r="6" spans="2:13" ht="4.5" customHeight="1"/>
    <row r="7" spans="2:13" ht="15" customHeight="1">
      <c r="B7" s="937" t="s">
        <v>3</v>
      </c>
      <c r="C7" s="807" t="s">
        <v>6</v>
      </c>
      <c r="D7" s="807" t="s">
        <v>5</v>
      </c>
      <c r="E7" s="807" t="s">
        <v>7</v>
      </c>
      <c r="F7" s="807" t="s">
        <v>8</v>
      </c>
      <c r="G7" s="807" t="s">
        <v>9</v>
      </c>
      <c r="H7" s="807" t="s">
        <v>10</v>
      </c>
      <c r="I7" s="807" t="s">
        <v>11</v>
      </c>
      <c r="J7" s="939"/>
      <c r="K7" s="2"/>
      <c r="L7" s="2"/>
      <c r="M7" s="2"/>
    </row>
    <row r="8" spans="2:13" ht="42" customHeight="1">
      <c r="B8" s="938"/>
      <c r="C8" s="936"/>
      <c r="D8" s="936"/>
      <c r="E8" s="936"/>
      <c r="F8" s="936"/>
      <c r="G8" s="936"/>
      <c r="H8" s="936"/>
      <c r="I8" s="42" t="s">
        <v>12</v>
      </c>
      <c r="J8" s="43" t="s">
        <v>13</v>
      </c>
      <c r="K8" s="1"/>
      <c r="L8" s="1"/>
    </row>
    <row r="9" spans="2:13" ht="99">
      <c r="B9" s="12">
        <v>1</v>
      </c>
      <c r="C9" s="13" t="s">
        <v>15</v>
      </c>
      <c r="D9" s="13" t="s">
        <v>14</v>
      </c>
      <c r="E9" s="13" t="s">
        <v>16</v>
      </c>
      <c r="F9" s="13" t="s">
        <v>17</v>
      </c>
      <c r="G9" s="14">
        <v>2029</v>
      </c>
      <c r="H9" s="17">
        <v>0.95</v>
      </c>
      <c r="I9" s="20" t="s">
        <v>18</v>
      </c>
      <c r="J9" s="21" t="s">
        <v>18</v>
      </c>
    </row>
    <row r="10" spans="2:13" ht="99">
      <c r="B10" s="7">
        <v>2</v>
      </c>
      <c r="C10" s="8" t="s">
        <v>19</v>
      </c>
      <c r="D10" s="13" t="s">
        <v>14</v>
      </c>
      <c r="E10" s="8" t="s">
        <v>16</v>
      </c>
      <c r="F10" s="8" t="s">
        <v>20</v>
      </c>
      <c r="G10" s="9">
        <v>3000</v>
      </c>
      <c r="H10" s="18">
        <v>0.95</v>
      </c>
      <c r="I10" s="22" t="s">
        <v>18</v>
      </c>
      <c r="J10" s="23" t="s">
        <v>18</v>
      </c>
    </row>
    <row r="11" spans="2:13" ht="82.5">
      <c r="B11" s="7">
        <v>3</v>
      </c>
      <c r="C11" s="8" t="s">
        <v>15</v>
      </c>
      <c r="D11" s="13" t="s">
        <v>14</v>
      </c>
      <c r="E11" s="8" t="s">
        <v>22</v>
      </c>
      <c r="F11" s="8" t="s">
        <v>24</v>
      </c>
      <c r="G11" s="9">
        <v>192813.91</v>
      </c>
      <c r="H11" s="18">
        <v>0.6</v>
      </c>
      <c r="I11" s="22" t="s">
        <v>18</v>
      </c>
      <c r="J11" s="23" t="s">
        <v>18</v>
      </c>
    </row>
    <row r="12" spans="2:13" ht="66">
      <c r="B12" s="7">
        <v>4</v>
      </c>
      <c r="C12" s="8" t="s">
        <v>21</v>
      </c>
      <c r="D12" s="13" t="s">
        <v>14</v>
      </c>
      <c r="E12" s="8" t="s">
        <v>23</v>
      </c>
      <c r="F12" s="8" t="s">
        <v>25</v>
      </c>
      <c r="G12" s="9">
        <v>2980</v>
      </c>
      <c r="H12" s="18">
        <v>1</v>
      </c>
      <c r="I12" s="22" t="s">
        <v>18</v>
      </c>
      <c r="J12" s="23" t="s">
        <v>18</v>
      </c>
    </row>
    <row r="13" spans="2:13" ht="66">
      <c r="B13" s="7">
        <v>5</v>
      </c>
      <c r="C13" s="8" t="s">
        <v>21</v>
      </c>
      <c r="D13" s="13" t="s">
        <v>14</v>
      </c>
      <c r="E13" s="8" t="s">
        <v>23</v>
      </c>
      <c r="F13" s="8" t="s">
        <v>26</v>
      </c>
      <c r="G13" s="9">
        <v>5000</v>
      </c>
      <c r="H13" s="18">
        <v>1</v>
      </c>
      <c r="I13" s="22">
        <v>1</v>
      </c>
      <c r="J13" s="23">
        <v>2</v>
      </c>
    </row>
    <row r="14" spans="2:13" ht="66">
      <c r="B14" s="7">
        <v>6</v>
      </c>
      <c r="C14" s="8" t="s">
        <v>21</v>
      </c>
      <c r="D14" s="13" t="s">
        <v>14</v>
      </c>
      <c r="E14" s="8" t="s">
        <v>23</v>
      </c>
      <c r="F14" s="8" t="s">
        <v>27</v>
      </c>
      <c r="G14" s="9">
        <v>1100</v>
      </c>
      <c r="H14" s="18">
        <v>0.85</v>
      </c>
      <c r="I14" s="22" t="s">
        <v>18</v>
      </c>
      <c r="J14" s="23" t="s">
        <v>18</v>
      </c>
    </row>
    <row r="15" spans="2:13" ht="66">
      <c r="B15" s="7">
        <v>7</v>
      </c>
      <c r="C15" s="8" t="s">
        <v>21</v>
      </c>
      <c r="D15" s="13" t="s">
        <v>14</v>
      </c>
      <c r="E15" s="8" t="s">
        <v>23</v>
      </c>
      <c r="F15" s="8" t="s">
        <v>34</v>
      </c>
      <c r="G15" s="9">
        <v>2700</v>
      </c>
      <c r="H15" s="18">
        <v>0.4</v>
      </c>
      <c r="I15" s="22" t="s">
        <v>18</v>
      </c>
      <c r="J15" s="23" t="s">
        <v>18</v>
      </c>
    </row>
    <row r="16" spans="2:13" ht="99">
      <c r="B16" s="7">
        <v>8</v>
      </c>
      <c r="C16" s="8" t="s">
        <v>19</v>
      </c>
      <c r="D16" s="13" t="s">
        <v>14</v>
      </c>
      <c r="E16" s="8" t="s">
        <v>16</v>
      </c>
      <c r="F16" s="8" t="s">
        <v>35</v>
      </c>
      <c r="G16" s="9" t="s">
        <v>41</v>
      </c>
      <c r="H16" s="18">
        <v>0.8</v>
      </c>
      <c r="I16" s="22" t="s">
        <v>18</v>
      </c>
      <c r="J16" s="23" t="s">
        <v>18</v>
      </c>
    </row>
    <row r="17" spans="2:10" ht="82.5">
      <c r="B17" s="7">
        <v>9</v>
      </c>
      <c r="C17" s="8" t="s">
        <v>15</v>
      </c>
      <c r="D17" s="13" t="s">
        <v>14</v>
      </c>
      <c r="E17" s="8" t="s">
        <v>30</v>
      </c>
      <c r="F17" s="8" t="s">
        <v>36</v>
      </c>
      <c r="G17" s="9">
        <v>8000</v>
      </c>
      <c r="H17" s="18">
        <v>1</v>
      </c>
      <c r="I17" s="22" t="s">
        <v>18</v>
      </c>
      <c r="J17" s="23" t="s">
        <v>18</v>
      </c>
    </row>
    <row r="18" spans="2:10" ht="82.5">
      <c r="B18" s="7">
        <v>10</v>
      </c>
      <c r="C18" s="8" t="s">
        <v>15</v>
      </c>
      <c r="D18" s="13" t="s">
        <v>14</v>
      </c>
      <c r="E18" s="8" t="s">
        <v>31</v>
      </c>
      <c r="F18" s="8" t="s">
        <v>37</v>
      </c>
      <c r="G18" s="9">
        <v>20000</v>
      </c>
      <c r="H18" s="18">
        <v>0.9</v>
      </c>
      <c r="I18" s="22" t="s">
        <v>18</v>
      </c>
      <c r="J18" s="23" t="s">
        <v>18</v>
      </c>
    </row>
    <row r="19" spans="2:10" ht="66">
      <c r="B19" s="7">
        <v>11</v>
      </c>
      <c r="C19" s="8" t="s">
        <v>28</v>
      </c>
      <c r="D19" s="13" t="s">
        <v>14</v>
      </c>
      <c r="E19" s="8" t="s">
        <v>30</v>
      </c>
      <c r="F19" s="8" t="s">
        <v>38</v>
      </c>
      <c r="G19" s="9">
        <v>14305</v>
      </c>
      <c r="H19" s="18">
        <v>1</v>
      </c>
      <c r="I19" s="22">
        <v>3</v>
      </c>
      <c r="J19" s="23">
        <v>1</v>
      </c>
    </row>
    <row r="20" spans="2:10" ht="99">
      <c r="B20" s="7">
        <v>12</v>
      </c>
      <c r="C20" s="8" t="s">
        <v>28</v>
      </c>
      <c r="D20" s="13" t="s">
        <v>14</v>
      </c>
      <c r="E20" s="8" t="s">
        <v>32</v>
      </c>
      <c r="F20" s="8" t="s">
        <v>39</v>
      </c>
      <c r="G20" s="9">
        <v>9800</v>
      </c>
      <c r="H20" s="18">
        <v>0.9</v>
      </c>
      <c r="I20" s="22" t="s">
        <v>18</v>
      </c>
      <c r="J20" s="23" t="s">
        <v>18</v>
      </c>
    </row>
    <row r="21" spans="2:10" ht="66">
      <c r="B21" s="7">
        <v>13</v>
      </c>
      <c r="C21" s="8" t="s">
        <v>29</v>
      </c>
      <c r="D21" s="13" t="s">
        <v>14</v>
      </c>
      <c r="E21" s="8" t="s">
        <v>33</v>
      </c>
      <c r="F21" s="8" t="s">
        <v>40</v>
      </c>
      <c r="G21" s="9">
        <v>980</v>
      </c>
      <c r="H21" s="18">
        <v>1</v>
      </c>
      <c r="I21" s="22">
        <v>2</v>
      </c>
      <c r="J21" s="23" t="s">
        <v>41</v>
      </c>
    </row>
    <row r="22" spans="2:10" ht="99">
      <c r="B22" s="7">
        <v>14</v>
      </c>
      <c r="C22" s="8" t="s">
        <v>19</v>
      </c>
      <c r="D22" s="13" t="s">
        <v>14</v>
      </c>
      <c r="E22" s="8" t="s">
        <v>16</v>
      </c>
      <c r="F22" s="8" t="s">
        <v>46</v>
      </c>
      <c r="G22" s="9">
        <v>5000</v>
      </c>
      <c r="H22" s="18">
        <v>0.5</v>
      </c>
      <c r="I22" s="22" t="s">
        <v>18</v>
      </c>
      <c r="J22" s="23" t="s">
        <v>18</v>
      </c>
    </row>
    <row r="23" spans="2:10" ht="99">
      <c r="B23" s="7">
        <v>15</v>
      </c>
      <c r="C23" s="8" t="s">
        <v>19</v>
      </c>
      <c r="D23" s="13" t="s">
        <v>14</v>
      </c>
      <c r="E23" s="8" t="s">
        <v>16</v>
      </c>
      <c r="F23" s="8" t="s">
        <v>47</v>
      </c>
      <c r="G23" s="9">
        <v>2000</v>
      </c>
      <c r="H23" s="18">
        <v>0.5</v>
      </c>
      <c r="I23" s="22" t="s">
        <v>18</v>
      </c>
      <c r="J23" s="23" t="s">
        <v>18</v>
      </c>
    </row>
    <row r="24" spans="2:10" ht="82.5">
      <c r="B24" s="7">
        <v>16</v>
      </c>
      <c r="C24" s="8" t="s">
        <v>15</v>
      </c>
      <c r="D24" s="13" t="s">
        <v>14</v>
      </c>
      <c r="E24" s="8" t="s">
        <v>32</v>
      </c>
      <c r="F24" s="8" t="s">
        <v>48</v>
      </c>
      <c r="G24" s="9">
        <v>10000</v>
      </c>
      <c r="H24" s="18">
        <v>1</v>
      </c>
      <c r="I24" s="22">
        <v>2</v>
      </c>
      <c r="J24" s="23">
        <v>1</v>
      </c>
    </row>
    <row r="25" spans="2:10" ht="82.5">
      <c r="B25" s="7">
        <v>17</v>
      </c>
      <c r="C25" s="8" t="s">
        <v>15</v>
      </c>
      <c r="D25" s="13" t="s">
        <v>14</v>
      </c>
      <c r="E25" s="8" t="s">
        <v>30</v>
      </c>
      <c r="F25" s="8" t="s">
        <v>49</v>
      </c>
      <c r="G25" s="9">
        <v>90000</v>
      </c>
      <c r="H25" s="18">
        <v>0.4</v>
      </c>
      <c r="I25" s="22" t="s">
        <v>18</v>
      </c>
      <c r="J25" s="23" t="s">
        <v>18</v>
      </c>
    </row>
    <row r="26" spans="2:10" ht="82.5">
      <c r="B26" s="7">
        <v>18</v>
      </c>
      <c r="C26" s="8" t="s">
        <v>15</v>
      </c>
      <c r="D26" s="13" t="s">
        <v>14</v>
      </c>
      <c r="E26" s="8" t="s">
        <v>30</v>
      </c>
      <c r="F26" s="8" t="s">
        <v>50</v>
      </c>
      <c r="G26" s="9">
        <v>60030</v>
      </c>
      <c r="H26" s="18">
        <v>0.6</v>
      </c>
      <c r="I26" s="22" t="s">
        <v>18</v>
      </c>
      <c r="J26" s="23" t="s">
        <v>18</v>
      </c>
    </row>
    <row r="27" spans="2:10" ht="66">
      <c r="B27" s="7">
        <v>19</v>
      </c>
      <c r="C27" s="8" t="s">
        <v>21</v>
      </c>
      <c r="D27" s="13" t="s">
        <v>14</v>
      </c>
      <c r="E27" s="8" t="s">
        <v>43</v>
      </c>
      <c r="F27" s="8" t="s">
        <v>51</v>
      </c>
      <c r="G27" s="9">
        <v>200</v>
      </c>
      <c r="H27" s="18">
        <v>0.85</v>
      </c>
      <c r="I27" s="22" t="s">
        <v>18</v>
      </c>
      <c r="J27" s="23" t="s">
        <v>18</v>
      </c>
    </row>
    <row r="28" spans="2:10" ht="66">
      <c r="B28" s="7">
        <v>20</v>
      </c>
      <c r="C28" s="8" t="s">
        <v>42</v>
      </c>
      <c r="D28" s="13" t="s">
        <v>14</v>
      </c>
      <c r="E28" s="8" t="s">
        <v>44</v>
      </c>
      <c r="F28" s="8" t="s">
        <v>52</v>
      </c>
      <c r="G28" s="9">
        <v>2500</v>
      </c>
      <c r="H28" s="18">
        <v>0.95</v>
      </c>
      <c r="I28" s="22">
        <v>2</v>
      </c>
      <c r="J28" s="23" t="s">
        <v>18</v>
      </c>
    </row>
    <row r="29" spans="2:10" ht="66">
      <c r="B29" s="7">
        <v>21</v>
      </c>
      <c r="C29" s="8" t="s">
        <v>21</v>
      </c>
      <c r="D29" s="13" t="s">
        <v>14</v>
      </c>
      <c r="E29" s="8" t="s">
        <v>45</v>
      </c>
      <c r="F29" s="8" t="s">
        <v>53</v>
      </c>
      <c r="G29" s="9">
        <v>2923</v>
      </c>
      <c r="H29" s="18">
        <v>1</v>
      </c>
      <c r="I29" s="22">
        <v>1</v>
      </c>
      <c r="J29" s="23">
        <v>1</v>
      </c>
    </row>
    <row r="30" spans="2:10" ht="66">
      <c r="B30" s="7">
        <v>22</v>
      </c>
      <c r="C30" s="8" t="s">
        <v>29</v>
      </c>
      <c r="D30" s="13" t="s">
        <v>14</v>
      </c>
      <c r="E30" s="8" t="s">
        <v>33</v>
      </c>
      <c r="F30" s="8" t="s">
        <v>54</v>
      </c>
      <c r="G30" s="9">
        <v>40000</v>
      </c>
      <c r="H30" s="18">
        <v>1</v>
      </c>
      <c r="I30" s="22" t="s">
        <v>18</v>
      </c>
      <c r="J30" s="23" t="s">
        <v>18</v>
      </c>
    </row>
    <row r="31" spans="2:10" ht="66">
      <c r="B31" s="7">
        <v>23</v>
      </c>
      <c r="C31" s="8" t="s">
        <v>28</v>
      </c>
      <c r="D31" s="13" t="s">
        <v>14</v>
      </c>
      <c r="E31" s="8" t="s">
        <v>31</v>
      </c>
      <c r="F31" s="8" t="s">
        <v>55</v>
      </c>
      <c r="G31" s="9">
        <v>5000</v>
      </c>
      <c r="H31" s="18">
        <v>0.6</v>
      </c>
      <c r="I31" s="22" t="s">
        <v>18</v>
      </c>
      <c r="J31" s="23" t="s">
        <v>18</v>
      </c>
    </row>
    <row r="32" spans="2:10" ht="66">
      <c r="B32" s="7">
        <v>24</v>
      </c>
      <c r="C32" s="8" t="s">
        <v>28</v>
      </c>
      <c r="D32" s="13" t="s">
        <v>14</v>
      </c>
      <c r="E32" s="8" t="s">
        <v>31</v>
      </c>
      <c r="F32" s="8" t="s">
        <v>56</v>
      </c>
      <c r="G32" s="9">
        <v>1000</v>
      </c>
      <c r="H32" s="18">
        <v>0.4</v>
      </c>
      <c r="I32" s="22" t="s">
        <v>18</v>
      </c>
      <c r="J32" s="23" t="s">
        <v>18</v>
      </c>
    </row>
    <row r="33" spans="2:10" ht="66">
      <c r="B33" s="7">
        <v>25</v>
      </c>
      <c r="C33" s="8" t="s">
        <v>28</v>
      </c>
      <c r="D33" s="13" t="s">
        <v>14</v>
      </c>
      <c r="E33" s="8" t="s">
        <v>31</v>
      </c>
      <c r="F33" s="8" t="s">
        <v>57</v>
      </c>
      <c r="G33" s="9">
        <v>95000</v>
      </c>
      <c r="H33" s="18">
        <v>1</v>
      </c>
      <c r="I33" s="22">
        <v>1</v>
      </c>
      <c r="J33" s="23">
        <v>2</v>
      </c>
    </row>
    <row r="34" spans="2:10" ht="82.5">
      <c r="B34" s="7">
        <v>26</v>
      </c>
      <c r="C34" s="8" t="s">
        <v>28</v>
      </c>
      <c r="D34" s="13" t="s">
        <v>14</v>
      </c>
      <c r="E34" s="8" t="s">
        <v>31</v>
      </c>
      <c r="F34" s="8" t="s">
        <v>58</v>
      </c>
      <c r="G34" s="9">
        <v>13000</v>
      </c>
      <c r="H34" s="18">
        <v>1</v>
      </c>
      <c r="I34" s="22">
        <v>1</v>
      </c>
      <c r="J34" s="23">
        <v>1</v>
      </c>
    </row>
    <row r="35" spans="2:10" ht="99">
      <c r="B35" s="7">
        <v>27</v>
      </c>
      <c r="C35" s="8" t="s">
        <v>19</v>
      </c>
      <c r="D35" s="13" t="s">
        <v>14</v>
      </c>
      <c r="E35" s="8" t="s">
        <v>16</v>
      </c>
      <c r="F35" s="8" t="s">
        <v>59</v>
      </c>
      <c r="G35" s="9">
        <v>3100</v>
      </c>
      <c r="H35" s="18">
        <v>0.9</v>
      </c>
      <c r="I35" s="22" t="s">
        <v>18</v>
      </c>
      <c r="J35" s="23" t="s">
        <v>18</v>
      </c>
    </row>
    <row r="36" spans="2:10" ht="66">
      <c r="B36" s="7">
        <v>28</v>
      </c>
      <c r="C36" s="8" t="s">
        <v>42</v>
      </c>
      <c r="D36" s="13" t="s">
        <v>14</v>
      </c>
      <c r="E36" s="8" t="s">
        <v>44</v>
      </c>
      <c r="F36" s="8" t="s">
        <v>60</v>
      </c>
      <c r="G36" s="9">
        <v>1200</v>
      </c>
      <c r="H36" s="18">
        <v>1</v>
      </c>
      <c r="I36" s="22">
        <v>5</v>
      </c>
      <c r="J36" s="23">
        <v>2</v>
      </c>
    </row>
    <row r="37" spans="2:10" ht="66">
      <c r="B37" s="7">
        <v>29</v>
      </c>
      <c r="C37" s="8" t="s">
        <v>21</v>
      </c>
      <c r="D37" s="13" t="s">
        <v>14</v>
      </c>
      <c r="E37" s="8" t="s">
        <v>136</v>
      </c>
      <c r="F37" s="8" t="s">
        <v>61</v>
      </c>
      <c r="G37" s="9">
        <v>1500</v>
      </c>
      <c r="H37" s="18">
        <v>1</v>
      </c>
      <c r="I37" s="22">
        <v>2</v>
      </c>
      <c r="J37" s="23">
        <v>1</v>
      </c>
    </row>
    <row r="38" spans="2:10" ht="66">
      <c r="B38" s="7">
        <v>30</v>
      </c>
      <c r="C38" s="8" t="s">
        <v>42</v>
      </c>
      <c r="D38" s="13" t="s">
        <v>14</v>
      </c>
      <c r="E38" s="8" t="s">
        <v>16</v>
      </c>
      <c r="F38" s="8" t="s">
        <v>62</v>
      </c>
      <c r="G38" s="9">
        <v>3300</v>
      </c>
      <c r="H38" s="18">
        <v>0.95</v>
      </c>
      <c r="I38" s="22" t="s">
        <v>18</v>
      </c>
      <c r="J38" s="23" t="s">
        <v>18</v>
      </c>
    </row>
    <row r="39" spans="2:10" ht="82.5">
      <c r="B39" s="7">
        <v>31</v>
      </c>
      <c r="C39" s="8" t="s">
        <v>15</v>
      </c>
      <c r="D39" s="13" t="s">
        <v>14</v>
      </c>
      <c r="E39" s="8" t="s">
        <v>30</v>
      </c>
      <c r="F39" s="8" t="s">
        <v>64</v>
      </c>
      <c r="G39" s="9">
        <v>8000</v>
      </c>
      <c r="H39" s="18">
        <v>0.5</v>
      </c>
      <c r="I39" s="22" t="s">
        <v>18</v>
      </c>
      <c r="J39" s="23" t="s">
        <v>18</v>
      </c>
    </row>
    <row r="40" spans="2:10" ht="82.5">
      <c r="B40" s="7">
        <v>32</v>
      </c>
      <c r="C40" s="8" t="s">
        <v>15</v>
      </c>
      <c r="D40" s="13" t="s">
        <v>14</v>
      </c>
      <c r="E40" s="8" t="s">
        <v>30</v>
      </c>
      <c r="F40" s="8" t="s">
        <v>65</v>
      </c>
      <c r="G40" s="9">
        <v>2500</v>
      </c>
      <c r="H40" s="18">
        <v>0.95</v>
      </c>
      <c r="I40" s="22">
        <v>1</v>
      </c>
      <c r="J40" s="23">
        <v>1</v>
      </c>
    </row>
    <row r="41" spans="2:10" ht="82.5">
      <c r="B41" s="7">
        <v>33</v>
      </c>
      <c r="C41" s="8" t="s">
        <v>15</v>
      </c>
      <c r="D41" s="13" t="s">
        <v>14</v>
      </c>
      <c r="E41" s="8" t="s">
        <v>22</v>
      </c>
      <c r="F41" s="8" t="s">
        <v>66</v>
      </c>
      <c r="G41" s="9">
        <v>43500</v>
      </c>
      <c r="H41" s="18">
        <v>1</v>
      </c>
      <c r="I41" s="22">
        <v>1</v>
      </c>
      <c r="J41" s="23">
        <v>1</v>
      </c>
    </row>
    <row r="42" spans="2:10" ht="66">
      <c r="B42" s="7">
        <v>34</v>
      </c>
      <c r="C42" s="8" t="s">
        <v>28</v>
      </c>
      <c r="D42" s="13" t="s">
        <v>14</v>
      </c>
      <c r="E42" s="8" t="s">
        <v>63</v>
      </c>
      <c r="F42" s="8" t="s">
        <v>67</v>
      </c>
      <c r="G42" s="9">
        <v>3500</v>
      </c>
      <c r="H42" s="18">
        <v>0.95</v>
      </c>
      <c r="I42" s="22" t="s">
        <v>18</v>
      </c>
      <c r="J42" s="23" t="s">
        <v>18</v>
      </c>
    </row>
    <row r="43" spans="2:10" ht="66">
      <c r="B43" s="7">
        <v>35</v>
      </c>
      <c r="C43" s="8" t="s">
        <v>28</v>
      </c>
      <c r="D43" s="13" t="s">
        <v>14</v>
      </c>
      <c r="E43" s="8" t="s">
        <v>63</v>
      </c>
      <c r="F43" s="8" t="s">
        <v>68</v>
      </c>
      <c r="G43" s="9">
        <v>350000</v>
      </c>
      <c r="H43" s="18">
        <v>0.5</v>
      </c>
      <c r="I43" s="22" t="s">
        <v>18</v>
      </c>
      <c r="J43" s="23" t="s">
        <v>18</v>
      </c>
    </row>
    <row r="44" spans="2:10" ht="66">
      <c r="B44" s="7">
        <v>36</v>
      </c>
      <c r="C44" s="8" t="s">
        <v>28</v>
      </c>
      <c r="D44" s="13" t="s">
        <v>14</v>
      </c>
      <c r="E44" s="8" t="s">
        <v>63</v>
      </c>
      <c r="F44" s="8" t="s">
        <v>71</v>
      </c>
      <c r="G44" s="9">
        <v>278100</v>
      </c>
      <c r="H44" s="18">
        <v>0.5</v>
      </c>
      <c r="I44" s="22" t="s">
        <v>18</v>
      </c>
      <c r="J44" s="23" t="s">
        <v>18</v>
      </c>
    </row>
    <row r="45" spans="2:10" ht="82.5">
      <c r="B45" s="7">
        <v>37</v>
      </c>
      <c r="C45" s="8" t="s">
        <v>15</v>
      </c>
      <c r="D45" s="13" t="s">
        <v>14</v>
      </c>
      <c r="E45" s="8" t="s">
        <v>30</v>
      </c>
      <c r="F45" s="8" t="s">
        <v>69</v>
      </c>
      <c r="G45" s="9">
        <v>5000</v>
      </c>
      <c r="H45" s="18">
        <v>0.5</v>
      </c>
      <c r="I45" s="22" t="s">
        <v>18</v>
      </c>
      <c r="J45" s="23" t="s">
        <v>18</v>
      </c>
    </row>
    <row r="46" spans="2:10" ht="82.5">
      <c r="B46" s="7">
        <v>38</v>
      </c>
      <c r="C46" s="8" t="s">
        <v>15</v>
      </c>
      <c r="D46" s="13" t="s">
        <v>14</v>
      </c>
      <c r="E46" s="8" t="s">
        <v>30</v>
      </c>
      <c r="F46" s="8" t="s">
        <v>70</v>
      </c>
      <c r="G46" s="9">
        <v>4000</v>
      </c>
      <c r="H46" s="18">
        <v>0.8</v>
      </c>
      <c r="I46" s="22" t="s">
        <v>18</v>
      </c>
      <c r="J46" s="23" t="s">
        <v>18</v>
      </c>
    </row>
    <row r="47" spans="2:10" ht="82.5">
      <c r="B47" s="7">
        <v>39</v>
      </c>
      <c r="C47" s="8" t="s">
        <v>15</v>
      </c>
      <c r="D47" s="13" t="s">
        <v>14</v>
      </c>
      <c r="E47" s="8" t="s">
        <v>30</v>
      </c>
      <c r="F47" s="8" t="s">
        <v>74</v>
      </c>
      <c r="G47" s="9">
        <v>5815</v>
      </c>
      <c r="H47" s="18">
        <v>0.5</v>
      </c>
      <c r="I47" s="22" t="s">
        <v>18</v>
      </c>
      <c r="J47" s="23" t="s">
        <v>18</v>
      </c>
    </row>
    <row r="48" spans="2:10" ht="82.5">
      <c r="B48" s="7">
        <v>40</v>
      </c>
      <c r="C48" s="8" t="s">
        <v>15</v>
      </c>
      <c r="D48" s="13" t="s">
        <v>14</v>
      </c>
      <c r="E48" s="8" t="s">
        <v>32</v>
      </c>
      <c r="F48" s="8" t="s">
        <v>75</v>
      </c>
      <c r="G48" s="9">
        <v>8000</v>
      </c>
      <c r="H48" s="18">
        <v>0.5</v>
      </c>
      <c r="I48" s="22" t="s">
        <v>18</v>
      </c>
      <c r="J48" s="23" t="s">
        <v>18</v>
      </c>
    </row>
    <row r="49" spans="2:10" ht="66">
      <c r="B49" s="7">
        <v>41</v>
      </c>
      <c r="C49" s="8" t="s">
        <v>28</v>
      </c>
      <c r="D49" s="13" t="s">
        <v>14</v>
      </c>
      <c r="E49" s="8" t="s">
        <v>31</v>
      </c>
      <c r="F49" s="8" t="s">
        <v>76</v>
      </c>
      <c r="G49" s="9">
        <v>5000</v>
      </c>
      <c r="H49" s="18">
        <v>0.2</v>
      </c>
      <c r="I49" s="22" t="s">
        <v>18</v>
      </c>
      <c r="J49" s="23" t="s">
        <v>18</v>
      </c>
    </row>
    <row r="50" spans="2:10" ht="66">
      <c r="B50" s="7">
        <v>42</v>
      </c>
      <c r="C50" s="8" t="s">
        <v>72</v>
      </c>
      <c r="D50" s="13" t="s">
        <v>14</v>
      </c>
      <c r="E50" s="8" t="s">
        <v>73</v>
      </c>
      <c r="F50" s="8" t="s">
        <v>77</v>
      </c>
      <c r="G50" s="9">
        <v>4000</v>
      </c>
      <c r="H50" s="18">
        <v>0.4</v>
      </c>
      <c r="I50" s="22" t="s">
        <v>18</v>
      </c>
      <c r="J50" s="23" t="s">
        <v>18</v>
      </c>
    </row>
    <row r="51" spans="2:10" ht="82.5">
      <c r="B51" s="7">
        <v>43</v>
      </c>
      <c r="C51" s="8" t="s">
        <v>72</v>
      </c>
      <c r="D51" s="13" t="s">
        <v>14</v>
      </c>
      <c r="E51" s="8" t="s">
        <v>73</v>
      </c>
      <c r="F51" s="8" t="s">
        <v>78</v>
      </c>
      <c r="G51" s="9">
        <v>1000</v>
      </c>
      <c r="H51" s="18">
        <v>1</v>
      </c>
      <c r="I51" s="22">
        <v>1</v>
      </c>
      <c r="J51" s="23">
        <v>1</v>
      </c>
    </row>
    <row r="52" spans="2:10" ht="66">
      <c r="B52" s="7">
        <v>44</v>
      </c>
      <c r="C52" s="8" t="s">
        <v>21</v>
      </c>
      <c r="D52" s="13" t="s">
        <v>14</v>
      </c>
      <c r="E52" s="8" t="s">
        <v>45</v>
      </c>
      <c r="F52" s="8" t="s">
        <v>79</v>
      </c>
      <c r="G52" s="9">
        <v>2500</v>
      </c>
      <c r="H52" s="18">
        <v>1</v>
      </c>
      <c r="I52" s="22">
        <v>1</v>
      </c>
      <c r="J52" s="23">
        <v>1</v>
      </c>
    </row>
    <row r="53" spans="2:10" ht="66">
      <c r="B53" s="7">
        <v>45</v>
      </c>
      <c r="C53" s="8" t="s">
        <v>21</v>
      </c>
      <c r="D53" s="13" t="s">
        <v>14</v>
      </c>
      <c r="E53" s="8" t="s">
        <v>45</v>
      </c>
      <c r="F53" s="8" t="s">
        <v>80</v>
      </c>
      <c r="G53" s="9">
        <v>14900</v>
      </c>
      <c r="H53" s="18">
        <v>0.75</v>
      </c>
      <c r="I53" s="22" t="s">
        <v>18</v>
      </c>
      <c r="J53" s="23" t="s">
        <v>18</v>
      </c>
    </row>
    <row r="54" spans="2:10" ht="66">
      <c r="B54" s="7">
        <v>46</v>
      </c>
      <c r="C54" s="8" t="s">
        <v>21</v>
      </c>
      <c r="D54" s="13" t="s">
        <v>14</v>
      </c>
      <c r="E54" s="8" t="s">
        <v>45</v>
      </c>
      <c r="F54" s="8" t="s">
        <v>82</v>
      </c>
      <c r="G54" s="9">
        <v>2500</v>
      </c>
      <c r="H54" s="18">
        <v>0.9</v>
      </c>
      <c r="I54" s="22">
        <v>2</v>
      </c>
      <c r="J54" s="23">
        <v>1</v>
      </c>
    </row>
    <row r="55" spans="2:10" ht="82.5">
      <c r="B55" s="7">
        <v>47</v>
      </c>
      <c r="C55" s="8" t="s">
        <v>15</v>
      </c>
      <c r="D55" s="13" t="s">
        <v>14</v>
      </c>
      <c r="E55" s="8" t="s">
        <v>32</v>
      </c>
      <c r="F55" s="8" t="s">
        <v>83</v>
      </c>
      <c r="G55" s="9">
        <v>10000</v>
      </c>
      <c r="H55" s="18">
        <v>0.85</v>
      </c>
      <c r="I55" s="22" t="s">
        <v>18</v>
      </c>
      <c r="J55" s="23" t="s">
        <v>18</v>
      </c>
    </row>
    <row r="56" spans="2:10" ht="66">
      <c r="B56" s="7">
        <v>48</v>
      </c>
      <c r="C56" s="8" t="s">
        <v>21</v>
      </c>
      <c r="D56" s="13" t="s">
        <v>14</v>
      </c>
      <c r="E56" s="8" t="s">
        <v>43</v>
      </c>
      <c r="F56" s="8" t="s">
        <v>84</v>
      </c>
      <c r="G56" s="9">
        <v>1000</v>
      </c>
      <c r="H56" s="18">
        <v>0.4</v>
      </c>
      <c r="I56" s="22" t="s">
        <v>18</v>
      </c>
      <c r="J56" s="23" t="s">
        <v>18</v>
      </c>
    </row>
    <row r="57" spans="2:10" ht="82.5">
      <c r="B57" s="7">
        <v>49</v>
      </c>
      <c r="C57" s="8" t="s">
        <v>15</v>
      </c>
      <c r="D57" s="13" t="s">
        <v>14</v>
      </c>
      <c r="E57" s="8" t="s">
        <v>81</v>
      </c>
      <c r="F57" s="8" t="s">
        <v>85</v>
      </c>
      <c r="G57" s="9">
        <v>93000</v>
      </c>
      <c r="H57" s="18">
        <v>0.95</v>
      </c>
      <c r="I57" s="22" t="s">
        <v>18</v>
      </c>
      <c r="J57" s="23" t="s">
        <v>18</v>
      </c>
    </row>
    <row r="58" spans="2:10" ht="99">
      <c r="B58" s="7">
        <v>50</v>
      </c>
      <c r="C58" s="8" t="s">
        <v>19</v>
      </c>
      <c r="D58" s="13" t="s">
        <v>14</v>
      </c>
      <c r="E58" s="8" t="s">
        <v>81</v>
      </c>
      <c r="F58" s="8" t="s">
        <v>86</v>
      </c>
      <c r="G58" s="9">
        <v>600</v>
      </c>
      <c r="H58" s="18">
        <v>0.4</v>
      </c>
      <c r="I58" s="22" t="s">
        <v>18</v>
      </c>
      <c r="J58" s="23" t="s">
        <v>18</v>
      </c>
    </row>
    <row r="59" spans="2:10" ht="66">
      <c r="B59" s="7">
        <v>51</v>
      </c>
      <c r="C59" s="8" t="s">
        <v>42</v>
      </c>
      <c r="D59" s="13" t="s">
        <v>14</v>
      </c>
      <c r="E59" s="8" t="s">
        <v>81</v>
      </c>
      <c r="F59" s="8" t="s">
        <v>87</v>
      </c>
      <c r="G59" s="9" t="s">
        <v>41</v>
      </c>
      <c r="H59" s="18">
        <v>0.85</v>
      </c>
      <c r="I59" s="22" t="s">
        <v>18</v>
      </c>
      <c r="J59" s="23" t="s">
        <v>18</v>
      </c>
    </row>
    <row r="60" spans="2:10" ht="66">
      <c r="B60" s="7">
        <v>52</v>
      </c>
      <c r="C60" s="8" t="s">
        <v>28</v>
      </c>
      <c r="D60" s="13" t="s">
        <v>14</v>
      </c>
      <c r="E60" s="8" t="s">
        <v>81</v>
      </c>
      <c r="F60" s="8" t="s">
        <v>88</v>
      </c>
      <c r="G60" s="9">
        <v>7000</v>
      </c>
      <c r="H60" s="18">
        <v>0.85</v>
      </c>
      <c r="I60" s="22" t="s">
        <v>18</v>
      </c>
      <c r="J60" s="23" t="s">
        <v>18</v>
      </c>
    </row>
    <row r="61" spans="2:10" ht="66">
      <c r="B61" s="7">
        <v>53</v>
      </c>
      <c r="C61" s="8" t="s">
        <v>21</v>
      </c>
      <c r="D61" s="13" t="s">
        <v>14</v>
      </c>
      <c r="E61" s="8" t="s">
        <v>81</v>
      </c>
      <c r="F61" s="8" t="s">
        <v>89</v>
      </c>
      <c r="G61" s="9">
        <v>1500</v>
      </c>
      <c r="H61" s="18">
        <v>0.7</v>
      </c>
      <c r="I61" s="22" t="s">
        <v>18</v>
      </c>
      <c r="J61" s="23" t="s">
        <v>18</v>
      </c>
    </row>
    <row r="62" spans="2:10" ht="66">
      <c r="B62" s="7">
        <v>54</v>
      </c>
      <c r="C62" s="8" t="s">
        <v>42</v>
      </c>
      <c r="D62" s="13" t="s">
        <v>14</v>
      </c>
      <c r="E62" s="8" t="s">
        <v>81</v>
      </c>
      <c r="F62" s="8" t="s">
        <v>90</v>
      </c>
      <c r="G62" s="9">
        <v>1000</v>
      </c>
      <c r="H62" s="18">
        <v>1</v>
      </c>
      <c r="I62" s="22">
        <v>1</v>
      </c>
      <c r="J62" s="23">
        <v>3</v>
      </c>
    </row>
    <row r="63" spans="2:10" ht="82.5">
      <c r="B63" s="7">
        <v>55</v>
      </c>
      <c r="C63" s="8" t="s">
        <v>28</v>
      </c>
      <c r="D63" s="13" t="s">
        <v>14</v>
      </c>
      <c r="E63" s="8" t="s">
        <v>81</v>
      </c>
      <c r="F63" s="8" t="s">
        <v>91</v>
      </c>
      <c r="G63" s="9">
        <v>10200</v>
      </c>
      <c r="H63" s="18">
        <v>0.6</v>
      </c>
      <c r="I63" s="22" t="s">
        <v>18</v>
      </c>
      <c r="J63" s="23" t="s">
        <v>18</v>
      </c>
    </row>
    <row r="64" spans="2:10" ht="99">
      <c r="B64" s="7">
        <v>56</v>
      </c>
      <c r="C64" s="8" t="s">
        <v>28</v>
      </c>
      <c r="D64" s="13" t="s">
        <v>14</v>
      </c>
      <c r="E64" s="8" t="s">
        <v>81</v>
      </c>
      <c r="F64" s="8" t="s">
        <v>92</v>
      </c>
      <c r="G64" s="9">
        <v>3135</v>
      </c>
      <c r="H64" s="18">
        <v>0.85</v>
      </c>
      <c r="I64" s="22" t="s">
        <v>18</v>
      </c>
      <c r="J64" s="23" t="s">
        <v>18</v>
      </c>
    </row>
    <row r="65" spans="2:10" ht="115.5">
      <c r="B65" s="7">
        <v>57</v>
      </c>
      <c r="C65" s="8" t="s">
        <v>19</v>
      </c>
      <c r="D65" s="13" t="s">
        <v>14</v>
      </c>
      <c r="E65" s="8" t="s">
        <v>81</v>
      </c>
      <c r="F65" s="8" t="s">
        <v>93</v>
      </c>
      <c r="G65" s="9">
        <v>2550</v>
      </c>
      <c r="H65" s="18">
        <v>0.7</v>
      </c>
      <c r="I65" s="22" t="s">
        <v>18</v>
      </c>
      <c r="J65" s="23" t="s">
        <v>18</v>
      </c>
    </row>
    <row r="66" spans="2:10" ht="82.5">
      <c r="B66" s="7">
        <v>58</v>
      </c>
      <c r="C66" s="8" t="s">
        <v>15</v>
      </c>
      <c r="D66" s="13" t="s">
        <v>14</v>
      </c>
      <c r="E66" s="8" t="s">
        <v>81</v>
      </c>
      <c r="F66" s="8" t="s">
        <v>94</v>
      </c>
      <c r="G66" s="9">
        <v>33600</v>
      </c>
      <c r="H66" s="18">
        <v>0.6</v>
      </c>
      <c r="I66" s="22" t="s">
        <v>18</v>
      </c>
      <c r="J66" s="23" t="s">
        <v>18</v>
      </c>
    </row>
    <row r="67" spans="2:10" ht="82.5">
      <c r="B67" s="7">
        <v>59</v>
      </c>
      <c r="C67" s="8" t="s">
        <v>15</v>
      </c>
      <c r="D67" s="13" t="s">
        <v>14</v>
      </c>
      <c r="E67" s="8" t="s">
        <v>81</v>
      </c>
      <c r="F67" s="8" t="s">
        <v>122</v>
      </c>
      <c r="G67" s="9">
        <v>60300</v>
      </c>
      <c r="H67" s="18">
        <v>0.9</v>
      </c>
      <c r="I67" s="22" t="s">
        <v>18</v>
      </c>
      <c r="J67" s="23" t="s">
        <v>18</v>
      </c>
    </row>
    <row r="68" spans="2:10" ht="82.5">
      <c r="B68" s="7">
        <v>60</v>
      </c>
      <c r="C68" s="8" t="s">
        <v>15</v>
      </c>
      <c r="D68" s="13" t="s">
        <v>14</v>
      </c>
      <c r="E68" s="8" t="s">
        <v>81</v>
      </c>
      <c r="F68" s="8" t="s">
        <v>123</v>
      </c>
      <c r="G68" s="9">
        <v>1300</v>
      </c>
      <c r="H68" s="18">
        <v>0.9</v>
      </c>
      <c r="I68" s="22">
        <v>1</v>
      </c>
      <c r="J68" s="23" t="s">
        <v>18</v>
      </c>
    </row>
    <row r="69" spans="2:10" ht="66">
      <c r="B69" s="7">
        <v>61</v>
      </c>
      <c r="C69" s="8" t="s">
        <v>42</v>
      </c>
      <c r="D69" s="13" t="s">
        <v>14</v>
      </c>
      <c r="E69" s="8" t="s">
        <v>121</v>
      </c>
      <c r="F69" s="8" t="s">
        <v>124</v>
      </c>
      <c r="G69" s="9">
        <v>2250</v>
      </c>
      <c r="H69" s="18">
        <v>0.6</v>
      </c>
      <c r="I69" s="22" t="s">
        <v>18</v>
      </c>
      <c r="J69" s="23" t="s">
        <v>18</v>
      </c>
    </row>
    <row r="70" spans="2:10" ht="99">
      <c r="B70" s="7">
        <v>62</v>
      </c>
      <c r="C70" s="8" t="s">
        <v>19</v>
      </c>
      <c r="D70" s="13" t="s">
        <v>14</v>
      </c>
      <c r="E70" s="8" t="s">
        <v>81</v>
      </c>
      <c r="F70" s="8" t="s">
        <v>125</v>
      </c>
      <c r="G70" s="9">
        <v>17800</v>
      </c>
      <c r="H70" s="18">
        <v>1</v>
      </c>
      <c r="I70" s="22">
        <v>1</v>
      </c>
      <c r="J70" s="23">
        <v>2</v>
      </c>
    </row>
    <row r="71" spans="2:10" ht="82.5">
      <c r="B71" s="7">
        <v>63</v>
      </c>
      <c r="C71" s="8" t="s">
        <v>15</v>
      </c>
      <c r="D71" s="13" t="s">
        <v>14</v>
      </c>
      <c r="E71" s="8" t="s">
        <v>81</v>
      </c>
      <c r="F71" s="8" t="s">
        <v>126</v>
      </c>
      <c r="G71" s="9" t="s">
        <v>41</v>
      </c>
      <c r="H71" s="18">
        <v>0.85</v>
      </c>
      <c r="I71" s="22" t="s">
        <v>18</v>
      </c>
      <c r="J71" s="23" t="s">
        <v>18</v>
      </c>
    </row>
    <row r="72" spans="2:10" ht="66">
      <c r="B72" s="7">
        <v>64</v>
      </c>
      <c r="C72" s="8" t="s">
        <v>21</v>
      </c>
      <c r="D72" s="13" t="s">
        <v>14</v>
      </c>
      <c r="E72" s="8" t="s">
        <v>43</v>
      </c>
      <c r="F72" s="8" t="s">
        <v>127</v>
      </c>
      <c r="G72" s="9">
        <v>1000</v>
      </c>
      <c r="H72" s="18">
        <v>0.6</v>
      </c>
      <c r="I72" s="22" t="s">
        <v>18</v>
      </c>
      <c r="J72" s="23" t="s">
        <v>18</v>
      </c>
    </row>
    <row r="73" spans="2:10" ht="66">
      <c r="B73" s="7">
        <v>65</v>
      </c>
      <c r="C73" s="8" t="s">
        <v>21</v>
      </c>
      <c r="D73" s="13" t="s">
        <v>14</v>
      </c>
      <c r="E73" s="8" t="s">
        <v>45</v>
      </c>
      <c r="F73" s="8" t="s">
        <v>128</v>
      </c>
      <c r="G73" s="9">
        <v>2000</v>
      </c>
      <c r="H73" s="18">
        <v>0.6</v>
      </c>
      <c r="I73" s="22">
        <v>1</v>
      </c>
      <c r="J73" s="23" t="s">
        <v>18</v>
      </c>
    </row>
    <row r="74" spans="2:10" ht="66">
      <c r="B74" s="7">
        <v>66</v>
      </c>
      <c r="C74" s="8" t="s">
        <v>21</v>
      </c>
      <c r="D74" s="13" t="s">
        <v>14</v>
      </c>
      <c r="E74" s="8" t="s">
        <v>45</v>
      </c>
      <c r="F74" s="8" t="s">
        <v>129</v>
      </c>
      <c r="G74" s="9">
        <v>1850</v>
      </c>
      <c r="H74" s="18">
        <v>0.6</v>
      </c>
      <c r="I74" s="22" t="s">
        <v>18</v>
      </c>
      <c r="J74" s="23" t="s">
        <v>18</v>
      </c>
    </row>
    <row r="75" spans="2:10" ht="66">
      <c r="B75" s="7">
        <v>67</v>
      </c>
      <c r="C75" s="8" t="s">
        <v>21</v>
      </c>
      <c r="D75" s="13" t="s">
        <v>14</v>
      </c>
      <c r="E75" s="8" t="s">
        <v>45</v>
      </c>
      <c r="F75" s="8" t="s">
        <v>130</v>
      </c>
      <c r="G75" s="9">
        <v>2000</v>
      </c>
      <c r="H75" s="18">
        <v>0.6</v>
      </c>
      <c r="I75" s="22" t="s">
        <v>18</v>
      </c>
      <c r="J75" s="23" t="s">
        <v>18</v>
      </c>
    </row>
    <row r="76" spans="2:10" ht="82.5">
      <c r="B76" s="7">
        <v>68</v>
      </c>
      <c r="C76" s="8" t="s">
        <v>21</v>
      </c>
      <c r="D76" s="13" t="s">
        <v>14</v>
      </c>
      <c r="E76" s="8" t="s">
        <v>45</v>
      </c>
      <c r="F76" s="8" t="s">
        <v>131</v>
      </c>
      <c r="G76" s="9">
        <v>1280</v>
      </c>
      <c r="H76" s="18">
        <v>1</v>
      </c>
      <c r="I76" s="22">
        <v>1</v>
      </c>
      <c r="J76" s="23">
        <v>1</v>
      </c>
    </row>
    <row r="77" spans="2:10" ht="66">
      <c r="B77" s="7">
        <v>69</v>
      </c>
      <c r="C77" s="8" t="s">
        <v>28</v>
      </c>
      <c r="D77" s="13" t="s">
        <v>14</v>
      </c>
      <c r="E77" s="8" t="s">
        <v>30</v>
      </c>
      <c r="F77" s="8" t="s">
        <v>132</v>
      </c>
      <c r="G77" s="9">
        <v>2000</v>
      </c>
      <c r="H77" s="18">
        <v>0.55000000000000004</v>
      </c>
      <c r="I77" s="22" t="s">
        <v>18</v>
      </c>
      <c r="J77" s="23" t="s">
        <v>18</v>
      </c>
    </row>
    <row r="78" spans="2:10" ht="66">
      <c r="B78" s="7">
        <v>70</v>
      </c>
      <c r="C78" s="8" t="s">
        <v>42</v>
      </c>
      <c r="D78" s="13" t="s">
        <v>14</v>
      </c>
      <c r="E78" s="8" t="s">
        <v>44</v>
      </c>
      <c r="F78" s="8" t="s">
        <v>133</v>
      </c>
      <c r="G78" s="9">
        <v>2000</v>
      </c>
      <c r="H78" s="18">
        <v>0.9</v>
      </c>
      <c r="I78" s="22">
        <v>3</v>
      </c>
      <c r="J78" s="23" t="s">
        <v>18</v>
      </c>
    </row>
    <row r="79" spans="2:10" ht="66">
      <c r="B79" s="7">
        <v>71</v>
      </c>
      <c r="C79" s="8" t="s">
        <v>42</v>
      </c>
      <c r="D79" s="13" t="s">
        <v>14</v>
      </c>
      <c r="E79" s="8" t="s">
        <v>44</v>
      </c>
      <c r="F79" s="8" t="s">
        <v>134</v>
      </c>
      <c r="G79" s="9">
        <v>2000</v>
      </c>
      <c r="H79" s="18">
        <v>0.1</v>
      </c>
      <c r="I79" s="22" t="s">
        <v>18</v>
      </c>
      <c r="J79" s="23" t="s">
        <v>18</v>
      </c>
    </row>
    <row r="80" spans="2:10" ht="66">
      <c r="B80" s="7">
        <v>72</v>
      </c>
      <c r="C80" s="8" t="s">
        <v>42</v>
      </c>
      <c r="D80" s="13" t="s">
        <v>14</v>
      </c>
      <c r="E80" s="8" t="s">
        <v>44</v>
      </c>
      <c r="F80" s="8" t="s">
        <v>135</v>
      </c>
      <c r="G80" s="9">
        <v>2000</v>
      </c>
      <c r="H80" s="18">
        <v>0.55000000000000004</v>
      </c>
      <c r="I80" s="22" t="s">
        <v>18</v>
      </c>
      <c r="J80" s="23" t="s">
        <v>18</v>
      </c>
    </row>
    <row r="81" spans="2:10" ht="66">
      <c r="B81" s="15">
        <v>73</v>
      </c>
      <c r="C81" s="8" t="s">
        <v>21</v>
      </c>
      <c r="D81" s="13" t="s">
        <v>14</v>
      </c>
      <c r="E81" s="8" t="s">
        <v>136</v>
      </c>
      <c r="F81" s="8" t="s">
        <v>137</v>
      </c>
      <c r="G81" s="9">
        <v>1694</v>
      </c>
      <c r="H81" s="18">
        <v>0.55000000000000004</v>
      </c>
      <c r="I81" s="22" t="s">
        <v>18</v>
      </c>
      <c r="J81" s="23" t="s">
        <v>18</v>
      </c>
    </row>
    <row r="82" spans="2:10" ht="99">
      <c r="B82" s="15">
        <v>74</v>
      </c>
      <c r="C82" s="8" t="s">
        <v>19</v>
      </c>
      <c r="D82" s="13" t="s">
        <v>14</v>
      </c>
      <c r="E82" s="8" t="s">
        <v>16</v>
      </c>
      <c r="F82" s="8" t="s">
        <v>138</v>
      </c>
      <c r="G82" s="9">
        <v>1910</v>
      </c>
      <c r="H82" s="18">
        <v>0.55000000000000004</v>
      </c>
      <c r="I82" s="22" t="s">
        <v>18</v>
      </c>
      <c r="J82" s="23" t="s">
        <v>18</v>
      </c>
    </row>
    <row r="83" spans="2:10" ht="99">
      <c r="B83" s="15">
        <v>75</v>
      </c>
      <c r="C83" s="8" t="s">
        <v>15</v>
      </c>
      <c r="D83" s="13" t="s">
        <v>14</v>
      </c>
      <c r="E83" s="8" t="s">
        <v>30</v>
      </c>
      <c r="F83" s="8" t="s">
        <v>139</v>
      </c>
      <c r="G83" s="9">
        <v>2000</v>
      </c>
      <c r="H83" s="18">
        <v>0.8</v>
      </c>
      <c r="I83" s="22">
        <v>1</v>
      </c>
      <c r="J83" s="23" t="s">
        <v>18</v>
      </c>
    </row>
    <row r="84" spans="2:10" ht="66">
      <c r="B84" s="15">
        <v>76</v>
      </c>
      <c r="C84" s="8" t="s">
        <v>21</v>
      </c>
      <c r="D84" s="13" t="s">
        <v>14</v>
      </c>
      <c r="E84" s="8" t="s">
        <v>45</v>
      </c>
      <c r="F84" s="8" t="s">
        <v>140</v>
      </c>
      <c r="G84" s="9">
        <v>1900</v>
      </c>
      <c r="H84" s="18">
        <v>0.9</v>
      </c>
      <c r="I84" s="22">
        <v>1</v>
      </c>
      <c r="J84" s="23" t="s">
        <v>18</v>
      </c>
    </row>
    <row r="85" spans="2:10" ht="66">
      <c r="B85" s="15">
        <v>77</v>
      </c>
      <c r="C85" s="8" t="s">
        <v>21</v>
      </c>
      <c r="D85" s="13" t="s">
        <v>14</v>
      </c>
      <c r="E85" s="8" t="s">
        <v>45</v>
      </c>
      <c r="F85" s="8" t="s">
        <v>141</v>
      </c>
      <c r="G85" s="9">
        <v>2000</v>
      </c>
      <c r="H85" s="18">
        <v>0.9</v>
      </c>
      <c r="I85" s="22">
        <v>1</v>
      </c>
      <c r="J85" s="23" t="s">
        <v>18</v>
      </c>
    </row>
    <row r="86" spans="2:10" ht="99">
      <c r="B86" s="15">
        <v>78</v>
      </c>
      <c r="C86" s="8" t="s">
        <v>19</v>
      </c>
      <c r="D86" s="13" t="s">
        <v>14</v>
      </c>
      <c r="E86" s="8" t="s">
        <v>16</v>
      </c>
      <c r="F86" s="8" t="s">
        <v>142</v>
      </c>
      <c r="G86" s="9">
        <v>1155</v>
      </c>
      <c r="H86" s="18">
        <v>0.6</v>
      </c>
      <c r="I86" s="22" t="s">
        <v>18</v>
      </c>
      <c r="J86" s="23" t="s">
        <v>18</v>
      </c>
    </row>
    <row r="87" spans="2:10" ht="82.5">
      <c r="B87" s="15">
        <v>79</v>
      </c>
      <c r="C87" s="8" t="s">
        <v>15</v>
      </c>
      <c r="D87" s="13" t="s">
        <v>14</v>
      </c>
      <c r="E87" s="8" t="s">
        <v>30</v>
      </c>
      <c r="F87" s="8" t="s">
        <v>143</v>
      </c>
      <c r="G87" s="9">
        <v>2000</v>
      </c>
      <c r="H87" s="18">
        <v>0.55000000000000004</v>
      </c>
      <c r="I87" s="22" t="s">
        <v>18</v>
      </c>
      <c r="J87" s="23" t="s">
        <v>18</v>
      </c>
    </row>
    <row r="88" spans="2:10" ht="82.5">
      <c r="B88" s="15">
        <v>80</v>
      </c>
      <c r="C88" s="8" t="s">
        <v>15</v>
      </c>
      <c r="D88" s="13" t="s">
        <v>14</v>
      </c>
      <c r="E88" s="8" t="s">
        <v>30</v>
      </c>
      <c r="F88" s="8" t="s">
        <v>144</v>
      </c>
      <c r="G88" s="9">
        <v>1546</v>
      </c>
      <c r="H88" s="18">
        <v>0.55000000000000004</v>
      </c>
      <c r="I88" s="22" t="s">
        <v>18</v>
      </c>
      <c r="J88" s="23" t="s">
        <v>18</v>
      </c>
    </row>
    <row r="89" spans="2:10" ht="82.5">
      <c r="B89" s="15">
        <v>81</v>
      </c>
      <c r="C89" s="8" t="s">
        <v>15</v>
      </c>
      <c r="D89" s="13" t="s">
        <v>14</v>
      </c>
      <c r="E89" s="8" t="s">
        <v>30</v>
      </c>
      <c r="F89" s="8" t="s">
        <v>145</v>
      </c>
      <c r="G89" s="9">
        <v>1900</v>
      </c>
      <c r="H89" s="18">
        <v>0.55000000000000004</v>
      </c>
      <c r="I89" s="22" t="s">
        <v>18</v>
      </c>
      <c r="J89" s="23" t="s">
        <v>18</v>
      </c>
    </row>
    <row r="90" spans="2:10" ht="99">
      <c r="B90" s="15">
        <v>82</v>
      </c>
      <c r="C90" s="8" t="s">
        <v>19</v>
      </c>
      <c r="D90" s="13" t="s">
        <v>14</v>
      </c>
      <c r="E90" s="8" t="s">
        <v>16</v>
      </c>
      <c r="F90" s="8" t="s">
        <v>146</v>
      </c>
      <c r="G90" s="9">
        <v>2000</v>
      </c>
      <c r="H90" s="18">
        <v>0.55000000000000004</v>
      </c>
      <c r="I90" s="22" t="s">
        <v>18</v>
      </c>
      <c r="J90" s="23" t="s">
        <v>18</v>
      </c>
    </row>
    <row r="91" spans="2:10" ht="66">
      <c r="B91" s="15">
        <v>83</v>
      </c>
      <c r="C91" s="8" t="s">
        <v>28</v>
      </c>
      <c r="D91" s="13" t="s">
        <v>14</v>
      </c>
      <c r="E91" s="8" t="s">
        <v>30</v>
      </c>
      <c r="F91" s="8" t="s">
        <v>147</v>
      </c>
      <c r="G91" s="9">
        <v>2000</v>
      </c>
      <c r="H91" s="18">
        <v>0.55000000000000004</v>
      </c>
      <c r="I91" s="22" t="s">
        <v>18</v>
      </c>
      <c r="J91" s="23" t="s">
        <v>18</v>
      </c>
    </row>
    <row r="92" spans="2:10" ht="99">
      <c r="B92" s="15">
        <v>84</v>
      </c>
      <c r="C92" s="8" t="s">
        <v>19</v>
      </c>
      <c r="D92" s="13" t="s">
        <v>14</v>
      </c>
      <c r="E92" s="8" t="s">
        <v>16</v>
      </c>
      <c r="F92" s="8" t="s">
        <v>148</v>
      </c>
      <c r="G92" s="9">
        <v>2000</v>
      </c>
      <c r="H92" s="18">
        <v>0.55000000000000004</v>
      </c>
      <c r="I92" s="22" t="s">
        <v>18</v>
      </c>
      <c r="J92" s="23" t="s">
        <v>18</v>
      </c>
    </row>
    <row r="93" spans="2:10" ht="66">
      <c r="B93" s="15">
        <v>85</v>
      </c>
      <c r="C93" s="8" t="s">
        <v>42</v>
      </c>
      <c r="D93" s="13" t="s">
        <v>14</v>
      </c>
      <c r="E93" s="8" t="s">
        <v>44</v>
      </c>
      <c r="F93" s="8" t="s">
        <v>149</v>
      </c>
      <c r="G93" s="9">
        <v>200</v>
      </c>
      <c r="H93" s="18">
        <v>0.55000000000000004</v>
      </c>
      <c r="I93" s="22" t="s">
        <v>18</v>
      </c>
      <c r="J93" s="23" t="s">
        <v>18</v>
      </c>
    </row>
    <row r="94" spans="2:10" ht="66">
      <c r="B94" s="15">
        <v>86</v>
      </c>
      <c r="C94" s="8" t="s">
        <v>72</v>
      </c>
      <c r="D94" s="13" t="s">
        <v>14</v>
      </c>
      <c r="E94" s="8" t="s">
        <v>33</v>
      </c>
      <c r="F94" s="8" t="s">
        <v>150</v>
      </c>
      <c r="G94" s="9">
        <v>2000</v>
      </c>
      <c r="H94" s="18">
        <v>0.55000000000000004</v>
      </c>
      <c r="I94" s="22" t="s">
        <v>18</v>
      </c>
      <c r="J94" s="23" t="s">
        <v>18</v>
      </c>
    </row>
    <row r="95" spans="2:10" ht="66">
      <c r="B95" s="15">
        <v>87</v>
      </c>
      <c r="C95" s="8" t="s">
        <v>72</v>
      </c>
      <c r="D95" s="13" t="s">
        <v>14</v>
      </c>
      <c r="E95" s="8" t="s">
        <v>73</v>
      </c>
      <c r="F95" s="8" t="s">
        <v>151</v>
      </c>
      <c r="G95" s="9">
        <v>2000</v>
      </c>
      <c r="H95" s="18">
        <v>0.55000000000000004</v>
      </c>
      <c r="I95" s="22" t="s">
        <v>18</v>
      </c>
      <c r="J95" s="23" t="s">
        <v>18</v>
      </c>
    </row>
    <row r="96" spans="2:10" ht="99">
      <c r="B96" s="15">
        <v>88</v>
      </c>
      <c r="C96" s="8" t="s">
        <v>19</v>
      </c>
      <c r="D96" s="13" t="s">
        <v>14</v>
      </c>
      <c r="E96" s="8" t="s">
        <v>16</v>
      </c>
      <c r="F96" s="8" t="s">
        <v>152</v>
      </c>
      <c r="G96" s="9">
        <v>790</v>
      </c>
      <c r="H96" s="18">
        <v>0.7</v>
      </c>
      <c r="I96" s="22" t="s">
        <v>18</v>
      </c>
      <c r="J96" s="23" t="s">
        <v>18</v>
      </c>
    </row>
    <row r="97" spans="2:10" ht="99">
      <c r="B97" s="15">
        <v>89</v>
      </c>
      <c r="C97" s="8" t="s">
        <v>19</v>
      </c>
      <c r="D97" s="13" t="s">
        <v>14</v>
      </c>
      <c r="E97" s="8" t="s">
        <v>16</v>
      </c>
      <c r="F97" s="8" t="s">
        <v>153</v>
      </c>
      <c r="G97" s="9">
        <v>2000</v>
      </c>
      <c r="H97" s="18">
        <v>0.7</v>
      </c>
      <c r="I97" s="22" t="s">
        <v>18</v>
      </c>
      <c r="J97" s="23" t="s">
        <v>18</v>
      </c>
    </row>
    <row r="98" spans="2:10" ht="66">
      <c r="B98" s="15">
        <v>90</v>
      </c>
      <c r="C98" s="8" t="s">
        <v>21</v>
      </c>
      <c r="D98" s="13" t="s">
        <v>14</v>
      </c>
      <c r="E98" s="8" t="s">
        <v>45</v>
      </c>
      <c r="F98" s="8" t="s">
        <v>154</v>
      </c>
      <c r="G98" s="9">
        <v>2000</v>
      </c>
      <c r="H98" s="18">
        <v>0.95</v>
      </c>
      <c r="I98" s="22" t="s">
        <v>18</v>
      </c>
      <c r="J98" s="23" t="s">
        <v>18</v>
      </c>
    </row>
    <row r="99" spans="2:10" ht="99">
      <c r="B99" s="15">
        <v>91</v>
      </c>
      <c r="C99" s="8" t="s">
        <v>19</v>
      </c>
      <c r="D99" s="13" t="s">
        <v>14</v>
      </c>
      <c r="E99" s="8" t="s">
        <v>16</v>
      </c>
      <c r="F99" s="8" t="s">
        <v>155</v>
      </c>
      <c r="G99" s="9">
        <v>1950</v>
      </c>
      <c r="H99" s="18">
        <v>0.7</v>
      </c>
      <c r="I99" s="22" t="s">
        <v>18</v>
      </c>
      <c r="J99" s="23" t="s">
        <v>18</v>
      </c>
    </row>
    <row r="100" spans="2:10" ht="99">
      <c r="B100" s="15">
        <v>92</v>
      </c>
      <c r="C100" s="8" t="s">
        <v>19</v>
      </c>
      <c r="D100" s="13" t="s">
        <v>14</v>
      </c>
      <c r="E100" s="8" t="s">
        <v>16</v>
      </c>
      <c r="F100" s="8" t="s">
        <v>157</v>
      </c>
      <c r="G100" s="9">
        <v>1490</v>
      </c>
      <c r="H100" s="18">
        <v>0.7</v>
      </c>
      <c r="I100" s="22" t="s">
        <v>18</v>
      </c>
      <c r="J100" s="23" t="s">
        <v>18</v>
      </c>
    </row>
    <row r="101" spans="2:10" ht="99">
      <c r="B101" s="15">
        <v>93</v>
      </c>
      <c r="C101" s="8" t="s">
        <v>19</v>
      </c>
      <c r="D101" s="13" t="s">
        <v>14</v>
      </c>
      <c r="E101" s="8" t="s">
        <v>16</v>
      </c>
      <c r="F101" s="8" t="s">
        <v>158</v>
      </c>
      <c r="G101" s="9">
        <v>1210</v>
      </c>
      <c r="H101" s="18">
        <v>0.7</v>
      </c>
      <c r="I101" s="22" t="s">
        <v>18</v>
      </c>
      <c r="J101" s="23" t="s">
        <v>18</v>
      </c>
    </row>
    <row r="102" spans="2:10" ht="99">
      <c r="B102" s="15">
        <v>94</v>
      </c>
      <c r="C102" s="8" t="s">
        <v>19</v>
      </c>
      <c r="D102" s="13" t="s">
        <v>14</v>
      </c>
      <c r="E102" s="8" t="s">
        <v>16</v>
      </c>
      <c r="F102" s="8" t="s">
        <v>159</v>
      </c>
      <c r="G102" s="9">
        <v>1390</v>
      </c>
      <c r="H102" s="18">
        <v>0.55000000000000004</v>
      </c>
      <c r="I102" s="22" t="s">
        <v>18</v>
      </c>
      <c r="J102" s="23" t="s">
        <v>18</v>
      </c>
    </row>
    <row r="103" spans="2:10" ht="99">
      <c r="B103" s="15">
        <v>95</v>
      </c>
      <c r="C103" s="8" t="s">
        <v>19</v>
      </c>
      <c r="D103" s="13" t="s">
        <v>14</v>
      </c>
      <c r="E103" s="8" t="s">
        <v>16</v>
      </c>
      <c r="F103" s="8" t="s">
        <v>160</v>
      </c>
      <c r="G103" s="9">
        <v>1240</v>
      </c>
      <c r="H103" s="18">
        <v>0.7</v>
      </c>
      <c r="I103" s="22" t="s">
        <v>18</v>
      </c>
      <c r="J103" s="23" t="s">
        <v>18</v>
      </c>
    </row>
    <row r="104" spans="2:10" ht="99">
      <c r="B104" s="15">
        <v>96</v>
      </c>
      <c r="C104" s="8" t="s">
        <v>19</v>
      </c>
      <c r="D104" s="13" t="s">
        <v>14</v>
      </c>
      <c r="E104" s="8" t="s">
        <v>16</v>
      </c>
      <c r="F104" s="8" t="s">
        <v>161</v>
      </c>
      <c r="G104" s="9">
        <v>365</v>
      </c>
      <c r="H104" s="18">
        <v>0.55000000000000004</v>
      </c>
      <c r="I104" s="22" t="s">
        <v>18</v>
      </c>
      <c r="J104" s="23" t="s">
        <v>18</v>
      </c>
    </row>
    <row r="105" spans="2:10" ht="66">
      <c r="B105" s="15">
        <v>97</v>
      </c>
      <c r="C105" s="8" t="s">
        <v>72</v>
      </c>
      <c r="D105" s="13" t="s">
        <v>14</v>
      </c>
      <c r="E105" s="8" t="s">
        <v>156</v>
      </c>
      <c r="F105" s="8" t="s">
        <v>162</v>
      </c>
      <c r="G105" s="9">
        <v>2000</v>
      </c>
      <c r="H105" s="18">
        <v>0.55000000000000004</v>
      </c>
      <c r="I105" s="22" t="s">
        <v>18</v>
      </c>
      <c r="J105" s="23" t="s">
        <v>18</v>
      </c>
    </row>
    <row r="106" spans="2:10" ht="82.5">
      <c r="B106" s="15">
        <v>98</v>
      </c>
      <c r="C106" s="8" t="s">
        <v>15</v>
      </c>
      <c r="D106" s="13" t="s">
        <v>14</v>
      </c>
      <c r="E106" s="8" t="s">
        <v>16</v>
      </c>
      <c r="F106" s="8" t="s">
        <v>163</v>
      </c>
      <c r="G106" s="9">
        <v>2000</v>
      </c>
      <c r="H106" s="18">
        <v>0.55000000000000004</v>
      </c>
      <c r="I106" s="22" t="s">
        <v>18</v>
      </c>
      <c r="J106" s="23" t="s">
        <v>18</v>
      </c>
    </row>
    <row r="107" spans="2:10" ht="99">
      <c r="B107" s="15">
        <v>99</v>
      </c>
      <c r="C107" s="8" t="s">
        <v>19</v>
      </c>
      <c r="D107" s="13" t="s">
        <v>14</v>
      </c>
      <c r="E107" s="8" t="s">
        <v>16</v>
      </c>
      <c r="F107" s="8" t="s">
        <v>169</v>
      </c>
      <c r="G107" s="9">
        <v>2000</v>
      </c>
      <c r="H107" s="18">
        <v>0.55000000000000004</v>
      </c>
      <c r="I107" s="22" t="s">
        <v>18</v>
      </c>
      <c r="J107" s="23" t="s">
        <v>18</v>
      </c>
    </row>
    <row r="108" spans="2:10" ht="66">
      <c r="B108" s="15">
        <v>100</v>
      </c>
      <c r="C108" s="8" t="s">
        <v>42</v>
      </c>
      <c r="D108" s="13" t="s">
        <v>14</v>
      </c>
      <c r="E108" s="8" t="s">
        <v>16</v>
      </c>
      <c r="F108" s="8" t="s">
        <v>164</v>
      </c>
      <c r="G108" s="9">
        <v>1908</v>
      </c>
      <c r="H108" s="18">
        <v>0.55000000000000004</v>
      </c>
      <c r="I108" s="22" t="s">
        <v>18</v>
      </c>
      <c r="J108" s="23" t="s">
        <v>18</v>
      </c>
    </row>
    <row r="109" spans="2:10" ht="66">
      <c r="B109" s="15">
        <v>101</v>
      </c>
      <c r="C109" s="8" t="s">
        <v>21</v>
      </c>
      <c r="D109" s="13" t="s">
        <v>14</v>
      </c>
      <c r="E109" s="8" t="s">
        <v>45</v>
      </c>
      <c r="F109" s="8" t="s">
        <v>165</v>
      </c>
      <c r="G109" s="9">
        <v>1900</v>
      </c>
      <c r="H109" s="18">
        <v>0.55000000000000004</v>
      </c>
      <c r="I109" s="22" t="s">
        <v>18</v>
      </c>
      <c r="J109" s="23" t="s">
        <v>18</v>
      </c>
    </row>
    <row r="110" spans="2:10" ht="99">
      <c r="B110" s="15">
        <v>102</v>
      </c>
      <c r="C110" s="8" t="s">
        <v>19</v>
      </c>
      <c r="D110" s="13" t="s">
        <v>14</v>
      </c>
      <c r="E110" s="8" t="s">
        <v>16</v>
      </c>
      <c r="F110" s="8" t="s">
        <v>166</v>
      </c>
      <c r="G110" s="9">
        <v>210</v>
      </c>
      <c r="H110" s="18">
        <v>0.55000000000000004</v>
      </c>
      <c r="I110" s="22" t="s">
        <v>18</v>
      </c>
      <c r="J110" s="23" t="s">
        <v>18</v>
      </c>
    </row>
    <row r="111" spans="2:10" ht="99">
      <c r="B111" s="15">
        <v>103</v>
      </c>
      <c r="C111" s="8" t="s">
        <v>19</v>
      </c>
      <c r="D111" s="13" t="s">
        <v>14</v>
      </c>
      <c r="E111" s="8" t="s">
        <v>16</v>
      </c>
      <c r="F111" s="8" t="s">
        <v>167</v>
      </c>
      <c r="G111" s="9">
        <v>2000</v>
      </c>
      <c r="H111" s="18">
        <v>0.55000000000000004</v>
      </c>
      <c r="I111" s="22" t="s">
        <v>18</v>
      </c>
      <c r="J111" s="23" t="s">
        <v>18</v>
      </c>
    </row>
    <row r="112" spans="2:10" ht="66">
      <c r="B112" s="15">
        <v>104</v>
      </c>
      <c r="C112" s="8" t="s">
        <v>21</v>
      </c>
      <c r="D112" s="13" t="s">
        <v>14</v>
      </c>
      <c r="E112" s="8" t="s">
        <v>45</v>
      </c>
      <c r="F112" s="8" t="s">
        <v>168</v>
      </c>
      <c r="G112" s="9">
        <v>2000</v>
      </c>
      <c r="H112" s="18">
        <v>0.55000000000000004</v>
      </c>
      <c r="I112" s="22" t="s">
        <v>18</v>
      </c>
      <c r="J112" s="23" t="s">
        <v>18</v>
      </c>
    </row>
    <row r="113" spans="2:10" ht="66">
      <c r="B113" s="15">
        <v>105</v>
      </c>
      <c r="C113" s="8" t="s">
        <v>42</v>
      </c>
      <c r="D113" s="13" t="s">
        <v>14</v>
      </c>
      <c r="E113" s="8" t="s">
        <v>44</v>
      </c>
      <c r="F113" s="8" t="s">
        <v>171</v>
      </c>
      <c r="G113" s="9">
        <v>2000</v>
      </c>
      <c r="H113" s="18">
        <v>0.55000000000000004</v>
      </c>
      <c r="I113" s="22" t="s">
        <v>18</v>
      </c>
      <c r="J113" s="23" t="s">
        <v>18</v>
      </c>
    </row>
    <row r="114" spans="2:10" ht="66">
      <c r="B114" s="15">
        <v>106</v>
      </c>
      <c r="C114" s="8" t="s">
        <v>28</v>
      </c>
      <c r="D114" s="13" t="s">
        <v>14</v>
      </c>
      <c r="E114" s="8" t="s">
        <v>73</v>
      </c>
      <c r="F114" s="8" t="s">
        <v>172</v>
      </c>
      <c r="G114" s="9">
        <v>2000</v>
      </c>
      <c r="H114" s="18">
        <v>0.55000000000000004</v>
      </c>
      <c r="I114" s="22" t="s">
        <v>18</v>
      </c>
      <c r="J114" s="23" t="s">
        <v>18</v>
      </c>
    </row>
    <row r="115" spans="2:10" ht="82.5">
      <c r="B115" s="15">
        <v>107</v>
      </c>
      <c r="C115" s="8" t="s">
        <v>28</v>
      </c>
      <c r="D115" s="13" t="s">
        <v>14</v>
      </c>
      <c r="E115" s="8" t="s">
        <v>30</v>
      </c>
      <c r="F115" s="8" t="s">
        <v>173</v>
      </c>
      <c r="G115" s="9">
        <v>2000</v>
      </c>
      <c r="H115" s="18">
        <v>0.55000000000000004</v>
      </c>
      <c r="I115" s="22" t="s">
        <v>18</v>
      </c>
      <c r="J115" s="23" t="s">
        <v>18</v>
      </c>
    </row>
    <row r="116" spans="2:10" ht="82.5">
      <c r="B116" s="15">
        <v>108</v>
      </c>
      <c r="C116" s="8" t="s">
        <v>15</v>
      </c>
      <c r="D116" s="13" t="s">
        <v>14</v>
      </c>
      <c r="E116" s="8" t="s">
        <v>30</v>
      </c>
      <c r="F116" s="8" t="s">
        <v>174</v>
      </c>
      <c r="G116" s="9">
        <v>2000</v>
      </c>
      <c r="H116" s="18">
        <v>0.55000000000000004</v>
      </c>
      <c r="I116" s="22" t="s">
        <v>18</v>
      </c>
      <c r="J116" s="23" t="s">
        <v>18</v>
      </c>
    </row>
    <row r="117" spans="2:10" ht="99">
      <c r="B117" s="15">
        <v>109</v>
      </c>
      <c r="C117" s="8" t="s">
        <v>19</v>
      </c>
      <c r="D117" s="13" t="s">
        <v>14</v>
      </c>
      <c r="E117" s="8" t="s">
        <v>16</v>
      </c>
      <c r="F117" s="8" t="s">
        <v>175</v>
      </c>
      <c r="G117" s="9">
        <v>1000</v>
      </c>
      <c r="H117" s="18">
        <v>0.85</v>
      </c>
      <c r="I117" s="22" t="s">
        <v>18</v>
      </c>
      <c r="J117" s="23" t="s">
        <v>18</v>
      </c>
    </row>
    <row r="118" spans="2:10" ht="66">
      <c r="B118" s="15">
        <v>110</v>
      </c>
      <c r="C118" s="8" t="s">
        <v>21</v>
      </c>
      <c r="D118" s="13" t="s">
        <v>14</v>
      </c>
      <c r="E118" s="8" t="s">
        <v>45</v>
      </c>
      <c r="F118" s="8" t="s">
        <v>176</v>
      </c>
      <c r="G118" s="9">
        <v>9400</v>
      </c>
      <c r="H118" s="18">
        <v>0.85</v>
      </c>
      <c r="I118" s="22" t="s">
        <v>18</v>
      </c>
      <c r="J118" s="23" t="s">
        <v>18</v>
      </c>
    </row>
    <row r="119" spans="2:10" ht="82.5">
      <c r="B119" s="15">
        <v>111</v>
      </c>
      <c r="C119" s="8" t="s">
        <v>170</v>
      </c>
      <c r="D119" s="13" t="s">
        <v>14</v>
      </c>
      <c r="E119" s="8" t="s">
        <v>33</v>
      </c>
      <c r="F119" s="8" t="s">
        <v>177</v>
      </c>
      <c r="G119" s="9">
        <v>6165</v>
      </c>
      <c r="H119" s="18">
        <v>0.85</v>
      </c>
      <c r="I119" s="22" t="s">
        <v>18</v>
      </c>
      <c r="J119" s="23" t="s">
        <v>18</v>
      </c>
    </row>
    <row r="120" spans="2:10" ht="66">
      <c r="B120" s="15">
        <v>112</v>
      </c>
      <c r="C120" s="8" t="s">
        <v>72</v>
      </c>
      <c r="D120" s="13" t="s">
        <v>14</v>
      </c>
      <c r="E120" s="8" t="s">
        <v>33</v>
      </c>
      <c r="F120" s="8" t="s">
        <v>178</v>
      </c>
      <c r="G120" s="9">
        <v>6000</v>
      </c>
      <c r="H120" s="18">
        <v>0.85</v>
      </c>
      <c r="I120" s="22" t="s">
        <v>18</v>
      </c>
      <c r="J120" s="23" t="s">
        <v>18</v>
      </c>
    </row>
    <row r="121" spans="2:10" ht="82.5">
      <c r="B121" s="15">
        <v>113</v>
      </c>
      <c r="C121" s="8" t="s">
        <v>15</v>
      </c>
      <c r="D121" s="13" t="s">
        <v>14</v>
      </c>
      <c r="E121" s="8" t="s">
        <v>31</v>
      </c>
      <c r="F121" s="8" t="s">
        <v>179</v>
      </c>
      <c r="G121" s="9">
        <v>10000</v>
      </c>
      <c r="H121" s="18">
        <v>0.85</v>
      </c>
      <c r="I121" s="22" t="s">
        <v>18</v>
      </c>
      <c r="J121" s="23" t="s">
        <v>18</v>
      </c>
    </row>
    <row r="122" spans="2:10" ht="82.5">
      <c r="B122" s="15">
        <v>114</v>
      </c>
      <c r="C122" s="8" t="s">
        <v>15</v>
      </c>
      <c r="D122" s="13" t="s">
        <v>14</v>
      </c>
      <c r="E122" s="8" t="s">
        <v>32</v>
      </c>
      <c r="F122" s="8" t="s">
        <v>180</v>
      </c>
      <c r="G122" s="9">
        <v>2015</v>
      </c>
      <c r="H122" s="18">
        <v>0.85</v>
      </c>
      <c r="I122" s="22" t="s">
        <v>18</v>
      </c>
      <c r="J122" s="23" t="s">
        <v>18</v>
      </c>
    </row>
    <row r="123" spans="2:10" ht="66">
      <c r="B123" s="15">
        <v>115</v>
      </c>
      <c r="C123" s="8" t="s">
        <v>28</v>
      </c>
      <c r="D123" s="13" t="s">
        <v>14</v>
      </c>
      <c r="E123" s="8" t="s">
        <v>32</v>
      </c>
      <c r="F123" s="8" t="s">
        <v>181</v>
      </c>
      <c r="G123" s="9">
        <v>1200</v>
      </c>
      <c r="H123" s="18">
        <v>0.85</v>
      </c>
      <c r="I123" s="22" t="s">
        <v>18</v>
      </c>
      <c r="J123" s="23" t="s">
        <v>18</v>
      </c>
    </row>
    <row r="124" spans="2:10" ht="82.5">
      <c r="B124" s="15">
        <v>116</v>
      </c>
      <c r="C124" s="8" t="s">
        <v>15</v>
      </c>
      <c r="D124" s="13" t="s">
        <v>14</v>
      </c>
      <c r="E124" s="8" t="s">
        <v>30</v>
      </c>
      <c r="F124" s="8" t="s">
        <v>182</v>
      </c>
      <c r="G124" s="9">
        <v>5000</v>
      </c>
      <c r="H124" s="18">
        <v>0.85</v>
      </c>
      <c r="I124" s="22" t="s">
        <v>18</v>
      </c>
      <c r="J124" s="23" t="s">
        <v>18</v>
      </c>
    </row>
    <row r="125" spans="2:10" ht="66">
      <c r="B125" s="15">
        <v>117</v>
      </c>
      <c r="C125" s="8" t="s">
        <v>28</v>
      </c>
      <c r="D125" s="13" t="s">
        <v>14</v>
      </c>
      <c r="E125" s="8" t="s">
        <v>30</v>
      </c>
      <c r="F125" s="8" t="s">
        <v>183</v>
      </c>
      <c r="G125" s="9">
        <v>5000</v>
      </c>
      <c r="H125" s="18">
        <v>1</v>
      </c>
      <c r="I125" s="22">
        <v>1</v>
      </c>
      <c r="J125" s="23">
        <v>1</v>
      </c>
    </row>
    <row r="126" spans="2:10" ht="82.5">
      <c r="B126" s="15">
        <v>118</v>
      </c>
      <c r="C126" s="8" t="s">
        <v>15</v>
      </c>
      <c r="D126" s="13" t="s">
        <v>14</v>
      </c>
      <c r="E126" s="8" t="s">
        <v>63</v>
      </c>
      <c r="F126" s="8" t="s">
        <v>184</v>
      </c>
      <c r="G126" s="9">
        <v>2538</v>
      </c>
      <c r="H126" s="18">
        <v>0.95</v>
      </c>
      <c r="I126" s="22">
        <v>1</v>
      </c>
      <c r="J126" s="23" t="s">
        <v>41</v>
      </c>
    </row>
    <row r="127" spans="2:10" ht="66">
      <c r="B127" s="15">
        <v>119</v>
      </c>
      <c r="C127" s="8" t="s">
        <v>28</v>
      </c>
      <c r="D127" s="13" t="s">
        <v>14</v>
      </c>
      <c r="E127" s="8" t="s">
        <v>63</v>
      </c>
      <c r="F127" s="8" t="s">
        <v>185</v>
      </c>
      <c r="G127" s="9">
        <v>9500</v>
      </c>
      <c r="H127" s="18">
        <v>0.5</v>
      </c>
      <c r="I127" s="22" t="s">
        <v>18</v>
      </c>
      <c r="J127" s="23" t="s">
        <v>18</v>
      </c>
    </row>
    <row r="128" spans="2:10" ht="82.5">
      <c r="B128" s="15">
        <v>120</v>
      </c>
      <c r="C128" s="8" t="s">
        <v>15</v>
      </c>
      <c r="D128" s="13" t="s">
        <v>14</v>
      </c>
      <c r="E128" s="8" t="s">
        <v>186</v>
      </c>
      <c r="F128" s="8" t="s">
        <v>187</v>
      </c>
      <c r="G128" s="9">
        <v>7900</v>
      </c>
      <c r="H128" s="18">
        <v>0.5</v>
      </c>
      <c r="I128" s="22" t="s">
        <v>18</v>
      </c>
      <c r="J128" s="23" t="s">
        <v>18</v>
      </c>
    </row>
    <row r="129" spans="2:10" ht="82.5">
      <c r="B129" s="15">
        <v>121</v>
      </c>
      <c r="C129" s="8" t="s">
        <v>15</v>
      </c>
      <c r="D129" s="13" t="s">
        <v>14</v>
      </c>
      <c r="E129" s="8" t="s">
        <v>30</v>
      </c>
      <c r="F129" s="8" t="s">
        <v>188</v>
      </c>
      <c r="G129" s="9">
        <v>6900</v>
      </c>
      <c r="H129" s="18">
        <v>0.5</v>
      </c>
      <c r="I129" s="22" t="s">
        <v>18</v>
      </c>
      <c r="J129" s="23" t="s">
        <v>18</v>
      </c>
    </row>
    <row r="130" spans="2:10" ht="99">
      <c r="B130" s="15">
        <v>122</v>
      </c>
      <c r="C130" s="8" t="s">
        <v>28</v>
      </c>
      <c r="D130" s="13" t="s">
        <v>14</v>
      </c>
      <c r="E130" s="8" t="s">
        <v>32</v>
      </c>
      <c r="F130" s="8" t="s">
        <v>189</v>
      </c>
      <c r="G130" s="9">
        <v>100</v>
      </c>
      <c r="H130" s="18">
        <v>0.5</v>
      </c>
      <c r="I130" s="22" t="s">
        <v>18</v>
      </c>
      <c r="J130" s="23" t="s">
        <v>18</v>
      </c>
    </row>
    <row r="131" spans="2:10" ht="82.5">
      <c r="B131" s="15">
        <v>123</v>
      </c>
      <c r="C131" s="8" t="s">
        <v>15</v>
      </c>
      <c r="D131" s="13" t="s">
        <v>14</v>
      </c>
      <c r="E131" s="8" t="s">
        <v>32</v>
      </c>
      <c r="F131" s="8" t="s">
        <v>190</v>
      </c>
      <c r="G131" s="9">
        <v>100</v>
      </c>
      <c r="H131" s="18">
        <v>0.5</v>
      </c>
      <c r="I131" s="22" t="s">
        <v>18</v>
      </c>
      <c r="J131" s="23" t="s">
        <v>18</v>
      </c>
    </row>
    <row r="132" spans="2:10" ht="82.5">
      <c r="B132" s="15">
        <v>124</v>
      </c>
      <c r="C132" s="8" t="s">
        <v>15</v>
      </c>
      <c r="D132" s="13" t="s">
        <v>14</v>
      </c>
      <c r="E132" s="8" t="s">
        <v>81</v>
      </c>
      <c r="F132" s="8" t="s">
        <v>191</v>
      </c>
      <c r="G132" s="9">
        <v>100</v>
      </c>
      <c r="H132" s="18">
        <v>0.5</v>
      </c>
      <c r="I132" s="22" t="s">
        <v>18</v>
      </c>
      <c r="J132" s="23" t="s">
        <v>18</v>
      </c>
    </row>
    <row r="133" spans="2:10" ht="82.5">
      <c r="B133" s="15">
        <v>125</v>
      </c>
      <c r="C133" s="8" t="s">
        <v>15</v>
      </c>
      <c r="D133" s="13" t="s">
        <v>14</v>
      </c>
      <c r="E133" s="8" t="s">
        <v>81</v>
      </c>
      <c r="F133" s="8" t="s">
        <v>192</v>
      </c>
      <c r="G133" s="9">
        <v>100</v>
      </c>
      <c r="H133" s="18">
        <v>0.5</v>
      </c>
      <c r="I133" s="22" t="s">
        <v>18</v>
      </c>
      <c r="J133" s="23" t="s">
        <v>18</v>
      </c>
    </row>
    <row r="134" spans="2:10" ht="82.5">
      <c r="B134" s="15">
        <v>126</v>
      </c>
      <c r="C134" s="8" t="s">
        <v>15</v>
      </c>
      <c r="D134" s="13" t="s">
        <v>14</v>
      </c>
      <c r="E134" s="8" t="s">
        <v>81</v>
      </c>
      <c r="F134" s="8" t="s">
        <v>193</v>
      </c>
      <c r="G134" s="9">
        <v>100</v>
      </c>
      <c r="H134" s="18">
        <v>0.5</v>
      </c>
      <c r="I134" s="22" t="s">
        <v>18</v>
      </c>
      <c r="J134" s="23" t="s">
        <v>18</v>
      </c>
    </row>
    <row r="135" spans="2:10" ht="66">
      <c r="B135" s="15">
        <v>127</v>
      </c>
      <c r="C135" s="8" t="s">
        <v>21</v>
      </c>
      <c r="D135" s="13" t="s">
        <v>14</v>
      </c>
      <c r="E135" s="8" t="s">
        <v>45</v>
      </c>
      <c r="F135" s="8" t="s">
        <v>194</v>
      </c>
      <c r="G135" s="9">
        <v>100</v>
      </c>
      <c r="H135" s="18">
        <v>0.95</v>
      </c>
      <c r="I135" s="22">
        <v>1</v>
      </c>
      <c r="J135" s="23">
        <v>1</v>
      </c>
    </row>
    <row r="136" spans="2:10" ht="99">
      <c r="B136" s="15">
        <v>128</v>
      </c>
      <c r="C136" s="8" t="s">
        <v>19</v>
      </c>
      <c r="D136" s="13" t="s">
        <v>14</v>
      </c>
      <c r="E136" s="8" t="s">
        <v>16</v>
      </c>
      <c r="F136" s="8" t="s">
        <v>195</v>
      </c>
      <c r="G136" s="9">
        <v>100</v>
      </c>
      <c r="H136" s="18">
        <v>1</v>
      </c>
      <c r="I136" s="22">
        <v>1</v>
      </c>
      <c r="J136" s="23">
        <v>1</v>
      </c>
    </row>
    <row r="137" spans="2:10" ht="82.5">
      <c r="B137" s="15">
        <v>129</v>
      </c>
      <c r="C137" s="8" t="s">
        <v>170</v>
      </c>
      <c r="D137" s="13" t="s">
        <v>14</v>
      </c>
      <c r="E137" s="8" t="s">
        <v>33</v>
      </c>
      <c r="F137" s="8" t="s">
        <v>196</v>
      </c>
      <c r="G137" s="9">
        <v>100</v>
      </c>
      <c r="H137" s="18">
        <v>0.5</v>
      </c>
      <c r="I137" s="22" t="s">
        <v>18</v>
      </c>
      <c r="J137" s="23" t="s">
        <v>18</v>
      </c>
    </row>
    <row r="138" spans="2:10" ht="99">
      <c r="B138" s="15">
        <v>130</v>
      </c>
      <c r="C138" s="8" t="s">
        <v>15</v>
      </c>
      <c r="D138" s="13" t="s">
        <v>14</v>
      </c>
      <c r="E138" s="8" t="s">
        <v>16</v>
      </c>
      <c r="F138" s="8" t="s">
        <v>197</v>
      </c>
      <c r="G138" s="9">
        <v>100</v>
      </c>
      <c r="H138" s="18">
        <v>0.5</v>
      </c>
      <c r="I138" s="22" t="s">
        <v>18</v>
      </c>
      <c r="J138" s="23" t="s">
        <v>18</v>
      </c>
    </row>
    <row r="139" spans="2:10" ht="66">
      <c r="B139" s="15">
        <v>131</v>
      </c>
      <c r="C139" s="8" t="s">
        <v>28</v>
      </c>
      <c r="D139" s="13" t="s">
        <v>14</v>
      </c>
      <c r="E139" s="8" t="s">
        <v>81</v>
      </c>
      <c r="F139" s="8" t="s">
        <v>198</v>
      </c>
      <c r="G139" s="9">
        <v>100</v>
      </c>
      <c r="H139" s="18">
        <v>0.5</v>
      </c>
      <c r="I139" s="22" t="s">
        <v>18</v>
      </c>
      <c r="J139" s="23" t="s">
        <v>18</v>
      </c>
    </row>
    <row r="140" spans="2:10" ht="82.5">
      <c r="B140" s="15">
        <v>132</v>
      </c>
      <c r="C140" s="8" t="s">
        <v>15</v>
      </c>
      <c r="D140" s="13" t="s">
        <v>14</v>
      </c>
      <c r="E140" s="8" t="s">
        <v>81</v>
      </c>
      <c r="F140" s="8" t="s">
        <v>200</v>
      </c>
      <c r="G140" s="9">
        <v>10</v>
      </c>
      <c r="H140" s="18">
        <v>0.5</v>
      </c>
      <c r="I140" s="22" t="s">
        <v>18</v>
      </c>
      <c r="J140" s="23" t="s">
        <v>18</v>
      </c>
    </row>
    <row r="141" spans="2:10" ht="82.5">
      <c r="B141" s="15">
        <v>133</v>
      </c>
      <c r="C141" s="8" t="s">
        <v>15</v>
      </c>
      <c r="D141" s="13" t="s">
        <v>14</v>
      </c>
      <c r="E141" s="8" t="s">
        <v>30</v>
      </c>
      <c r="F141" s="8" t="s">
        <v>199</v>
      </c>
      <c r="G141" s="9">
        <v>100</v>
      </c>
      <c r="H141" s="18">
        <v>0.5</v>
      </c>
      <c r="I141" s="22" t="s">
        <v>18</v>
      </c>
      <c r="J141" s="23" t="s">
        <v>18</v>
      </c>
    </row>
    <row r="142" spans="2:10" ht="82.5">
      <c r="B142" s="15">
        <v>134</v>
      </c>
      <c r="C142" s="8" t="s">
        <v>15</v>
      </c>
      <c r="D142" s="13" t="s">
        <v>14</v>
      </c>
      <c r="E142" s="8" t="s">
        <v>201</v>
      </c>
      <c r="F142" s="8" t="s">
        <v>202</v>
      </c>
      <c r="G142" s="9">
        <v>100</v>
      </c>
      <c r="H142" s="18">
        <v>0.5</v>
      </c>
      <c r="I142" s="22" t="s">
        <v>18</v>
      </c>
      <c r="J142" s="23" t="s">
        <v>18</v>
      </c>
    </row>
    <row r="143" spans="2:10" ht="16.5">
      <c r="C143" s="4"/>
      <c r="D143" s="4"/>
      <c r="E143" s="4"/>
      <c r="F143" s="4"/>
      <c r="G143" s="5"/>
      <c r="H143" s="6"/>
      <c r="I143" s="25"/>
      <c r="J143" s="25"/>
    </row>
    <row r="144" spans="2:10">
      <c r="G144" s="5"/>
      <c r="H144" s="6"/>
      <c r="I144" s="25"/>
      <c r="J144" s="25"/>
    </row>
  </sheetData>
  <mergeCells count="8">
    <mergeCell ref="C7:C8"/>
    <mergeCell ref="B7:B8"/>
    <mergeCell ref="I7:J7"/>
    <mergeCell ref="H7:H8"/>
    <mergeCell ref="G7:G8"/>
    <mergeCell ref="F7:F8"/>
    <mergeCell ref="E7:E8"/>
    <mergeCell ref="D7:D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8"/>
  <sheetViews>
    <sheetView showGridLines="0" zoomScale="55" zoomScaleNormal="55" zoomScalePageLayoutView="110" workbookViewId="0">
      <selection activeCell="C4" sqref="C4:U4"/>
    </sheetView>
  </sheetViews>
  <sheetFormatPr baseColWidth="10" defaultColWidth="10.85546875" defaultRowHeight="15"/>
  <cols>
    <col min="1" max="2" width="0.85546875" style="3" customWidth="1"/>
    <col min="3" max="3" width="2.42578125" style="3" customWidth="1"/>
    <col min="4" max="4" width="22.7109375" style="3" customWidth="1"/>
    <col min="5" max="5" width="15.85546875" style="3" customWidth="1"/>
    <col min="6" max="20" width="11.85546875" style="3" customWidth="1"/>
    <col min="21" max="21" width="2.42578125" style="3" customWidth="1"/>
    <col min="22" max="22" width="10.42578125" style="3" bestFit="1" customWidth="1"/>
    <col min="23" max="23" width="5.7109375" style="3" bestFit="1" customWidth="1"/>
    <col min="24" max="24" width="7.28515625" style="3" bestFit="1" customWidth="1"/>
    <col min="25" max="25" width="7.85546875" style="3" bestFit="1" customWidth="1"/>
    <col min="26" max="26" width="5.7109375" style="3" bestFit="1" customWidth="1"/>
    <col min="27" max="27" width="7.140625" style="3" bestFit="1" customWidth="1"/>
    <col min="28" max="16384" width="10.85546875" style="3"/>
  </cols>
  <sheetData>
    <row r="1" spans="1:51">
      <c r="B1" s="394"/>
      <c r="C1" s="750"/>
      <c r="D1" s="750"/>
      <c r="E1" s="750"/>
      <c r="F1" s="750"/>
      <c r="G1" s="750"/>
      <c r="H1" s="750"/>
      <c r="I1" s="750"/>
      <c r="J1" s="750"/>
      <c r="K1" s="750"/>
      <c r="L1" s="750"/>
      <c r="M1" s="750"/>
      <c r="N1" s="750"/>
      <c r="O1" s="750"/>
      <c r="P1" s="750"/>
      <c r="Q1" s="750"/>
      <c r="R1" s="750"/>
      <c r="S1" s="750"/>
      <c r="T1" s="750"/>
      <c r="U1" s="750"/>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row>
    <row r="2" spans="1:51" s="394" customFormat="1" ht="27.95" customHeight="1">
      <c r="C2" s="751" t="s">
        <v>0</v>
      </c>
      <c r="D2" s="751"/>
      <c r="E2" s="751"/>
      <c r="F2" s="751"/>
      <c r="G2" s="751"/>
      <c r="H2" s="751"/>
      <c r="I2" s="751"/>
      <c r="J2" s="751"/>
      <c r="K2" s="751"/>
      <c r="L2" s="751"/>
      <c r="M2" s="751"/>
      <c r="N2" s="751"/>
      <c r="O2" s="751"/>
      <c r="P2" s="751"/>
      <c r="Q2" s="751"/>
      <c r="R2" s="751"/>
      <c r="S2" s="751"/>
      <c r="T2" s="751"/>
      <c r="U2" s="751"/>
    </row>
    <row r="3" spans="1:51" s="394" customFormat="1" ht="24" customHeight="1">
      <c r="C3" s="733" t="s">
        <v>1</v>
      </c>
      <c r="D3" s="733"/>
      <c r="E3" s="733"/>
      <c r="F3" s="733"/>
      <c r="G3" s="733"/>
      <c r="H3" s="733"/>
      <c r="I3" s="733"/>
      <c r="J3" s="733"/>
      <c r="K3" s="733"/>
      <c r="L3" s="733"/>
      <c r="M3" s="733"/>
      <c r="N3" s="733"/>
      <c r="O3" s="733"/>
      <c r="P3" s="733"/>
      <c r="Q3" s="733"/>
      <c r="R3" s="733"/>
      <c r="S3" s="733"/>
      <c r="T3" s="733"/>
      <c r="U3" s="733"/>
    </row>
    <row r="4" spans="1:51" s="394" customFormat="1" ht="24" customHeight="1">
      <c r="C4" s="752" t="s">
        <v>1265</v>
      </c>
      <c r="D4" s="752"/>
      <c r="E4" s="752"/>
      <c r="F4" s="752"/>
      <c r="G4" s="752"/>
      <c r="H4" s="752"/>
      <c r="I4" s="752"/>
      <c r="J4" s="752"/>
      <c r="K4" s="752"/>
      <c r="L4" s="752"/>
      <c r="M4" s="752"/>
      <c r="N4" s="752"/>
      <c r="O4" s="752"/>
      <c r="P4" s="752"/>
      <c r="Q4" s="752"/>
      <c r="R4" s="752"/>
      <c r="S4" s="752"/>
      <c r="T4" s="752"/>
      <c r="U4" s="752"/>
    </row>
    <row r="5" spans="1:51" s="394" customFormat="1" ht="24" customHeight="1">
      <c r="C5" s="693"/>
      <c r="D5" s="693"/>
      <c r="E5" s="693"/>
      <c r="F5" s="693"/>
      <c r="G5" s="693"/>
      <c r="H5" s="693"/>
      <c r="I5" s="693"/>
      <c r="J5" s="693"/>
      <c r="K5" s="693"/>
      <c r="L5" s="693"/>
      <c r="M5" s="693"/>
      <c r="N5" s="693"/>
      <c r="O5" s="693"/>
      <c r="P5" s="693"/>
      <c r="Q5" s="693"/>
      <c r="R5" s="693"/>
      <c r="S5" s="693"/>
      <c r="T5" s="693"/>
      <c r="U5" s="693"/>
    </row>
    <row r="6" spans="1:51" s="394" customFormat="1" ht="24" customHeight="1" thickBot="1">
      <c r="C6" s="700"/>
      <c r="D6" s="753" t="s">
        <v>767</v>
      </c>
      <c r="E6" s="753"/>
      <c r="F6" s="753"/>
      <c r="G6" s="753"/>
      <c r="H6" s="753"/>
      <c r="I6" s="753"/>
      <c r="J6" s="753"/>
      <c r="K6" s="753"/>
      <c r="L6" s="753"/>
      <c r="M6" s="753"/>
      <c r="N6" s="753"/>
      <c r="O6" s="753"/>
      <c r="P6" s="753"/>
      <c r="Q6" s="753"/>
      <c r="R6" s="753"/>
      <c r="S6" s="753"/>
      <c r="T6" s="753"/>
      <c r="U6" s="700"/>
    </row>
    <row r="7" spans="1:51" s="394" customFormat="1" ht="9.9499999999999993" customHeight="1">
      <c r="C7" s="457"/>
      <c r="D7" s="457"/>
      <c r="E7" s="457"/>
      <c r="F7" s="457"/>
      <c r="G7" s="457"/>
      <c r="H7" s="457"/>
      <c r="I7" s="457"/>
      <c r="J7" s="457"/>
      <c r="K7" s="457"/>
      <c r="L7" s="457"/>
      <c r="M7" s="457"/>
      <c r="N7" s="457"/>
      <c r="O7" s="457"/>
      <c r="P7" s="457"/>
      <c r="Q7" s="457"/>
      <c r="R7" s="457"/>
      <c r="S7" s="457"/>
      <c r="T7" s="457"/>
      <c r="U7" s="457"/>
    </row>
    <row r="8" spans="1:51" ht="26.25" customHeight="1">
      <c r="B8" s="394"/>
      <c r="C8" s="527"/>
      <c r="D8" s="745" t="s">
        <v>731</v>
      </c>
      <c r="E8" s="746"/>
      <c r="F8" s="747" t="s">
        <v>768</v>
      </c>
      <c r="G8" s="748"/>
      <c r="H8" s="749"/>
      <c r="I8" s="749"/>
      <c r="J8" s="749"/>
      <c r="K8" s="749"/>
      <c r="L8" s="749"/>
      <c r="M8" s="749"/>
      <c r="N8" s="749"/>
      <c r="O8" s="749"/>
      <c r="P8" s="749"/>
      <c r="Q8" s="749"/>
      <c r="R8" s="749"/>
      <c r="S8" s="749"/>
      <c r="T8" s="749"/>
      <c r="U8" s="527"/>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row>
    <row r="9" spans="1:51" ht="31.5" customHeight="1">
      <c r="A9" s="138"/>
      <c r="B9" s="461"/>
      <c r="C9" s="527"/>
      <c r="D9" s="760" t="s">
        <v>769</v>
      </c>
      <c r="E9" s="762" t="s">
        <v>770</v>
      </c>
      <c r="F9" s="764" t="s">
        <v>771</v>
      </c>
      <c r="G9" s="764"/>
      <c r="H9" s="765"/>
      <c r="I9" s="766" t="s">
        <v>772</v>
      </c>
      <c r="J9" s="766"/>
      <c r="K9" s="766"/>
      <c r="L9" s="767" t="s">
        <v>773</v>
      </c>
      <c r="M9" s="767"/>
      <c r="N9" s="767"/>
      <c r="O9" s="768" t="s">
        <v>774</v>
      </c>
      <c r="P9" s="768"/>
      <c r="Q9" s="768"/>
      <c r="R9" s="754" t="s">
        <v>775</v>
      </c>
      <c r="S9" s="755"/>
      <c r="T9" s="756"/>
      <c r="U9" s="527"/>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row>
    <row r="10" spans="1:51" ht="31.5" customHeight="1">
      <c r="A10" s="138"/>
      <c r="B10" s="462"/>
      <c r="C10" s="527"/>
      <c r="D10" s="761"/>
      <c r="E10" s="763"/>
      <c r="F10" s="463" t="s">
        <v>776</v>
      </c>
      <c r="G10" s="464" t="s">
        <v>777</v>
      </c>
      <c r="H10" s="465" t="s">
        <v>778</v>
      </c>
      <c r="I10" s="466" t="s">
        <v>776</v>
      </c>
      <c r="J10" s="464" t="s">
        <v>777</v>
      </c>
      <c r="K10" s="465" t="s">
        <v>778</v>
      </c>
      <c r="L10" s="466" t="s">
        <v>776</v>
      </c>
      <c r="M10" s="464" t="s">
        <v>777</v>
      </c>
      <c r="N10" s="465" t="s">
        <v>778</v>
      </c>
      <c r="O10" s="466" t="s">
        <v>776</v>
      </c>
      <c r="P10" s="464" t="s">
        <v>777</v>
      </c>
      <c r="Q10" s="465" t="s">
        <v>778</v>
      </c>
      <c r="R10" s="466" t="s">
        <v>776</v>
      </c>
      <c r="S10" s="464" t="s">
        <v>777</v>
      </c>
      <c r="T10" s="465" t="s">
        <v>778</v>
      </c>
      <c r="U10" s="527"/>
      <c r="AC10" s="467"/>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row>
    <row r="11" spans="1:51" ht="36" customHeight="1">
      <c r="A11" s="138"/>
      <c r="B11" s="462"/>
      <c r="C11" s="527"/>
      <c r="D11" s="468" t="s">
        <v>779</v>
      </c>
      <c r="E11" s="469">
        <f>+F11+I11+R11+L11+O11</f>
        <v>36</v>
      </c>
      <c r="F11" s="470">
        <v>20</v>
      </c>
      <c r="G11" s="471">
        <f>+(F11*100)/E11</f>
        <v>55.555555555555557</v>
      </c>
      <c r="H11" s="472">
        <v>0.98439991772724267</v>
      </c>
      <c r="I11" s="470">
        <v>11</v>
      </c>
      <c r="J11" s="471">
        <f t="shared" ref="J11:J20" si="0">+(I11*100)/$E11</f>
        <v>30.555555555555557</v>
      </c>
      <c r="K11" s="472">
        <v>0.93145212903258356</v>
      </c>
      <c r="L11" s="470">
        <v>4</v>
      </c>
      <c r="M11" s="471">
        <f t="shared" ref="M11:M20" si="1">+(L11*100)/$E11</f>
        <v>11.111111111111111</v>
      </c>
      <c r="N11" s="472">
        <v>0.84860217410794347</v>
      </c>
      <c r="O11" s="470">
        <v>0</v>
      </c>
      <c r="P11" s="471">
        <f t="shared" ref="P11:P20" si="2">+(O11*100)/$E11</f>
        <v>0</v>
      </c>
      <c r="Q11" s="472">
        <v>0</v>
      </c>
      <c r="R11" s="470">
        <v>1</v>
      </c>
      <c r="S11" s="471">
        <f t="shared" ref="S11:S20" si="3">+(R11*100)/$E11</f>
        <v>2.7777777777777777</v>
      </c>
      <c r="T11" s="472">
        <v>0.67727272727272725</v>
      </c>
      <c r="U11" s="701"/>
      <c r="AC11" s="467"/>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row>
    <row r="12" spans="1:51" ht="0.6" customHeight="1">
      <c r="A12" s="138"/>
      <c r="B12" s="462"/>
      <c r="C12" s="527"/>
      <c r="D12" s="757" t="s">
        <v>780</v>
      </c>
      <c r="E12" s="474">
        <f t="shared" ref="E12:E17" si="4">+F12+I12+R12+L12+O12</f>
        <v>22</v>
      </c>
      <c r="F12" s="475">
        <v>17</v>
      </c>
      <c r="G12" s="476">
        <f t="shared" ref="G12:G20" si="5">+(F12*100)/E12</f>
        <v>77.272727272727266</v>
      </c>
      <c r="H12" s="477">
        <v>0.99078054298642537</v>
      </c>
      <c r="I12" s="475">
        <v>2</v>
      </c>
      <c r="J12" s="476">
        <f t="shared" si="0"/>
        <v>9.0909090909090917</v>
      </c>
      <c r="K12" s="478">
        <v>0.92534722222222232</v>
      </c>
      <c r="L12" s="475">
        <v>1</v>
      </c>
      <c r="M12" s="476">
        <f t="shared" si="1"/>
        <v>4.5454545454545459</v>
      </c>
      <c r="N12" s="478">
        <v>0.85799999999999998</v>
      </c>
      <c r="O12" s="475">
        <v>2</v>
      </c>
      <c r="P12" s="476">
        <f t="shared" si="2"/>
        <v>9.0909090909090917</v>
      </c>
      <c r="Q12" s="478">
        <v>0.78791089108910894</v>
      </c>
      <c r="R12" s="475">
        <v>0</v>
      </c>
      <c r="S12" s="476">
        <f t="shared" si="3"/>
        <v>0</v>
      </c>
      <c r="T12" s="478">
        <v>0</v>
      </c>
      <c r="U12" s="701"/>
      <c r="AC12" s="467"/>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row>
    <row r="13" spans="1:51" ht="0.6" customHeight="1">
      <c r="A13" s="138"/>
      <c r="B13" s="462"/>
      <c r="C13" s="527"/>
      <c r="D13" s="757"/>
      <c r="E13" s="479">
        <f t="shared" si="4"/>
        <v>14</v>
      </c>
      <c r="F13" s="480">
        <v>3</v>
      </c>
      <c r="G13" s="481">
        <f t="shared" si="5"/>
        <v>21.428571428571427</v>
      </c>
      <c r="H13" s="482">
        <v>0.98888888888888893</v>
      </c>
      <c r="I13" s="480">
        <v>2</v>
      </c>
      <c r="J13" s="481">
        <f t="shared" si="0"/>
        <v>14.285714285714286</v>
      </c>
      <c r="K13" s="483">
        <v>0.92904841269841265</v>
      </c>
      <c r="L13" s="480">
        <v>2</v>
      </c>
      <c r="M13" s="481">
        <f t="shared" si="1"/>
        <v>14.285714285714286</v>
      </c>
      <c r="N13" s="483">
        <v>0.89316875000000007</v>
      </c>
      <c r="O13" s="480">
        <v>6</v>
      </c>
      <c r="P13" s="481">
        <f t="shared" si="2"/>
        <v>42.857142857142854</v>
      </c>
      <c r="Q13" s="483">
        <v>0.75404222222222239</v>
      </c>
      <c r="R13" s="480">
        <v>1</v>
      </c>
      <c r="S13" s="481">
        <f t="shared" si="3"/>
        <v>7.1428571428571432</v>
      </c>
      <c r="T13" s="483">
        <v>0.6968333333333333</v>
      </c>
      <c r="U13" s="701"/>
      <c r="AC13" s="467"/>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row>
    <row r="14" spans="1:51" ht="0.6" customHeight="1">
      <c r="A14" s="138"/>
      <c r="B14" s="462"/>
      <c r="C14" s="527"/>
      <c r="D14" s="757"/>
      <c r="E14" s="479">
        <f t="shared" si="4"/>
        <v>32</v>
      </c>
      <c r="F14" s="480">
        <v>12</v>
      </c>
      <c r="G14" s="481">
        <f t="shared" si="5"/>
        <v>37.5</v>
      </c>
      <c r="H14" s="482">
        <v>0.99512654320987648</v>
      </c>
      <c r="I14" s="480">
        <v>2</v>
      </c>
      <c r="J14" s="481">
        <f t="shared" si="0"/>
        <v>6.25</v>
      </c>
      <c r="K14" s="483">
        <v>0.92595571428571422</v>
      </c>
      <c r="L14" s="480">
        <v>8</v>
      </c>
      <c r="M14" s="481">
        <f t="shared" si="1"/>
        <v>25</v>
      </c>
      <c r="N14" s="483">
        <v>0.84057941919191925</v>
      </c>
      <c r="O14" s="480">
        <v>2</v>
      </c>
      <c r="P14" s="481">
        <f t="shared" si="2"/>
        <v>6.25</v>
      </c>
      <c r="Q14" s="483">
        <v>0.7583333333333333</v>
      </c>
      <c r="R14" s="480">
        <v>8</v>
      </c>
      <c r="S14" s="481">
        <f t="shared" si="3"/>
        <v>25</v>
      </c>
      <c r="T14" s="483">
        <v>0.25936631481481476</v>
      </c>
      <c r="U14" s="701"/>
      <c r="AC14" s="467"/>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row>
    <row r="15" spans="1:51" ht="0.6" customHeight="1">
      <c r="A15" s="25"/>
      <c r="B15" s="484" t="s">
        <v>781</v>
      </c>
      <c r="C15" s="527"/>
      <c r="D15" s="757"/>
      <c r="E15" s="479">
        <f t="shared" si="4"/>
        <v>20</v>
      </c>
      <c r="F15" s="480">
        <v>15</v>
      </c>
      <c r="G15" s="481">
        <f t="shared" si="5"/>
        <v>75</v>
      </c>
      <c r="H15" s="482">
        <v>0.98747989558334381</v>
      </c>
      <c r="I15" s="480">
        <v>0</v>
      </c>
      <c r="J15" s="481">
        <f t="shared" si="0"/>
        <v>0</v>
      </c>
      <c r="K15" s="483">
        <v>0</v>
      </c>
      <c r="L15" s="480">
        <v>3</v>
      </c>
      <c r="M15" s="481">
        <f t="shared" si="1"/>
        <v>15</v>
      </c>
      <c r="N15" s="483">
        <v>0.861694887921303</v>
      </c>
      <c r="O15" s="480">
        <v>1</v>
      </c>
      <c r="P15" s="481">
        <f t="shared" si="2"/>
        <v>5</v>
      </c>
      <c r="Q15" s="483">
        <v>0.71794871794871795</v>
      </c>
      <c r="R15" s="480">
        <v>1</v>
      </c>
      <c r="S15" s="481">
        <f t="shared" si="3"/>
        <v>5</v>
      </c>
      <c r="T15" s="483">
        <v>0.6573426573426574</v>
      </c>
      <c r="U15" s="701"/>
      <c r="W15" s="485"/>
      <c r="X15" s="486"/>
      <c r="Y15" s="486"/>
      <c r="Z15" s="487"/>
      <c r="AA15" s="487"/>
      <c r="AB15" s="467"/>
      <c r="AC15" s="467"/>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row>
    <row r="16" spans="1:51" ht="0.6" customHeight="1">
      <c r="B16" s="484" t="s">
        <v>782</v>
      </c>
      <c r="C16" s="527"/>
      <c r="D16" s="757"/>
      <c r="E16" s="479">
        <f t="shared" si="4"/>
        <v>18</v>
      </c>
      <c r="F16" s="480">
        <v>6</v>
      </c>
      <c r="G16" s="481">
        <f t="shared" si="5"/>
        <v>33.333333333333336</v>
      </c>
      <c r="H16" s="482">
        <v>1</v>
      </c>
      <c r="I16" s="480">
        <v>1</v>
      </c>
      <c r="J16" s="481">
        <f t="shared" si="0"/>
        <v>5.5555555555555554</v>
      </c>
      <c r="K16" s="483">
        <v>0.9</v>
      </c>
      <c r="L16" s="480">
        <v>1</v>
      </c>
      <c r="M16" s="481">
        <f t="shared" si="1"/>
        <v>5.5555555555555554</v>
      </c>
      <c r="N16" s="483">
        <v>0.83333333333333337</v>
      </c>
      <c r="O16" s="480">
        <v>6</v>
      </c>
      <c r="P16" s="481">
        <f t="shared" si="2"/>
        <v>33.333333333333336</v>
      </c>
      <c r="Q16" s="483">
        <v>0.75</v>
      </c>
      <c r="R16" s="480">
        <v>4</v>
      </c>
      <c r="S16" s="481">
        <f t="shared" si="3"/>
        <v>22.222222222222221</v>
      </c>
      <c r="T16" s="483">
        <v>0.41563</v>
      </c>
      <c r="U16" s="701"/>
      <c r="W16" s="488"/>
      <c r="X16" s="487"/>
      <c r="Y16" s="487"/>
      <c r="Z16" s="487"/>
      <c r="AA16" s="487"/>
      <c r="AB16" s="467"/>
      <c r="AC16" s="467"/>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row>
    <row r="17" spans="2:51" ht="0.6" customHeight="1">
      <c r="B17" s="484" t="s">
        <v>783</v>
      </c>
      <c r="C17" s="527"/>
      <c r="D17" s="757"/>
      <c r="E17" s="489">
        <f t="shared" si="4"/>
        <v>3</v>
      </c>
      <c r="F17" s="480">
        <v>1</v>
      </c>
      <c r="G17" s="481">
        <f t="shared" si="5"/>
        <v>33.333333333333336</v>
      </c>
      <c r="H17" s="482">
        <v>1</v>
      </c>
      <c r="I17" s="480">
        <v>0</v>
      </c>
      <c r="J17" s="481">
        <f t="shared" si="0"/>
        <v>0</v>
      </c>
      <c r="K17" s="483">
        <v>0</v>
      </c>
      <c r="L17" s="480">
        <v>1</v>
      </c>
      <c r="M17" s="481">
        <f t="shared" si="1"/>
        <v>33.333333333333336</v>
      </c>
      <c r="N17" s="483">
        <v>0.80975206611570238</v>
      </c>
      <c r="O17" s="480">
        <v>1</v>
      </c>
      <c r="P17" s="481">
        <f t="shared" si="2"/>
        <v>33.333333333333336</v>
      </c>
      <c r="Q17" s="483">
        <v>0.76680000000000004</v>
      </c>
      <c r="R17" s="480">
        <v>0</v>
      </c>
      <c r="S17" s="481">
        <f t="shared" si="3"/>
        <v>0</v>
      </c>
      <c r="T17" s="483">
        <v>0</v>
      </c>
      <c r="U17" s="701"/>
      <c r="V17" s="490"/>
      <c r="W17" s="491"/>
      <c r="X17" s="467"/>
      <c r="Y17" s="467"/>
      <c r="Z17" s="467"/>
      <c r="AA17" s="467"/>
      <c r="AB17" s="467"/>
      <c r="AC17" s="467"/>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row>
    <row r="18" spans="2:51" ht="36" customHeight="1">
      <c r="B18" s="492"/>
      <c r="C18" s="527"/>
      <c r="D18" s="758"/>
      <c r="E18" s="493">
        <f>SUM(E12:E17)</f>
        <v>109</v>
      </c>
      <c r="F18" s="494">
        <v>54</v>
      </c>
      <c r="G18" s="495">
        <f t="shared" si="5"/>
        <v>49.541284403669728</v>
      </c>
      <c r="H18" s="496">
        <v>0.99371264511142243</v>
      </c>
      <c r="I18" s="494">
        <v>7</v>
      </c>
      <c r="J18" s="495">
        <f t="shared" si="0"/>
        <v>6.4220183486238529</v>
      </c>
      <c r="K18" s="497">
        <v>0.92008783730158727</v>
      </c>
      <c r="L18" s="494">
        <v>16</v>
      </c>
      <c r="M18" s="495">
        <f t="shared" si="1"/>
        <v>14.678899082568808</v>
      </c>
      <c r="N18" s="497">
        <v>0.84942140942704303</v>
      </c>
      <c r="O18" s="494">
        <v>18</v>
      </c>
      <c r="P18" s="495">
        <f t="shared" si="2"/>
        <v>16.513761467889907</v>
      </c>
      <c r="Q18" s="497">
        <v>0.75583919409889722</v>
      </c>
      <c r="R18" s="494">
        <v>14</v>
      </c>
      <c r="S18" s="495">
        <f t="shared" si="3"/>
        <v>12.844036697247706</v>
      </c>
      <c r="T18" s="497">
        <v>0.50729307637270138</v>
      </c>
      <c r="U18" s="701"/>
      <c r="V18" s="490"/>
      <c r="W18" s="491"/>
      <c r="X18" s="467"/>
      <c r="Y18" s="467"/>
      <c r="Z18" s="467"/>
      <c r="AA18" s="467"/>
      <c r="AB18" s="467"/>
      <c r="AC18" s="467"/>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row>
    <row r="19" spans="2:51" ht="36" customHeight="1">
      <c r="B19" s="394"/>
      <c r="C19" s="527"/>
      <c r="D19" s="498" t="s">
        <v>784</v>
      </c>
      <c r="E19" s="499">
        <f>+F19+I19+R19+L19+O19</f>
        <v>3</v>
      </c>
      <c r="F19" s="500">
        <v>0</v>
      </c>
      <c r="G19" s="501">
        <f t="shared" si="5"/>
        <v>0</v>
      </c>
      <c r="H19" s="502">
        <v>0</v>
      </c>
      <c r="I19" s="500">
        <v>2</v>
      </c>
      <c r="J19" s="501">
        <f t="shared" si="0"/>
        <v>66.666666666666671</v>
      </c>
      <c r="K19" s="502">
        <v>0.93241666666666667</v>
      </c>
      <c r="L19" s="500">
        <v>1</v>
      </c>
      <c r="M19" s="501">
        <f t="shared" si="1"/>
        <v>33.333333333333336</v>
      </c>
      <c r="N19" s="502">
        <v>0.84084285714285711</v>
      </c>
      <c r="O19" s="500">
        <v>0</v>
      </c>
      <c r="P19" s="501">
        <f t="shared" si="2"/>
        <v>0</v>
      </c>
      <c r="Q19" s="502">
        <v>0</v>
      </c>
      <c r="R19" s="500">
        <v>0</v>
      </c>
      <c r="S19" s="501">
        <f t="shared" si="3"/>
        <v>0</v>
      </c>
      <c r="T19" s="502">
        <v>0</v>
      </c>
      <c r="U19" s="701"/>
      <c r="V19" s="490"/>
      <c r="W19" s="491"/>
      <c r="X19" s="467"/>
      <c r="Y19" s="467"/>
      <c r="Z19" s="467"/>
      <c r="AA19" s="467"/>
      <c r="AB19" s="467"/>
      <c r="AC19" s="467"/>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row>
    <row r="20" spans="2:51" ht="36" customHeight="1">
      <c r="B20" s="394"/>
      <c r="C20" s="527"/>
      <c r="D20" s="503" t="s">
        <v>785</v>
      </c>
      <c r="E20" s="493">
        <f>+F20+I20+R20+L20+O20</f>
        <v>5</v>
      </c>
      <c r="F20" s="504">
        <v>2</v>
      </c>
      <c r="G20" s="505">
        <f t="shared" si="5"/>
        <v>40</v>
      </c>
      <c r="H20" s="506">
        <v>0.97613636363636358</v>
      </c>
      <c r="I20" s="504">
        <v>2</v>
      </c>
      <c r="J20" s="505">
        <f t="shared" si="0"/>
        <v>40</v>
      </c>
      <c r="K20" s="506">
        <v>0.93268229166666661</v>
      </c>
      <c r="L20" s="504">
        <v>1</v>
      </c>
      <c r="M20" s="505">
        <f t="shared" si="1"/>
        <v>20</v>
      </c>
      <c r="N20" s="506">
        <v>0.88061212121212118</v>
      </c>
      <c r="O20" s="504">
        <v>0</v>
      </c>
      <c r="P20" s="505">
        <f t="shared" si="2"/>
        <v>0</v>
      </c>
      <c r="Q20" s="506">
        <v>0</v>
      </c>
      <c r="R20" s="504">
        <v>0</v>
      </c>
      <c r="S20" s="505">
        <f t="shared" si="3"/>
        <v>0</v>
      </c>
      <c r="T20" s="506">
        <v>0</v>
      </c>
      <c r="U20" s="701"/>
      <c r="V20" s="507"/>
      <c r="W20" s="508"/>
      <c r="X20" s="507"/>
      <c r="Y20" s="507"/>
      <c r="Z20" s="507"/>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row>
    <row r="21" spans="2:51" s="138" customFormat="1" ht="6" customHeight="1">
      <c r="B21" s="461"/>
      <c r="C21" s="702"/>
      <c r="D21" s="510"/>
      <c r="E21" s="511"/>
      <c r="F21" s="512"/>
      <c r="G21" s="513"/>
      <c r="H21" s="514"/>
      <c r="I21" s="512"/>
      <c r="J21" s="513"/>
      <c r="K21" s="514"/>
      <c r="L21" s="512"/>
      <c r="M21" s="513"/>
      <c r="N21" s="514"/>
      <c r="O21" s="512"/>
      <c r="P21" s="513"/>
      <c r="Q21" s="514"/>
      <c r="R21" s="512"/>
      <c r="S21" s="513"/>
      <c r="T21" s="514"/>
      <c r="U21" s="703"/>
      <c r="V21" s="516"/>
      <c r="W21" s="516"/>
      <c r="X21" s="516"/>
      <c r="Y21" s="516"/>
      <c r="Z21" s="516"/>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row>
    <row r="22" spans="2:51" ht="30" customHeight="1">
      <c r="B22" s="394"/>
      <c r="C22" s="527"/>
      <c r="D22" s="517" t="s">
        <v>786</v>
      </c>
      <c r="E22" s="518">
        <f>+E11+E18+E19+E20</f>
        <v>153</v>
      </c>
      <c r="F22" s="519">
        <f>+F11+F18+F19+F20</f>
        <v>76</v>
      </c>
      <c r="G22" s="520">
        <f>(F22*100)/E22</f>
        <v>49.673202614379086</v>
      </c>
      <c r="H22" s="521">
        <f>AVERAGE(H11,H18,H20)*100</f>
        <v>98.474964215834291</v>
      </c>
      <c r="I22" s="519">
        <f>+I11+I18+I19+I20</f>
        <v>22</v>
      </c>
      <c r="J22" s="520">
        <f>(I22*100)/$E22</f>
        <v>14.379084967320262</v>
      </c>
      <c r="K22" s="522">
        <f>AVERAGE(K11,K18,K19,K20)*100</f>
        <v>92.915973116687596</v>
      </c>
      <c r="L22" s="519">
        <f>+L11+L18+L19+L20</f>
        <v>22</v>
      </c>
      <c r="M22" s="520">
        <f>(L22*100)/$E22</f>
        <v>14.379084967320262</v>
      </c>
      <c r="N22" s="522">
        <f>AVERAGE(N11,N18,N19,N20)*100</f>
        <v>85.486964047249117</v>
      </c>
      <c r="O22" s="519">
        <f>+O11+O18+O19+O20</f>
        <v>18</v>
      </c>
      <c r="P22" s="520">
        <f>(O22*100)/$E22</f>
        <v>11.764705882352942</v>
      </c>
      <c r="Q22" s="522">
        <f>AVERAGE(Q11,Q18)*100</f>
        <v>37.791959704944858</v>
      </c>
      <c r="R22" s="519">
        <f>+R11+R18+R19+R20</f>
        <v>15</v>
      </c>
      <c r="S22" s="520">
        <f>(R22*100)/$E22</f>
        <v>9.8039215686274517</v>
      </c>
      <c r="T22" s="522">
        <f>AVERAGE(T11,T18)*100</f>
        <v>59.228290182271422</v>
      </c>
      <c r="U22" s="527"/>
      <c r="V22" s="507"/>
      <c r="W22" s="507"/>
      <c r="X22" s="507"/>
      <c r="Y22" s="507"/>
      <c r="Z22" s="507"/>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row>
    <row r="23" spans="2:51" ht="9" customHeight="1">
      <c r="B23" s="394"/>
      <c r="C23" s="457"/>
      <c r="D23" s="457"/>
      <c r="E23" s="457"/>
      <c r="F23" s="457"/>
      <c r="G23" s="457"/>
      <c r="H23" s="457"/>
      <c r="I23" s="457"/>
      <c r="J23" s="457"/>
      <c r="K23" s="457"/>
      <c r="L23" s="457"/>
      <c r="M23" s="457"/>
      <c r="N23" s="457"/>
      <c r="O23" s="457"/>
      <c r="P23" s="457"/>
      <c r="Q23" s="457"/>
      <c r="R23" s="457"/>
      <c r="S23" s="457"/>
      <c r="T23" s="457"/>
      <c r="U23" s="457"/>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4"/>
    </row>
    <row r="24" spans="2:51" ht="16.5" customHeight="1">
      <c r="B24" s="394"/>
      <c r="C24" s="457"/>
      <c r="D24" s="457"/>
      <c r="E24" s="457"/>
      <c r="F24" s="457"/>
      <c r="G24" s="457"/>
      <c r="H24" s="457"/>
      <c r="I24" s="457"/>
      <c r="J24" s="457"/>
      <c r="K24" s="457"/>
      <c r="L24" s="457"/>
      <c r="M24" s="457"/>
      <c r="N24" s="457"/>
      <c r="O24" s="457"/>
      <c r="P24" s="457"/>
      <c r="Q24" s="457"/>
      <c r="R24" s="457"/>
      <c r="S24" s="457"/>
      <c r="T24" s="457"/>
      <c r="U24" s="457"/>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4"/>
      <c r="AX24" s="394"/>
      <c r="AY24" s="394"/>
    </row>
    <row r="25" spans="2:51" ht="22.5" customHeight="1">
      <c r="B25" s="394"/>
      <c r="C25" s="457"/>
      <c r="D25" s="457"/>
      <c r="E25" s="457"/>
      <c r="F25" s="457"/>
      <c r="G25" s="457"/>
      <c r="H25" s="457"/>
      <c r="I25" s="457"/>
      <c r="J25" s="457"/>
      <c r="K25" s="457"/>
      <c r="L25" s="457"/>
      <c r="M25" s="457"/>
      <c r="N25" s="457"/>
      <c r="O25" s="457"/>
      <c r="P25" s="457"/>
      <c r="Q25" s="457"/>
      <c r="R25" s="457"/>
      <c r="S25" s="457"/>
      <c r="T25" s="457"/>
      <c r="U25" s="457"/>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4"/>
      <c r="AY25" s="394"/>
    </row>
    <row r="26" spans="2:51" ht="15.75" customHeight="1">
      <c r="B26" s="394"/>
      <c r="C26" s="457"/>
      <c r="D26" s="457"/>
      <c r="E26" s="457"/>
      <c r="F26" s="457"/>
      <c r="G26" s="457"/>
      <c r="H26" s="457"/>
      <c r="I26" s="457"/>
      <c r="J26" s="457"/>
      <c r="K26" s="457"/>
      <c r="L26" s="457"/>
      <c r="M26" s="457"/>
      <c r="N26" s="457"/>
      <c r="O26" s="457"/>
      <c r="P26" s="457"/>
      <c r="Q26" s="457"/>
      <c r="R26" s="457"/>
      <c r="S26" s="457"/>
      <c r="T26" s="457"/>
      <c r="U26" s="457"/>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row>
    <row r="27" spans="2:51" ht="18.75" customHeight="1">
      <c r="B27" s="394"/>
      <c r="C27" s="457"/>
      <c r="D27" s="457"/>
      <c r="E27" s="457"/>
      <c r="F27" s="457"/>
      <c r="G27" s="457"/>
      <c r="H27" s="457"/>
      <c r="I27" s="457"/>
      <c r="J27" s="457"/>
      <c r="K27" s="457"/>
      <c r="L27" s="457"/>
      <c r="M27" s="457"/>
      <c r="N27" s="457"/>
      <c r="O27" s="457"/>
      <c r="P27" s="457"/>
      <c r="Q27" s="457"/>
      <c r="R27" s="457"/>
      <c r="S27" s="457"/>
      <c r="T27" s="457"/>
      <c r="U27" s="457"/>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row>
    <row r="28" spans="2:51" ht="17.100000000000001" customHeight="1">
      <c r="B28" s="394"/>
      <c r="C28" s="704"/>
      <c r="D28" s="205"/>
      <c r="E28" s="524"/>
      <c r="F28" s="524"/>
      <c r="G28" s="524"/>
      <c r="H28" s="524"/>
      <c r="I28" s="525" t="s">
        <v>787</v>
      </c>
      <c r="J28" s="524"/>
      <c r="K28" s="524"/>
      <c r="L28" s="524"/>
      <c r="M28" s="524"/>
      <c r="N28" s="524"/>
      <c r="O28" s="524"/>
      <c r="P28" s="524"/>
      <c r="Q28" s="524"/>
      <c r="R28" s="524"/>
      <c r="S28" s="524"/>
      <c r="T28" s="524"/>
      <c r="U28" s="70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row>
    <row r="29" spans="2:51" ht="9.9499999999999993" customHeight="1">
      <c r="B29" s="394"/>
      <c r="C29" s="527"/>
      <c r="D29" s="527"/>
      <c r="E29" s="528"/>
      <c r="F29" s="528"/>
      <c r="G29" s="528"/>
      <c r="H29" s="528"/>
      <c r="I29" s="528"/>
      <c r="J29" s="528"/>
      <c r="K29" s="528"/>
      <c r="L29" s="528"/>
      <c r="M29" s="528"/>
      <c r="N29" s="528"/>
      <c r="O29" s="528"/>
      <c r="P29" s="528"/>
      <c r="Q29" s="528"/>
      <c r="R29" s="528"/>
      <c r="S29" s="528"/>
      <c r="T29" s="528"/>
      <c r="U29" s="527"/>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row>
    <row r="30" spans="2:51">
      <c r="B30" s="394"/>
      <c r="C30" s="527"/>
      <c r="D30" s="527"/>
      <c r="E30" s="527"/>
      <c r="F30" s="527"/>
      <c r="G30" s="529"/>
      <c r="H30" s="527"/>
      <c r="I30" s="527"/>
      <c r="J30" s="529"/>
      <c r="K30" s="527"/>
      <c r="L30" s="527"/>
      <c r="M30" s="529"/>
      <c r="N30" s="527"/>
      <c r="O30" s="527"/>
      <c r="P30" s="529"/>
      <c r="Q30" s="527"/>
      <c r="R30" s="527"/>
      <c r="S30" s="529"/>
      <c r="T30" s="527"/>
      <c r="U30" s="527"/>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4"/>
      <c r="AY30" s="394"/>
    </row>
    <row r="31" spans="2:51" ht="22.5">
      <c r="B31" s="394"/>
      <c r="C31" s="527"/>
      <c r="D31" s="527"/>
      <c r="E31" s="527"/>
      <c r="F31" s="705" t="s">
        <v>788</v>
      </c>
      <c r="G31" s="531" t="s">
        <v>754</v>
      </c>
      <c r="H31" s="706" t="s">
        <v>757</v>
      </c>
      <c r="I31" s="706" t="s">
        <v>760</v>
      </c>
      <c r="J31" s="706" t="s">
        <v>763</v>
      </c>
      <c r="K31" s="706" t="s">
        <v>789</v>
      </c>
      <c r="L31" s="205"/>
      <c r="M31" s="705"/>
      <c r="N31" s="205"/>
      <c r="O31" s="707"/>
      <c r="P31" s="705"/>
      <c r="Q31" s="527"/>
      <c r="R31" s="527"/>
      <c r="S31" s="705"/>
      <c r="T31" s="527"/>
      <c r="U31" s="527"/>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row>
    <row r="32" spans="2:51">
      <c r="B32" s="394"/>
      <c r="C32" s="527"/>
      <c r="D32" s="527"/>
      <c r="E32" s="527"/>
      <c r="F32" s="708">
        <f>AVERAGEIF(G32:G35, "&lt;&gt;0")</f>
        <v>0.98474964215834293</v>
      </c>
      <c r="G32" s="709">
        <f>+H11</f>
        <v>0.98439991772724267</v>
      </c>
      <c r="H32" s="709">
        <f>+K11</f>
        <v>0.93145212903258356</v>
      </c>
      <c r="I32" s="709">
        <f>+N11</f>
        <v>0.84860217410794347</v>
      </c>
      <c r="J32" s="709">
        <f>+Q11</f>
        <v>0</v>
      </c>
      <c r="K32" s="709">
        <f>+T11</f>
        <v>0.67727272727272725</v>
      </c>
      <c r="L32" s="205"/>
      <c r="M32" s="708"/>
      <c r="N32" s="205"/>
      <c r="O32" s="707"/>
      <c r="P32" s="708"/>
      <c r="Q32" s="527"/>
      <c r="R32" s="527"/>
      <c r="S32" s="708"/>
      <c r="T32" s="527"/>
      <c r="U32" s="527"/>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row>
    <row r="33" spans="2:51">
      <c r="B33" s="394"/>
      <c r="C33" s="527"/>
      <c r="D33" s="527"/>
      <c r="E33" s="527"/>
      <c r="F33" s="708">
        <f>AVERAGEIF(H32:H35, "&lt;&gt;0")</f>
        <v>0.929159731166876</v>
      </c>
      <c r="G33" s="709">
        <f>+H18</f>
        <v>0.99371264511142243</v>
      </c>
      <c r="H33" s="709">
        <f>+K18</f>
        <v>0.92008783730158727</v>
      </c>
      <c r="I33" s="709">
        <f>+N18</f>
        <v>0.84942140942704303</v>
      </c>
      <c r="J33" s="709">
        <f>+Q18</f>
        <v>0.75583919409889722</v>
      </c>
      <c r="K33" s="709">
        <f>+T18</f>
        <v>0.50729307637270138</v>
      </c>
      <c r="L33" s="205"/>
      <c r="M33" s="708"/>
      <c r="N33" s="205"/>
      <c r="O33" s="707"/>
      <c r="P33" s="708"/>
      <c r="Q33" s="527"/>
      <c r="R33" s="527"/>
      <c r="S33" s="708"/>
      <c r="T33" s="527"/>
      <c r="U33" s="527"/>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row>
    <row r="34" spans="2:51">
      <c r="B34" s="394"/>
      <c r="C34" s="527"/>
      <c r="D34" s="527"/>
      <c r="E34" s="527"/>
      <c r="F34" s="708">
        <f>AVERAGEIF(I32:I35, "&lt;&gt;0")</f>
        <v>0.85486964047249114</v>
      </c>
      <c r="G34" s="709">
        <f>+H19</f>
        <v>0</v>
      </c>
      <c r="H34" s="709">
        <f>+K19</f>
        <v>0.93241666666666667</v>
      </c>
      <c r="I34" s="709">
        <f>+N19</f>
        <v>0.84084285714285711</v>
      </c>
      <c r="J34" s="709">
        <f>+Q19</f>
        <v>0</v>
      </c>
      <c r="K34" s="709">
        <f>+T19</f>
        <v>0</v>
      </c>
      <c r="L34" s="205"/>
      <c r="M34" s="708"/>
      <c r="N34" s="205"/>
      <c r="O34" s="707"/>
      <c r="P34" s="708"/>
      <c r="Q34" s="527"/>
      <c r="R34" s="527"/>
      <c r="S34" s="708"/>
      <c r="T34" s="527"/>
      <c r="U34" s="527"/>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row>
    <row r="35" spans="2:51">
      <c r="B35" s="394"/>
      <c r="C35" s="527"/>
      <c r="D35" s="527"/>
      <c r="E35" s="527"/>
      <c r="F35" s="708">
        <f>AVERAGEIF(J32:J35, "&lt;&gt;0")</f>
        <v>0.75583919409889722</v>
      </c>
      <c r="G35" s="709">
        <f>+H20</f>
        <v>0.97613636363636358</v>
      </c>
      <c r="H35" s="709">
        <f>+K20</f>
        <v>0.93268229166666661</v>
      </c>
      <c r="I35" s="709">
        <f>+N20</f>
        <v>0.88061212121212118</v>
      </c>
      <c r="J35" s="709">
        <f>+Q20</f>
        <v>0</v>
      </c>
      <c r="K35" s="709">
        <f>+T20</f>
        <v>0</v>
      </c>
      <c r="L35" s="205"/>
      <c r="M35" s="708"/>
      <c r="N35" s="205"/>
      <c r="O35" s="707"/>
      <c r="P35" s="708"/>
      <c r="Q35" s="527"/>
      <c r="R35" s="527"/>
      <c r="S35" s="708"/>
      <c r="T35" s="527"/>
      <c r="U35" s="527"/>
      <c r="V35" s="394"/>
      <c r="W35" s="457"/>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row>
    <row r="36" spans="2:51">
      <c r="B36" s="394"/>
      <c r="C36" s="527"/>
      <c r="D36" s="527"/>
      <c r="E36" s="527"/>
      <c r="F36" s="708">
        <f>AVERAGEIF(K32:K35, "&lt;&gt;0")</f>
        <v>0.59228290182271426</v>
      </c>
      <c r="G36" s="708"/>
      <c r="H36" s="528"/>
      <c r="I36" s="528"/>
      <c r="J36" s="708"/>
      <c r="K36" s="528"/>
      <c r="L36" s="528"/>
      <c r="M36" s="708"/>
      <c r="N36" s="528"/>
      <c r="O36" s="527"/>
      <c r="P36" s="708"/>
      <c r="Q36" s="527"/>
      <c r="R36" s="527"/>
      <c r="S36" s="708"/>
      <c r="T36" s="527"/>
      <c r="U36" s="527"/>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4"/>
      <c r="AY36" s="394"/>
    </row>
    <row r="37" spans="2:51">
      <c r="B37" s="394"/>
      <c r="C37" s="527"/>
      <c r="D37" s="527"/>
      <c r="E37" s="527"/>
      <c r="F37" s="710"/>
      <c r="G37" s="710"/>
      <c r="H37" s="528"/>
      <c r="I37" s="528"/>
      <c r="J37" s="710"/>
      <c r="K37" s="528"/>
      <c r="L37" s="528"/>
      <c r="M37" s="710"/>
      <c r="N37" s="528"/>
      <c r="O37" s="527"/>
      <c r="P37" s="710"/>
      <c r="Q37" s="527"/>
      <c r="R37" s="527"/>
      <c r="S37" s="710"/>
      <c r="T37" s="527"/>
      <c r="U37" s="527"/>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row>
    <row r="38" spans="2:51">
      <c r="B38" s="394"/>
      <c r="C38" s="527"/>
      <c r="D38" s="527"/>
      <c r="E38" s="527"/>
      <c r="F38" s="527"/>
      <c r="G38" s="527"/>
      <c r="H38" s="527"/>
      <c r="I38" s="527"/>
      <c r="J38" s="527"/>
      <c r="K38" s="527"/>
      <c r="L38" s="527"/>
      <c r="M38" s="527"/>
      <c r="N38" s="527"/>
      <c r="O38" s="527"/>
      <c r="P38" s="527"/>
      <c r="Q38" s="527"/>
      <c r="R38" s="527"/>
      <c r="S38" s="527"/>
      <c r="T38" s="527"/>
      <c r="U38" s="527"/>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row>
    <row r="39" spans="2:51">
      <c r="B39" s="394"/>
      <c r="C39" s="527"/>
      <c r="D39" s="527"/>
      <c r="E39" s="527"/>
      <c r="F39" s="527"/>
      <c r="G39" s="527"/>
      <c r="H39" s="527"/>
      <c r="I39" s="527"/>
      <c r="J39" s="527"/>
      <c r="K39" s="527"/>
      <c r="L39" s="527"/>
      <c r="M39" s="527"/>
      <c r="N39" s="527"/>
      <c r="O39" s="527"/>
      <c r="P39" s="527"/>
      <c r="Q39" s="527"/>
      <c r="R39" s="527"/>
      <c r="S39" s="527"/>
      <c r="T39" s="527"/>
      <c r="U39" s="527"/>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row>
    <row r="40" spans="2:51">
      <c r="B40" s="394"/>
      <c r="C40" s="527"/>
      <c r="D40" s="527"/>
      <c r="E40" s="527"/>
      <c r="F40" s="527"/>
      <c r="G40" s="527"/>
      <c r="H40" s="527"/>
      <c r="I40" s="527"/>
      <c r="J40" s="527"/>
      <c r="K40" s="527"/>
      <c r="L40" s="527"/>
      <c r="M40" s="527"/>
      <c r="N40" s="527"/>
      <c r="O40" s="527"/>
      <c r="P40" s="527"/>
      <c r="Q40" s="527"/>
      <c r="R40" s="527"/>
      <c r="S40" s="527"/>
      <c r="T40" s="527"/>
      <c r="U40" s="527"/>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row>
    <row r="41" spans="2:51">
      <c r="B41" s="394"/>
      <c r="C41" s="527"/>
      <c r="D41" s="527"/>
      <c r="E41" s="527"/>
      <c r="F41" s="527"/>
      <c r="G41" s="527"/>
      <c r="H41" s="527"/>
      <c r="I41" s="527"/>
      <c r="J41" s="527"/>
      <c r="K41" s="527"/>
      <c r="L41" s="527"/>
      <c r="M41" s="527"/>
      <c r="N41" s="527"/>
      <c r="O41" s="527"/>
      <c r="P41" s="527"/>
      <c r="Q41" s="527"/>
      <c r="R41" s="527"/>
      <c r="S41" s="527"/>
      <c r="T41" s="527"/>
      <c r="U41" s="527"/>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row>
    <row r="42" spans="2:51">
      <c r="B42" s="394"/>
      <c r="C42" s="527"/>
      <c r="D42" s="527"/>
      <c r="E42" s="527"/>
      <c r="F42" s="527"/>
      <c r="G42" s="527"/>
      <c r="H42" s="527"/>
      <c r="I42" s="527"/>
      <c r="J42" s="527"/>
      <c r="K42" s="527"/>
      <c r="L42" s="527"/>
      <c r="M42" s="527"/>
      <c r="N42" s="527"/>
      <c r="O42" s="527"/>
      <c r="P42" s="527"/>
      <c r="Q42" s="527"/>
      <c r="R42" s="527"/>
      <c r="S42" s="527"/>
      <c r="T42" s="527"/>
      <c r="U42" s="527"/>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4"/>
      <c r="AY42" s="394"/>
    </row>
    <row r="43" spans="2:51" ht="15" customHeight="1">
      <c r="B43" s="394"/>
      <c r="C43" s="527"/>
      <c r="D43" s="527"/>
      <c r="E43" s="527"/>
      <c r="F43" s="527"/>
      <c r="G43" s="527"/>
      <c r="H43" s="527"/>
      <c r="I43" s="527"/>
      <c r="J43" s="527"/>
      <c r="K43" s="527"/>
      <c r="L43" s="527"/>
      <c r="M43" s="527"/>
      <c r="N43" s="527"/>
      <c r="O43" s="527"/>
      <c r="P43" s="527"/>
      <c r="Q43" s="527"/>
      <c r="R43" s="527"/>
      <c r="S43" s="527"/>
      <c r="T43" s="527"/>
      <c r="U43" s="527"/>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row>
    <row r="44" spans="2:51" ht="15" customHeight="1">
      <c r="B44" s="394"/>
      <c r="C44" s="527"/>
      <c r="D44" s="527"/>
      <c r="E44" s="527"/>
      <c r="F44" s="527"/>
      <c r="G44" s="527"/>
      <c r="H44" s="527"/>
      <c r="I44" s="527"/>
      <c r="J44" s="527"/>
      <c r="K44" s="527"/>
      <c r="L44" s="527"/>
      <c r="M44" s="527"/>
      <c r="N44" s="527"/>
      <c r="O44" s="527"/>
      <c r="P44" s="527"/>
      <c r="Q44" s="527"/>
      <c r="R44" s="527"/>
      <c r="S44" s="527"/>
      <c r="T44" s="527"/>
      <c r="U44" s="527"/>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row>
    <row r="45" spans="2:51" ht="5.0999999999999996" customHeight="1">
      <c r="B45" s="394"/>
      <c r="C45" s="527"/>
      <c r="D45" s="527"/>
      <c r="E45" s="527"/>
      <c r="F45" s="527"/>
      <c r="G45" s="527"/>
      <c r="H45" s="527"/>
      <c r="I45" s="527"/>
      <c r="J45" s="527"/>
      <c r="K45" s="527"/>
      <c r="L45" s="527"/>
      <c r="M45" s="527"/>
      <c r="N45" s="527"/>
      <c r="O45" s="527"/>
      <c r="P45" s="527"/>
      <c r="Q45" s="527"/>
      <c r="R45" s="527"/>
      <c r="S45" s="527"/>
      <c r="T45" s="527"/>
      <c r="U45" s="527"/>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394"/>
      <c r="AX45" s="394"/>
      <c r="AY45" s="394"/>
    </row>
    <row r="46" spans="2:51" ht="5.0999999999999996" customHeight="1">
      <c r="B46" s="394"/>
      <c r="C46" s="527"/>
      <c r="D46" s="527"/>
      <c r="E46" s="527"/>
      <c r="F46" s="527"/>
      <c r="G46" s="527"/>
      <c r="H46" s="527"/>
      <c r="I46" s="527"/>
      <c r="J46" s="527"/>
      <c r="K46" s="527"/>
      <c r="L46" s="527"/>
      <c r="M46" s="527"/>
      <c r="N46" s="527"/>
      <c r="O46" s="527"/>
      <c r="P46" s="527"/>
      <c r="Q46" s="527"/>
      <c r="R46" s="527"/>
      <c r="S46" s="527"/>
      <c r="T46" s="527"/>
      <c r="U46" s="527"/>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row>
    <row r="47" spans="2:51" ht="5.0999999999999996" customHeight="1">
      <c r="B47" s="394"/>
      <c r="C47" s="527"/>
      <c r="D47" s="527"/>
      <c r="E47" s="527"/>
      <c r="F47" s="527"/>
      <c r="G47" s="527"/>
      <c r="H47" s="527"/>
      <c r="I47" s="527"/>
      <c r="J47" s="527"/>
      <c r="K47" s="527"/>
      <c r="L47" s="527"/>
      <c r="M47" s="527"/>
      <c r="N47" s="527"/>
      <c r="O47" s="527"/>
      <c r="P47" s="527"/>
      <c r="Q47" s="527"/>
      <c r="R47" s="527"/>
      <c r="S47" s="527"/>
      <c r="T47" s="527"/>
      <c r="U47" s="527"/>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row>
    <row r="48" spans="2:51" ht="5.0999999999999996" customHeight="1">
      <c r="B48" s="394"/>
      <c r="C48" s="527"/>
      <c r="D48" s="527"/>
      <c r="E48" s="527"/>
      <c r="F48" s="527"/>
      <c r="G48" s="527"/>
      <c r="H48" s="527"/>
      <c r="I48" s="527"/>
      <c r="J48" s="527"/>
      <c r="K48" s="527"/>
      <c r="L48" s="527"/>
      <c r="M48" s="527"/>
      <c r="N48" s="527"/>
      <c r="O48" s="527"/>
      <c r="P48" s="527"/>
      <c r="Q48" s="527"/>
      <c r="R48" s="527"/>
      <c r="S48" s="527"/>
      <c r="T48" s="527"/>
      <c r="U48" s="527"/>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row>
    <row r="49" spans="2:51" ht="15" customHeight="1">
      <c r="B49" s="394"/>
      <c r="C49" s="711"/>
      <c r="D49" s="537" t="s">
        <v>742</v>
      </c>
      <c r="E49" s="538" t="s">
        <v>790</v>
      </c>
      <c r="F49" s="539"/>
      <c r="G49" s="539"/>
      <c r="H49" s="527"/>
      <c r="I49" s="527"/>
      <c r="J49" s="539"/>
      <c r="K49" s="527"/>
      <c r="L49" s="527"/>
      <c r="M49" s="539"/>
      <c r="N49" s="527"/>
      <c r="O49" s="527"/>
      <c r="P49" s="539"/>
      <c r="Q49" s="527"/>
      <c r="R49" s="527"/>
      <c r="S49" s="539"/>
      <c r="T49" s="527"/>
      <c r="U49" s="527"/>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row>
    <row r="50" spans="2:51" ht="15" customHeight="1">
      <c r="B50" s="394"/>
      <c r="C50" s="712"/>
      <c r="D50" s="537" t="s">
        <v>744</v>
      </c>
      <c r="E50" s="538" t="s">
        <v>745</v>
      </c>
      <c r="F50" s="539"/>
      <c r="G50" s="539"/>
      <c r="H50" s="457"/>
      <c r="I50" s="457"/>
      <c r="J50" s="539"/>
      <c r="K50" s="457"/>
      <c r="L50" s="457"/>
      <c r="M50" s="539"/>
      <c r="N50" s="457"/>
      <c r="O50" s="457"/>
      <c r="P50" s="539"/>
      <c r="Q50" s="457"/>
      <c r="R50" s="457"/>
      <c r="S50" s="539"/>
      <c r="T50" s="457"/>
      <c r="U50" s="527"/>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4"/>
      <c r="AY50" s="394"/>
    </row>
    <row r="51" spans="2:51" ht="15" customHeight="1">
      <c r="B51" s="394"/>
      <c r="C51" s="712"/>
      <c r="D51" s="541" t="s">
        <v>746</v>
      </c>
      <c r="E51" s="542">
        <v>43829</v>
      </c>
      <c r="F51" s="543"/>
      <c r="G51" s="543"/>
      <c r="H51" s="457"/>
      <c r="I51" s="457"/>
      <c r="J51" s="543"/>
      <c r="K51" s="457"/>
      <c r="L51" s="457"/>
      <c r="M51" s="543"/>
      <c r="N51" s="457"/>
      <c r="O51" s="457"/>
      <c r="P51" s="543"/>
      <c r="Q51" s="457"/>
      <c r="R51" s="457"/>
      <c r="S51" s="543"/>
      <c r="T51" s="457"/>
      <c r="U51" s="457"/>
      <c r="V51" s="394"/>
      <c r="W51" s="394"/>
      <c r="X51" s="394"/>
      <c r="Y51" s="394"/>
      <c r="Z51" s="394"/>
      <c r="AA51" s="394"/>
      <c r="AB51" s="394"/>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394"/>
      <c r="AY51" s="394"/>
    </row>
    <row r="52" spans="2:51" ht="8.1" customHeight="1">
      <c r="B52" s="394"/>
      <c r="C52" s="712"/>
      <c r="D52" s="544"/>
      <c r="E52" s="457"/>
      <c r="F52" s="457"/>
      <c r="G52" s="457"/>
      <c r="H52" s="457"/>
      <c r="I52" s="457"/>
      <c r="J52" s="457"/>
      <c r="K52" s="457"/>
      <c r="L52" s="457"/>
      <c r="M52" s="457"/>
      <c r="N52" s="457"/>
      <c r="O52" s="457"/>
      <c r="P52" s="457"/>
      <c r="Q52" s="457"/>
      <c r="R52" s="457"/>
      <c r="S52" s="457"/>
      <c r="T52" s="457"/>
      <c r="U52" s="457"/>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4"/>
    </row>
    <row r="53" spans="2:51" ht="87.95" hidden="1" customHeight="1">
      <c r="B53" s="394"/>
      <c r="C53" s="545"/>
      <c r="D53" s="759" t="s">
        <v>791</v>
      </c>
      <c r="E53" s="759"/>
      <c r="F53" s="759"/>
      <c r="G53" s="759"/>
      <c r="H53" s="759"/>
      <c r="I53" s="759"/>
      <c r="J53" s="759"/>
      <c r="K53" s="759"/>
      <c r="L53" s="759"/>
      <c r="M53" s="759"/>
      <c r="N53" s="759"/>
      <c r="O53" s="759"/>
      <c r="P53" s="759"/>
      <c r="Q53" s="759"/>
      <c r="R53" s="759"/>
      <c r="S53" s="759"/>
      <c r="T53" s="759"/>
      <c r="U53" s="546"/>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row>
    <row r="54" spans="2:51">
      <c r="B54" s="394"/>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4"/>
      <c r="AY54" s="394"/>
    </row>
    <row r="55" spans="2:51" ht="30">
      <c r="B55" s="394"/>
      <c r="C55" s="394"/>
      <c r="D55" s="394"/>
      <c r="E55" s="394"/>
      <c r="F55" s="437" t="s">
        <v>748</v>
      </c>
      <c r="G55" s="547"/>
      <c r="H55" s="438" t="s">
        <v>749</v>
      </c>
      <c r="I55" s="438" t="s">
        <v>750</v>
      </c>
      <c r="J55" s="547"/>
      <c r="K55" s="548" t="s">
        <v>751</v>
      </c>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4"/>
      <c r="AO55" s="394"/>
      <c r="AP55" s="394"/>
    </row>
    <row r="56" spans="2:51">
      <c r="B56" s="394"/>
      <c r="C56" s="394"/>
      <c r="D56" s="394"/>
      <c r="E56" s="394"/>
      <c r="F56" s="440" t="s">
        <v>752</v>
      </c>
      <c r="G56" s="442"/>
      <c r="H56" s="441" t="s">
        <v>753</v>
      </c>
      <c r="I56" s="442" t="s">
        <v>754</v>
      </c>
      <c r="J56" s="442"/>
      <c r="K56" s="443">
        <v>1</v>
      </c>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row>
    <row r="57" spans="2:51">
      <c r="B57" s="394"/>
      <c r="C57" s="394"/>
      <c r="D57" s="394"/>
      <c r="E57" s="394"/>
      <c r="F57" s="444" t="s">
        <v>755</v>
      </c>
      <c r="G57" s="446"/>
      <c r="H57" s="445" t="s">
        <v>756</v>
      </c>
      <c r="I57" s="446" t="s">
        <v>757</v>
      </c>
      <c r="J57" s="446"/>
      <c r="K57" s="447">
        <v>0.94</v>
      </c>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row>
    <row r="58" spans="2:51">
      <c r="B58" s="394"/>
      <c r="C58" s="394"/>
      <c r="D58" s="394"/>
      <c r="E58" s="394"/>
      <c r="F58" s="444" t="s">
        <v>758</v>
      </c>
      <c r="G58" s="446"/>
      <c r="H58" s="448" t="s">
        <v>759</v>
      </c>
      <c r="I58" s="446" t="s">
        <v>760</v>
      </c>
      <c r="J58" s="446"/>
      <c r="K58" s="447">
        <v>0.85</v>
      </c>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row>
    <row r="59" spans="2:51">
      <c r="B59" s="394"/>
      <c r="C59" s="394"/>
      <c r="D59" s="394"/>
      <c r="E59" s="394"/>
      <c r="F59" s="444" t="s">
        <v>761</v>
      </c>
      <c r="G59" s="446"/>
      <c r="H59" s="449" t="s">
        <v>762</v>
      </c>
      <c r="I59" s="446" t="s">
        <v>763</v>
      </c>
      <c r="J59" s="446"/>
      <c r="K59" s="447">
        <v>0.7</v>
      </c>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row>
    <row r="60" spans="2:51">
      <c r="B60" s="394"/>
      <c r="C60" s="394"/>
      <c r="D60" s="394"/>
      <c r="E60" s="394"/>
      <c r="F60" s="450" t="s">
        <v>764</v>
      </c>
      <c r="G60" s="452"/>
      <c r="H60" s="451" t="s">
        <v>765</v>
      </c>
      <c r="I60" s="452" t="s">
        <v>766</v>
      </c>
      <c r="J60" s="452"/>
      <c r="K60" s="453">
        <v>0.6</v>
      </c>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row>
    <row r="61" spans="2:51">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row>
    <row r="62" spans="2:51">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row>
    <row r="63" spans="2:51">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row>
    <row r="64" spans="2:51">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4"/>
    </row>
    <row r="65" spans="2:51">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4"/>
    </row>
    <row r="66" spans="2:51">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4"/>
      <c r="AY66" s="394"/>
    </row>
    <row r="67" spans="2:51">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4"/>
      <c r="AY67" s="394"/>
    </row>
    <row r="68" spans="2:51">
      <c r="B68" s="394"/>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row>
    <row r="69" spans="2:51">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row>
    <row r="70" spans="2:51">
      <c r="B70" s="394"/>
      <c r="C70" s="394"/>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394"/>
      <c r="AY70" s="394"/>
    </row>
    <row r="71" spans="2:51">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4"/>
      <c r="AY71" s="394"/>
    </row>
    <row r="72" spans="2:51">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4"/>
    </row>
    <row r="73" spans="2:51">
      <c r="B73" s="394"/>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row>
    <row r="74" spans="2:51">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4"/>
      <c r="AY74" s="394"/>
    </row>
    <row r="75" spans="2:51">
      <c r="B75" s="394"/>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row>
    <row r="76" spans="2:51">
      <c r="B76" s="394"/>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4"/>
      <c r="AY76" s="394"/>
    </row>
    <row r="77" spans="2:51">
      <c r="B77" s="394"/>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394"/>
    </row>
    <row r="78" spans="2:51">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row>
    <row r="79" spans="2:51">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4"/>
      <c r="AY79" s="394"/>
    </row>
    <row r="80" spans="2:51">
      <c r="B80" s="394"/>
      <c r="C80" s="394"/>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4"/>
      <c r="AY80" s="394"/>
    </row>
    <row r="81" spans="2:51">
      <c r="B81" s="394"/>
      <c r="C81" s="394"/>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4"/>
      <c r="AY81" s="394"/>
    </row>
    <row r="82" spans="2:51">
      <c r="B82" s="39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4"/>
      <c r="AS82" s="394"/>
      <c r="AT82" s="394"/>
      <c r="AU82" s="394"/>
      <c r="AV82" s="394"/>
      <c r="AW82" s="394"/>
      <c r="AX82" s="394"/>
      <c r="AY82" s="394"/>
    </row>
    <row r="83" spans="2:51">
      <c r="B83" s="39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row>
    <row r="84" spans="2:51">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4"/>
      <c r="AY84" s="394"/>
    </row>
    <row r="85" spans="2:51">
      <c r="B85" s="394"/>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4"/>
      <c r="AU85" s="394"/>
      <c r="AV85" s="394"/>
      <c r="AW85" s="394"/>
      <c r="AX85" s="394"/>
      <c r="AY85" s="394"/>
    </row>
    <row r="86" spans="2:51">
      <c r="B86" s="394"/>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394"/>
    </row>
    <row r="87" spans="2:51">
      <c r="B87" s="394"/>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c r="AR87" s="394"/>
      <c r="AS87" s="394"/>
      <c r="AT87" s="394"/>
      <c r="AU87" s="394"/>
      <c r="AV87" s="394"/>
      <c r="AW87" s="394"/>
      <c r="AX87" s="394"/>
      <c r="AY87" s="394"/>
    </row>
    <row r="88" spans="2:51">
      <c r="B88" s="394"/>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c r="AR88" s="394"/>
      <c r="AS88" s="394"/>
      <c r="AT88" s="394"/>
      <c r="AU88" s="394"/>
      <c r="AV88" s="394"/>
      <c r="AW88" s="394"/>
      <c r="AX88" s="394"/>
      <c r="AY88" s="394"/>
    </row>
    <row r="89" spans="2:51">
      <c r="B89" s="394"/>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row>
    <row r="90" spans="2:51">
      <c r="B90" s="394"/>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row>
    <row r="91" spans="2:51">
      <c r="B91" s="394"/>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4"/>
      <c r="AR91" s="394"/>
      <c r="AS91" s="394"/>
      <c r="AT91" s="394"/>
      <c r="AU91" s="394"/>
      <c r="AV91" s="394"/>
      <c r="AW91" s="394"/>
      <c r="AX91" s="394"/>
      <c r="AY91" s="394"/>
    </row>
    <row r="92" spans="2:51">
      <c r="B92" s="394"/>
      <c r="C92" s="394"/>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4"/>
      <c r="AU92" s="394"/>
      <c r="AV92" s="394"/>
      <c r="AW92" s="394"/>
      <c r="AX92" s="394"/>
      <c r="AY92" s="394"/>
    </row>
    <row r="93" spans="2:51">
      <c r="B93" s="394"/>
      <c r="C93" s="394"/>
      <c r="D93" s="394"/>
      <c r="E93" s="394"/>
      <c r="F93" s="394"/>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c r="AL93" s="394"/>
      <c r="AM93" s="394"/>
      <c r="AN93" s="394"/>
      <c r="AO93" s="394"/>
      <c r="AP93" s="394"/>
      <c r="AQ93" s="394"/>
      <c r="AR93" s="394"/>
      <c r="AS93" s="394"/>
      <c r="AT93" s="394"/>
      <c r="AU93" s="394"/>
      <c r="AV93" s="394"/>
      <c r="AW93" s="394"/>
      <c r="AX93" s="394"/>
      <c r="AY93" s="394"/>
    </row>
    <row r="94" spans="2:51">
      <c r="B94" s="394"/>
      <c r="C94" s="394"/>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4"/>
      <c r="AK94" s="394"/>
      <c r="AL94" s="394"/>
      <c r="AM94" s="394"/>
      <c r="AN94" s="394"/>
      <c r="AO94" s="394"/>
      <c r="AP94" s="394"/>
      <c r="AQ94" s="394"/>
      <c r="AR94" s="394"/>
      <c r="AS94" s="394"/>
      <c r="AT94" s="394"/>
      <c r="AU94" s="394"/>
      <c r="AV94" s="394"/>
      <c r="AW94" s="394"/>
      <c r="AX94" s="394"/>
      <c r="AY94" s="394"/>
    </row>
    <row r="95" spans="2:51">
      <c r="B95" s="394"/>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c r="AR95" s="394"/>
      <c r="AS95" s="394"/>
      <c r="AT95" s="394"/>
      <c r="AU95" s="394"/>
      <c r="AV95" s="394"/>
      <c r="AW95" s="394"/>
      <c r="AX95" s="394"/>
      <c r="AY95" s="394"/>
    </row>
    <row r="96" spans="2:51">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4"/>
      <c r="AK96" s="394"/>
      <c r="AL96" s="394"/>
      <c r="AM96" s="394"/>
      <c r="AN96" s="394"/>
      <c r="AO96" s="394"/>
      <c r="AP96" s="394"/>
      <c r="AQ96" s="394"/>
      <c r="AR96" s="394"/>
      <c r="AS96" s="394"/>
      <c r="AT96" s="394"/>
      <c r="AU96" s="394"/>
      <c r="AV96" s="394"/>
      <c r="AW96" s="394"/>
      <c r="AX96" s="394"/>
      <c r="AY96" s="394"/>
    </row>
    <row r="97" spans="2:51">
      <c r="B97" s="394"/>
      <c r="C97" s="394"/>
      <c r="D97" s="394"/>
      <c r="E97" s="394"/>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c r="AK97" s="394"/>
      <c r="AL97" s="394"/>
      <c r="AM97" s="394"/>
      <c r="AN97" s="394"/>
      <c r="AO97" s="394"/>
      <c r="AP97" s="394"/>
      <c r="AQ97" s="394"/>
      <c r="AR97" s="394"/>
      <c r="AS97" s="394"/>
      <c r="AT97" s="394"/>
      <c r="AU97" s="394"/>
      <c r="AV97" s="394"/>
      <c r="AW97" s="394"/>
      <c r="AX97" s="394"/>
      <c r="AY97" s="394"/>
    </row>
    <row r="98" spans="2:51">
      <c r="B98" s="394"/>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row>
    <row r="99" spans="2:51">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4"/>
    </row>
    <row r="100" spans="2:51">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4"/>
      <c r="AY100" s="394"/>
    </row>
    <row r="101" spans="2:51">
      <c r="B101" s="394"/>
      <c r="C101" s="394"/>
      <c r="D101" s="394"/>
      <c r="E101" s="394"/>
      <c r="F101" s="394"/>
      <c r="G101" s="394"/>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c r="AI101" s="394"/>
      <c r="AJ101" s="394"/>
      <c r="AK101" s="394"/>
      <c r="AL101" s="394"/>
      <c r="AM101" s="394"/>
      <c r="AN101" s="394"/>
      <c r="AO101" s="394"/>
      <c r="AP101" s="394"/>
      <c r="AQ101" s="394"/>
      <c r="AR101" s="394"/>
      <c r="AS101" s="394"/>
      <c r="AT101" s="394"/>
      <c r="AU101" s="394"/>
      <c r="AV101" s="394"/>
      <c r="AW101" s="394"/>
      <c r="AX101" s="394"/>
      <c r="AY101" s="394"/>
    </row>
    <row r="102" spans="2:51">
      <c r="B102" s="394"/>
      <c r="C102" s="394"/>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4"/>
      <c r="AY102" s="394"/>
    </row>
    <row r="103" spans="2:51">
      <c r="B103" s="394"/>
      <c r="C103" s="394"/>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4"/>
      <c r="AY103" s="394"/>
    </row>
    <row r="104" spans="2:51">
      <c r="B104" s="394"/>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94"/>
      <c r="AR104" s="394"/>
      <c r="AS104" s="394"/>
      <c r="AT104" s="394"/>
      <c r="AU104" s="394"/>
      <c r="AV104" s="394"/>
      <c r="AW104" s="394"/>
      <c r="AX104" s="394"/>
      <c r="AY104" s="394"/>
    </row>
    <row r="105" spans="2:51">
      <c r="B105" s="394"/>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94"/>
      <c r="AR105" s="394"/>
      <c r="AS105" s="394"/>
      <c r="AT105" s="394"/>
      <c r="AU105" s="394"/>
      <c r="AV105" s="394"/>
      <c r="AW105" s="394"/>
      <c r="AX105" s="394"/>
      <c r="AY105" s="394"/>
    </row>
    <row r="106" spans="2:51">
      <c r="B106" s="394"/>
      <c r="C106" s="394"/>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94"/>
      <c r="AR106" s="394"/>
      <c r="AS106" s="394"/>
      <c r="AT106" s="394"/>
      <c r="AU106" s="394"/>
      <c r="AV106" s="394"/>
      <c r="AW106" s="394"/>
      <c r="AX106" s="394"/>
      <c r="AY106" s="394"/>
    </row>
    <row r="107" spans="2:51">
      <c r="B107" s="394"/>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94"/>
      <c r="AR107" s="394"/>
      <c r="AS107" s="394"/>
      <c r="AT107" s="394"/>
      <c r="AU107" s="394"/>
      <c r="AV107" s="394"/>
      <c r="AW107" s="394"/>
      <c r="AX107" s="394"/>
      <c r="AY107" s="394"/>
    </row>
    <row r="108" spans="2:51">
      <c r="B108" s="394"/>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4"/>
      <c r="AY108" s="394"/>
    </row>
    <row r="109" spans="2:51">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4"/>
      <c r="AY109" s="394"/>
    </row>
    <row r="110" spans="2:51">
      <c r="B110" s="394"/>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394"/>
      <c r="AY110" s="394"/>
    </row>
    <row r="111" spans="2:51">
      <c r="B111" s="394"/>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c r="AI111" s="394"/>
      <c r="AJ111" s="394"/>
      <c r="AK111" s="394"/>
      <c r="AL111" s="394"/>
      <c r="AM111" s="394"/>
      <c r="AN111" s="394"/>
      <c r="AO111" s="394"/>
      <c r="AP111" s="394"/>
      <c r="AQ111" s="394"/>
      <c r="AR111" s="394"/>
      <c r="AS111" s="394"/>
      <c r="AT111" s="394"/>
      <c r="AU111" s="394"/>
      <c r="AV111" s="394"/>
      <c r="AW111" s="394"/>
      <c r="AX111" s="394"/>
      <c r="AY111" s="394"/>
    </row>
    <row r="112" spans="2:51">
      <c r="B112" s="394"/>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4"/>
      <c r="AK112" s="394"/>
      <c r="AL112" s="394"/>
      <c r="AM112" s="394"/>
      <c r="AN112" s="394"/>
      <c r="AO112" s="394"/>
      <c r="AP112" s="394"/>
      <c r="AQ112" s="394"/>
      <c r="AR112" s="394"/>
      <c r="AS112" s="394"/>
      <c r="AT112" s="394"/>
      <c r="AU112" s="394"/>
      <c r="AV112" s="394"/>
      <c r="AW112" s="394"/>
      <c r="AX112" s="394"/>
      <c r="AY112" s="394"/>
    </row>
    <row r="113" spans="2:51">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94"/>
      <c r="AR113" s="394"/>
      <c r="AS113" s="394"/>
      <c r="AT113" s="394"/>
      <c r="AU113" s="394"/>
      <c r="AV113" s="394"/>
      <c r="AW113" s="394"/>
      <c r="AX113" s="394"/>
      <c r="AY113" s="394"/>
    </row>
    <row r="114" spans="2:51">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94"/>
      <c r="AR114" s="394"/>
      <c r="AS114" s="394"/>
      <c r="AT114" s="394"/>
      <c r="AU114" s="394"/>
      <c r="AV114" s="394"/>
      <c r="AW114" s="394"/>
      <c r="AX114" s="394"/>
      <c r="AY114" s="394"/>
    </row>
    <row r="115" spans="2:51">
      <c r="B115" s="394"/>
      <c r="C115" s="394"/>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94"/>
      <c r="AR115" s="394"/>
      <c r="AS115" s="394"/>
      <c r="AT115" s="394"/>
      <c r="AU115" s="394"/>
      <c r="AV115" s="394"/>
      <c r="AW115" s="394"/>
      <c r="AX115" s="394"/>
      <c r="AY115" s="394"/>
    </row>
    <row r="116" spans="2:51">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94"/>
      <c r="AR116" s="394"/>
      <c r="AS116" s="394"/>
      <c r="AT116" s="394"/>
      <c r="AU116" s="394"/>
      <c r="AV116" s="394"/>
      <c r="AW116" s="394"/>
      <c r="AX116" s="394"/>
      <c r="AY116" s="394"/>
    </row>
    <row r="117" spans="2:51">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94"/>
      <c r="AR117" s="394"/>
      <c r="AS117" s="394"/>
      <c r="AT117" s="394"/>
      <c r="AU117" s="394"/>
      <c r="AV117" s="394"/>
      <c r="AW117" s="394"/>
      <c r="AX117" s="394"/>
      <c r="AY117" s="394"/>
    </row>
    <row r="118" spans="2:51">
      <c r="B118" s="394"/>
      <c r="C118" s="394"/>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394"/>
      <c r="AV118" s="394"/>
      <c r="AW118" s="394"/>
      <c r="AX118" s="394"/>
      <c r="AY118" s="394"/>
    </row>
    <row r="119" spans="2:51">
      <c r="B119" s="394"/>
      <c r="C119" s="394"/>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394"/>
      <c r="AN119" s="394"/>
      <c r="AO119" s="394"/>
      <c r="AP119" s="394"/>
      <c r="AQ119" s="394"/>
      <c r="AR119" s="394"/>
      <c r="AS119" s="394"/>
      <c r="AT119" s="394"/>
      <c r="AU119" s="394"/>
      <c r="AV119" s="394"/>
      <c r="AW119" s="394"/>
      <c r="AX119" s="394"/>
      <c r="AY119" s="394"/>
    </row>
    <row r="120" spans="2:51">
      <c r="B120" s="394"/>
      <c r="C120" s="394"/>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c r="AK120" s="394"/>
      <c r="AL120" s="394"/>
      <c r="AM120" s="394"/>
      <c r="AN120" s="394"/>
      <c r="AO120" s="394"/>
      <c r="AP120" s="394"/>
      <c r="AQ120" s="394"/>
      <c r="AR120" s="394"/>
      <c r="AS120" s="394"/>
      <c r="AT120" s="394"/>
      <c r="AU120" s="394"/>
      <c r="AV120" s="394"/>
      <c r="AW120" s="394"/>
      <c r="AX120" s="394"/>
      <c r="AY120" s="394"/>
    </row>
    <row r="121" spans="2:51">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4"/>
      <c r="AY121" s="394"/>
    </row>
    <row r="122" spans="2:51">
      <c r="B122" s="394"/>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c r="AK122" s="394"/>
      <c r="AL122" s="394"/>
      <c r="AM122" s="394"/>
      <c r="AN122" s="394"/>
      <c r="AO122" s="394"/>
      <c r="AP122" s="394"/>
      <c r="AQ122" s="394"/>
      <c r="AR122" s="394"/>
      <c r="AS122" s="394"/>
      <c r="AT122" s="394"/>
      <c r="AU122" s="394"/>
      <c r="AV122" s="394"/>
      <c r="AW122" s="394"/>
      <c r="AX122" s="394"/>
      <c r="AY122" s="394"/>
    </row>
    <row r="123" spans="2:51">
      <c r="B123" s="394"/>
      <c r="C123" s="394"/>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c r="AK123" s="394"/>
      <c r="AL123" s="394"/>
      <c r="AM123" s="394"/>
      <c r="AN123" s="394"/>
      <c r="AO123" s="394"/>
      <c r="AP123" s="394"/>
      <c r="AQ123" s="394"/>
      <c r="AR123" s="394"/>
      <c r="AS123" s="394"/>
      <c r="AT123" s="394"/>
      <c r="AU123" s="394"/>
      <c r="AV123" s="394"/>
      <c r="AW123" s="394"/>
      <c r="AX123" s="394"/>
      <c r="AY123" s="394"/>
    </row>
    <row r="124" spans="2:51">
      <c r="B124" s="394"/>
      <c r="C124" s="394"/>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4"/>
      <c r="AK124" s="394"/>
      <c r="AL124" s="394"/>
      <c r="AM124" s="394"/>
      <c r="AN124" s="394"/>
      <c r="AO124" s="394"/>
      <c r="AP124" s="394"/>
      <c r="AQ124" s="394"/>
      <c r="AR124" s="394"/>
      <c r="AS124" s="394"/>
      <c r="AT124" s="394"/>
      <c r="AU124" s="394"/>
      <c r="AV124" s="394"/>
      <c r="AW124" s="394"/>
      <c r="AX124" s="394"/>
      <c r="AY124" s="394"/>
    </row>
    <row r="125" spans="2:51">
      <c r="B125" s="394"/>
      <c r="C125" s="394"/>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4"/>
      <c r="AK125" s="394"/>
      <c r="AL125" s="394"/>
      <c r="AM125" s="394"/>
      <c r="AN125" s="394"/>
      <c r="AO125" s="394"/>
      <c r="AP125" s="394"/>
      <c r="AQ125" s="394"/>
      <c r="AR125" s="394"/>
      <c r="AS125" s="394"/>
      <c r="AT125" s="394"/>
      <c r="AU125" s="394"/>
      <c r="AV125" s="394"/>
      <c r="AW125" s="394"/>
      <c r="AX125" s="394"/>
      <c r="AY125" s="394"/>
    </row>
    <row r="126" spans="2:51">
      <c r="B126" s="394"/>
      <c r="C126" s="394"/>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4"/>
      <c r="AY126" s="394"/>
    </row>
    <row r="127" spans="2:51">
      <c r="B127" s="394"/>
      <c r="C127" s="394"/>
      <c r="D127" s="394"/>
      <c r="E127" s="394"/>
      <c r="F127" s="394"/>
      <c r="G127" s="394"/>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394"/>
      <c r="AL127" s="394"/>
      <c r="AM127" s="394"/>
      <c r="AN127" s="394"/>
      <c r="AO127" s="394"/>
      <c r="AP127" s="394"/>
      <c r="AQ127" s="394"/>
      <c r="AR127" s="394"/>
      <c r="AS127" s="394"/>
      <c r="AT127" s="394"/>
      <c r="AU127" s="394"/>
      <c r="AV127" s="394"/>
      <c r="AW127" s="394"/>
      <c r="AX127" s="394"/>
      <c r="AY127" s="394"/>
    </row>
    <row r="128" spans="2:51">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394"/>
      <c r="AM128" s="394"/>
      <c r="AN128" s="394"/>
      <c r="AO128" s="394"/>
      <c r="AP128" s="394"/>
      <c r="AQ128" s="394"/>
      <c r="AR128" s="394"/>
      <c r="AS128" s="394"/>
      <c r="AT128" s="394"/>
      <c r="AU128" s="394"/>
      <c r="AV128" s="394"/>
      <c r="AW128" s="394"/>
      <c r="AX128" s="394"/>
      <c r="AY128" s="394"/>
    </row>
    <row r="129" spans="2:51">
      <c r="B129" s="394"/>
      <c r="C129" s="394"/>
      <c r="D129" s="394"/>
      <c r="E129" s="394"/>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c r="AI129" s="394"/>
      <c r="AJ129" s="394"/>
      <c r="AK129" s="394"/>
      <c r="AL129" s="394"/>
      <c r="AM129" s="394"/>
      <c r="AN129" s="394"/>
      <c r="AO129" s="394"/>
      <c r="AP129" s="394"/>
      <c r="AQ129" s="394"/>
      <c r="AR129" s="394"/>
      <c r="AS129" s="394"/>
      <c r="AT129" s="394"/>
      <c r="AU129" s="394"/>
      <c r="AV129" s="394"/>
      <c r="AW129" s="394"/>
      <c r="AX129" s="394"/>
      <c r="AY129" s="394"/>
    </row>
    <row r="130" spans="2:51">
      <c r="B130" s="394"/>
      <c r="C130" s="394"/>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4"/>
      <c r="AY130" s="394"/>
    </row>
    <row r="131" spans="2:51">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c r="AM131" s="394"/>
      <c r="AN131" s="394"/>
      <c r="AO131" s="394"/>
      <c r="AP131" s="394"/>
      <c r="AQ131" s="394"/>
      <c r="AR131" s="394"/>
      <c r="AS131" s="394"/>
      <c r="AT131" s="394"/>
      <c r="AU131" s="394"/>
      <c r="AV131" s="394"/>
      <c r="AW131" s="394"/>
      <c r="AX131" s="394"/>
      <c r="AY131" s="394"/>
    </row>
    <row r="132" spans="2:51">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c r="AK132" s="394"/>
      <c r="AL132" s="394"/>
      <c r="AM132" s="394"/>
      <c r="AN132" s="394"/>
      <c r="AO132" s="394"/>
      <c r="AP132" s="394"/>
      <c r="AQ132" s="394"/>
      <c r="AR132" s="394"/>
      <c r="AS132" s="394"/>
      <c r="AT132" s="394"/>
      <c r="AU132" s="394"/>
      <c r="AV132" s="394"/>
      <c r="AW132" s="394"/>
      <c r="AX132" s="394"/>
      <c r="AY132" s="394"/>
    </row>
    <row r="133" spans="2:51">
      <c r="B133" s="394"/>
      <c r="C133" s="394"/>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c r="AK133" s="394"/>
      <c r="AL133" s="394"/>
      <c r="AM133" s="394"/>
      <c r="AN133" s="394"/>
      <c r="AO133" s="394"/>
      <c r="AP133" s="394"/>
      <c r="AQ133" s="394"/>
      <c r="AR133" s="394"/>
      <c r="AS133" s="394"/>
      <c r="AT133" s="394"/>
      <c r="AU133" s="394"/>
      <c r="AV133" s="394"/>
      <c r="AW133" s="394"/>
      <c r="AX133" s="394"/>
      <c r="AY133" s="394"/>
    </row>
    <row r="134" spans="2:51">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4"/>
      <c r="AY134" s="394"/>
    </row>
    <row r="135" spans="2:51">
      <c r="B135" s="394"/>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4"/>
      <c r="AN135" s="394"/>
      <c r="AO135" s="394"/>
      <c r="AP135" s="394"/>
      <c r="AQ135" s="394"/>
      <c r="AR135" s="394"/>
      <c r="AS135" s="394"/>
      <c r="AT135" s="394"/>
      <c r="AU135" s="394"/>
      <c r="AV135" s="394"/>
      <c r="AW135" s="394"/>
      <c r="AX135" s="394"/>
      <c r="AY135" s="394"/>
    </row>
    <row r="136" spans="2:51">
      <c r="B136" s="394"/>
      <c r="C136" s="394"/>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4"/>
      <c r="AK136" s="394"/>
      <c r="AL136" s="394"/>
      <c r="AM136" s="394"/>
      <c r="AN136" s="394"/>
      <c r="AO136" s="394"/>
      <c r="AP136" s="394"/>
      <c r="AQ136" s="394"/>
      <c r="AR136" s="394"/>
      <c r="AS136" s="394"/>
      <c r="AT136" s="394"/>
      <c r="AU136" s="394"/>
      <c r="AV136" s="394"/>
      <c r="AW136" s="394"/>
      <c r="AX136" s="394"/>
      <c r="AY136" s="394"/>
    </row>
    <row r="137" spans="2:51">
      <c r="B137" s="394"/>
      <c r="C137" s="394"/>
      <c r="D137" s="394"/>
      <c r="E137" s="394"/>
      <c r="F137" s="394"/>
      <c r="G137" s="394"/>
      <c r="H137" s="394"/>
      <c r="I137" s="394"/>
      <c r="J137" s="394"/>
      <c r="K137" s="394"/>
      <c r="L137" s="394"/>
      <c r="M137" s="394"/>
      <c r="N137" s="394"/>
      <c r="O137" s="394"/>
      <c r="P137" s="394"/>
      <c r="Q137" s="394"/>
      <c r="R137" s="394"/>
      <c r="S137" s="394"/>
      <c r="T137" s="394"/>
      <c r="U137" s="394"/>
      <c r="V137" s="394"/>
      <c r="W137" s="394"/>
      <c r="X137" s="394"/>
      <c r="Y137" s="394"/>
      <c r="Z137" s="394"/>
      <c r="AA137" s="394"/>
      <c r="AB137" s="394"/>
      <c r="AC137" s="394"/>
      <c r="AD137" s="394"/>
      <c r="AE137" s="394"/>
      <c r="AF137" s="394"/>
      <c r="AG137" s="394"/>
      <c r="AH137" s="394"/>
      <c r="AI137" s="394"/>
      <c r="AJ137" s="394"/>
      <c r="AK137" s="394"/>
      <c r="AL137" s="394"/>
      <c r="AM137" s="394"/>
      <c r="AN137" s="394"/>
      <c r="AO137" s="394"/>
      <c r="AP137" s="394"/>
      <c r="AQ137" s="394"/>
      <c r="AR137" s="394"/>
      <c r="AS137" s="394"/>
      <c r="AT137" s="394"/>
      <c r="AU137" s="394"/>
      <c r="AV137" s="394"/>
      <c r="AW137" s="394"/>
      <c r="AX137" s="394"/>
      <c r="AY137" s="394"/>
    </row>
    <row r="138" spans="2:51">
      <c r="B138" s="394"/>
      <c r="C138" s="394"/>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4"/>
      <c r="AE138" s="394"/>
      <c r="AF138" s="394"/>
      <c r="AG138" s="394"/>
      <c r="AH138" s="394"/>
      <c r="AI138" s="394"/>
      <c r="AJ138" s="394"/>
      <c r="AK138" s="394"/>
      <c r="AL138" s="394"/>
      <c r="AM138" s="394"/>
      <c r="AN138" s="394"/>
      <c r="AO138" s="394"/>
      <c r="AP138" s="394"/>
      <c r="AQ138" s="394"/>
      <c r="AR138" s="394"/>
      <c r="AS138" s="394"/>
      <c r="AT138" s="394"/>
      <c r="AU138" s="394"/>
      <c r="AV138" s="394"/>
      <c r="AW138" s="394"/>
      <c r="AX138" s="394"/>
      <c r="AY138" s="394"/>
    </row>
    <row r="139" spans="2:51">
      <c r="B139" s="394"/>
      <c r="C139" s="394"/>
      <c r="D139" s="394"/>
      <c r="E139" s="394"/>
      <c r="F139" s="394"/>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4"/>
      <c r="AD139" s="394"/>
      <c r="AE139" s="394"/>
      <c r="AF139" s="394"/>
      <c r="AG139" s="394"/>
      <c r="AH139" s="394"/>
      <c r="AI139" s="394"/>
      <c r="AJ139" s="394"/>
      <c r="AK139" s="394"/>
      <c r="AL139" s="394"/>
      <c r="AM139" s="394"/>
      <c r="AN139" s="394"/>
      <c r="AO139" s="394"/>
      <c r="AP139" s="394"/>
      <c r="AQ139" s="394"/>
      <c r="AR139" s="394"/>
      <c r="AS139" s="394"/>
      <c r="AT139" s="394"/>
      <c r="AU139" s="394"/>
      <c r="AV139" s="394"/>
      <c r="AW139" s="394"/>
      <c r="AX139" s="394"/>
      <c r="AY139" s="394"/>
    </row>
    <row r="140" spans="2:51">
      <c r="B140" s="394"/>
      <c r="C140" s="394"/>
      <c r="D140" s="394"/>
      <c r="E140" s="394"/>
      <c r="F140" s="394"/>
      <c r="G140" s="394"/>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4"/>
      <c r="AD140" s="394"/>
      <c r="AE140" s="394"/>
      <c r="AF140" s="394"/>
      <c r="AG140" s="394"/>
      <c r="AH140" s="394"/>
      <c r="AI140" s="394"/>
      <c r="AJ140" s="394"/>
      <c r="AK140" s="394"/>
      <c r="AL140" s="394"/>
      <c r="AM140" s="394"/>
      <c r="AN140" s="394"/>
      <c r="AO140" s="394"/>
      <c r="AP140" s="394"/>
      <c r="AQ140" s="394"/>
      <c r="AR140" s="394"/>
      <c r="AS140" s="394"/>
      <c r="AT140" s="394"/>
      <c r="AU140" s="394"/>
      <c r="AV140" s="394"/>
      <c r="AW140" s="394"/>
      <c r="AX140" s="394"/>
      <c r="AY140" s="394"/>
    </row>
    <row r="141" spans="2:51">
      <c r="B141" s="394"/>
      <c r="C141" s="394"/>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4"/>
      <c r="AE141" s="394"/>
      <c r="AF141" s="394"/>
      <c r="AG141" s="394"/>
      <c r="AH141" s="394"/>
      <c r="AI141" s="394"/>
      <c r="AJ141" s="394"/>
      <c r="AK141" s="394"/>
      <c r="AL141" s="394"/>
      <c r="AM141" s="394"/>
      <c r="AN141" s="394"/>
      <c r="AO141" s="394"/>
      <c r="AP141" s="394"/>
      <c r="AQ141" s="394"/>
      <c r="AR141" s="394"/>
      <c r="AS141" s="394"/>
      <c r="AT141" s="394"/>
      <c r="AU141" s="394"/>
      <c r="AV141" s="394"/>
      <c r="AW141" s="394"/>
      <c r="AX141" s="394"/>
      <c r="AY141" s="394"/>
    </row>
    <row r="142" spans="2:51">
      <c r="B142" s="394"/>
      <c r="C142" s="394"/>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4"/>
      <c r="AE142" s="394"/>
      <c r="AF142" s="394"/>
      <c r="AG142" s="394"/>
      <c r="AH142" s="394"/>
      <c r="AI142" s="394"/>
      <c r="AJ142" s="394"/>
      <c r="AK142" s="394"/>
      <c r="AL142" s="394"/>
      <c r="AM142" s="394"/>
      <c r="AN142" s="394"/>
      <c r="AO142" s="394"/>
      <c r="AP142" s="394"/>
      <c r="AQ142" s="394"/>
      <c r="AR142" s="394"/>
      <c r="AS142" s="394"/>
      <c r="AT142" s="394"/>
      <c r="AU142" s="394"/>
      <c r="AV142" s="394"/>
      <c r="AW142" s="394"/>
      <c r="AX142" s="394"/>
      <c r="AY142" s="394"/>
    </row>
    <row r="143" spans="2:51">
      <c r="B143" s="394"/>
      <c r="C143" s="394"/>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c r="AG143" s="394"/>
      <c r="AH143" s="394"/>
      <c r="AI143" s="394"/>
      <c r="AJ143" s="394"/>
      <c r="AK143" s="394"/>
      <c r="AL143" s="394"/>
      <c r="AM143" s="394"/>
      <c r="AN143" s="394"/>
      <c r="AO143" s="394"/>
      <c r="AP143" s="394"/>
      <c r="AQ143" s="394"/>
      <c r="AR143" s="394"/>
      <c r="AS143" s="394"/>
      <c r="AT143" s="394"/>
      <c r="AU143" s="394"/>
      <c r="AV143" s="394"/>
      <c r="AW143" s="394"/>
      <c r="AX143" s="394"/>
      <c r="AY143" s="394"/>
    </row>
    <row r="144" spans="2:51">
      <c r="B144" s="394"/>
      <c r="C144" s="394"/>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4"/>
      <c r="AL144" s="394"/>
      <c r="AM144" s="394"/>
      <c r="AN144" s="394"/>
      <c r="AO144" s="394"/>
      <c r="AP144" s="394"/>
      <c r="AQ144" s="394"/>
      <c r="AR144" s="394"/>
      <c r="AS144" s="394"/>
      <c r="AT144" s="394"/>
      <c r="AU144" s="394"/>
      <c r="AV144" s="394"/>
      <c r="AW144" s="394"/>
      <c r="AX144" s="394"/>
      <c r="AY144" s="394"/>
    </row>
    <row r="145" spans="2:51">
      <c r="B145" s="394"/>
      <c r="C145" s="394"/>
      <c r="D145" s="394"/>
      <c r="E145" s="394"/>
      <c r="F145" s="394"/>
      <c r="G145" s="394"/>
      <c r="H145" s="394"/>
      <c r="I145" s="394"/>
      <c r="J145" s="394"/>
      <c r="K145" s="394"/>
      <c r="L145" s="394"/>
      <c r="M145" s="394"/>
      <c r="N145" s="394"/>
      <c r="O145" s="394"/>
      <c r="P145" s="394"/>
      <c r="Q145" s="394"/>
      <c r="R145" s="394"/>
      <c r="S145" s="394"/>
      <c r="T145" s="394"/>
      <c r="U145" s="394"/>
      <c r="V145" s="394"/>
      <c r="W145" s="394"/>
      <c r="X145" s="394"/>
      <c r="Y145" s="394"/>
      <c r="Z145" s="394"/>
      <c r="AA145" s="394"/>
      <c r="AB145" s="394"/>
      <c r="AC145" s="394"/>
      <c r="AD145" s="394"/>
      <c r="AE145" s="394"/>
      <c r="AF145" s="394"/>
      <c r="AG145" s="394"/>
      <c r="AH145" s="394"/>
      <c r="AI145" s="394"/>
      <c r="AJ145" s="394"/>
      <c r="AK145" s="394"/>
      <c r="AL145" s="394"/>
      <c r="AM145" s="394"/>
      <c r="AN145" s="394"/>
      <c r="AO145" s="394"/>
      <c r="AP145" s="394"/>
      <c r="AQ145" s="394"/>
      <c r="AR145" s="394"/>
      <c r="AS145" s="394"/>
      <c r="AT145" s="394"/>
      <c r="AU145" s="394"/>
      <c r="AV145" s="394"/>
      <c r="AW145" s="394"/>
      <c r="AX145" s="394"/>
      <c r="AY145" s="394"/>
    </row>
    <row r="146" spans="2:51">
      <c r="B146" s="394"/>
      <c r="C146" s="394"/>
      <c r="D146" s="394"/>
      <c r="E146" s="394"/>
      <c r="F146" s="394"/>
      <c r="G146" s="394"/>
      <c r="H146" s="394"/>
      <c r="I146" s="394"/>
      <c r="J146" s="394"/>
      <c r="K146" s="394"/>
      <c r="L146" s="394"/>
      <c r="M146" s="394"/>
      <c r="N146" s="394"/>
      <c r="O146" s="394"/>
      <c r="P146" s="394"/>
      <c r="Q146" s="394"/>
      <c r="R146" s="394"/>
      <c r="S146" s="394"/>
      <c r="T146" s="394"/>
      <c r="U146" s="394"/>
      <c r="V146" s="394"/>
      <c r="W146" s="394"/>
      <c r="X146" s="394"/>
      <c r="Y146" s="394"/>
      <c r="Z146" s="394"/>
      <c r="AA146" s="394"/>
      <c r="AB146" s="394"/>
      <c r="AC146" s="394"/>
      <c r="AD146" s="394"/>
      <c r="AE146" s="394"/>
      <c r="AF146" s="394"/>
      <c r="AG146" s="394"/>
      <c r="AH146" s="394"/>
      <c r="AI146" s="394"/>
      <c r="AJ146" s="394"/>
      <c r="AK146" s="394"/>
      <c r="AL146" s="394"/>
      <c r="AM146" s="394"/>
      <c r="AN146" s="394"/>
      <c r="AO146" s="394"/>
      <c r="AP146" s="394"/>
      <c r="AQ146" s="394"/>
      <c r="AR146" s="394"/>
      <c r="AS146" s="394"/>
      <c r="AT146" s="394"/>
      <c r="AU146" s="394"/>
      <c r="AV146" s="394"/>
      <c r="AW146" s="394"/>
      <c r="AX146" s="394"/>
      <c r="AY146" s="394"/>
    </row>
    <row r="147" spans="2:51">
      <c r="B147" s="394"/>
      <c r="C147" s="394"/>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4"/>
      <c r="AY147" s="394"/>
    </row>
    <row r="148" spans="2:51">
      <c r="B148" s="394"/>
      <c r="C148" s="394"/>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4"/>
      <c r="AE148" s="394"/>
      <c r="AF148" s="394"/>
      <c r="AG148" s="394"/>
      <c r="AH148" s="394"/>
      <c r="AI148" s="394"/>
      <c r="AJ148" s="394"/>
      <c r="AK148" s="394"/>
      <c r="AL148" s="394"/>
      <c r="AM148" s="394"/>
      <c r="AN148" s="394"/>
      <c r="AO148" s="394"/>
      <c r="AP148" s="394"/>
      <c r="AQ148" s="394"/>
      <c r="AR148" s="394"/>
      <c r="AS148" s="394"/>
      <c r="AT148" s="394"/>
      <c r="AU148" s="394"/>
      <c r="AV148" s="394"/>
      <c r="AW148" s="394"/>
      <c r="AX148" s="394"/>
      <c r="AY148" s="394"/>
    </row>
    <row r="149" spans="2:51">
      <c r="B149" s="394"/>
      <c r="C149" s="394"/>
      <c r="D149" s="394"/>
      <c r="E149" s="394"/>
      <c r="F149" s="394"/>
      <c r="G149" s="394"/>
      <c r="H149" s="394"/>
      <c r="I149" s="394"/>
      <c r="J149" s="394"/>
      <c r="K149" s="394"/>
      <c r="L149" s="394"/>
      <c r="M149" s="394"/>
      <c r="N149" s="394"/>
      <c r="O149" s="394"/>
      <c r="P149" s="394"/>
      <c r="Q149" s="394"/>
      <c r="R149" s="394"/>
      <c r="S149" s="394"/>
      <c r="T149" s="394"/>
      <c r="U149" s="394"/>
      <c r="V149" s="394"/>
      <c r="W149" s="394"/>
      <c r="X149" s="394"/>
      <c r="Y149" s="394"/>
      <c r="Z149" s="394"/>
      <c r="AA149" s="394"/>
      <c r="AB149" s="394"/>
      <c r="AC149" s="394"/>
      <c r="AD149" s="394"/>
      <c r="AE149" s="394"/>
      <c r="AF149" s="394"/>
      <c r="AG149" s="394"/>
      <c r="AH149" s="394"/>
      <c r="AI149" s="394"/>
      <c r="AJ149" s="394"/>
      <c r="AK149" s="394"/>
      <c r="AL149" s="394"/>
      <c r="AM149" s="394"/>
      <c r="AN149" s="394"/>
      <c r="AO149" s="394"/>
      <c r="AP149" s="394"/>
      <c r="AQ149" s="394"/>
      <c r="AR149" s="394"/>
      <c r="AS149" s="394"/>
      <c r="AT149" s="394"/>
      <c r="AU149" s="394"/>
      <c r="AV149" s="394"/>
      <c r="AW149" s="394"/>
      <c r="AX149" s="394"/>
      <c r="AY149" s="394"/>
    </row>
    <row r="150" spans="2:51">
      <c r="B150" s="394"/>
      <c r="C150" s="394"/>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c r="AD150" s="394"/>
      <c r="AE150" s="394"/>
      <c r="AF150" s="394"/>
      <c r="AG150" s="394"/>
      <c r="AH150" s="394"/>
      <c r="AI150" s="394"/>
      <c r="AJ150" s="394"/>
      <c r="AK150" s="394"/>
      <c r="AL150" s="394"/>
      <c r="AM150" s="394"/>
      <c r="AN150" s="394"/>
      <c r="AO150" s="394"/>
      <c r="AP150" s="394"/>
      <c r="AQ150" s="394"/>
      <c r="AR150" s="394"/>
      <c r="AS150" s="394"/>
      <c r="AT150" s="394"/>
      <c r="AU150" s="394"/>
      <c r="AV150" s="394"/>
      <c r="AW150" s="394"/>
      <c r="AX150" s="394"/>
      <c r="AY150" s="394"/>
    </row>
    <row r="151" spans="2:51">
      <c r="B151" s="394"/>
      <c r="C151" s="394"/>
      <c r="D151" s="394"/>
      <c r="E151" s="394"/>
      <c r="F151" s="394"/>
      <c r="G151" s="394"/>
      <c r="H151" s="394"/>
      <c r="I151" s="394"/>
      <c r="J151" s="394"/>
      <c r="K151" s="394"/>
      <c r="L151" s="394"/>
      <c r="M151" s="394"/>
      <c r="N151" s="394"/>
      <c r="O151" s="394"/>
      <c r="P151" s="394"/>
      <c r="Q151" s="394"/>
      <c r="R151" s="394"/>
      <c r="S151" s="394"/>
      <c r="T151" s="394"/>
      <c r="U151" s="394"/>
      <c r="V151" s="394"/>
      <c r="W151" s="394"/>
      <c r="X151" s="394"/>
      <c r="Y151" s="394"/>
      <c r="Z151" s="394"/>
      <c r="AA151" s="394"/>
      <c r="AB151" s="394"/>
      <c r="AC151" s="394"/>
      <c r="AD151" s="394"/>
      <c r="AE151" s="394"/>
      <c r="AF151" s="394"/>
      <c r="AG151" s="394"/>
      <c r="AH151" s="394"/>
      <c r="AI151" s="394"/>
      <c r="AJ151" s="394"/>
      <c r="AK151" s="394"/>
      <c r="AL151" s="394"/>
      <c r="AM151" s="394"/>
      <c r="AN151" s="394"/>
      <c r="AO151" s="394"/>
      <c r="AP151" s="394"/>
      <c r="AQ151" s="394"/>
      <c r="AR151" s="394"/>
      <c r="AS151" s="394"/>
      <c r="AT151" s="394"/>
      <c r="AU151" s="394"/>
      <c r="AV151" s="394"/>
      <c r="AW151" s="394"/>
      <c r="AX151" s="394"/>
      <c r="AY151" s="394"/>
    </row>
    <row r="152" spans="2:51">
      <c r="B152" s="394"/>
      <c r="C152" s="394"/>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394"/>
      <c r="AJ152" s="394"/>
      <c r="AK152" s="394"/>
      <c r="AL152" s="394"/>
      <c r="AM152" s="394"/>
      <c r="AN152" s="394"/>
      <c r="AO152" s="394"/>
      <c r="AP152" s="394"/>
      <c r="AQ152" s="394"/>
      <c r="AR152" s="394"/>
      <c r="AS152" s="394"/>
      <c r="AT152" s="394"/>
      <c r="AU152" s="394"/>
      <c r="AV152" s="394"/>
      <c r="AW152" s="394"/>
      <c r="AX152" s="394"/>
      <c r="AY152" s="394"/>
    </row>
    <row r="153" spans="2:51">
      <c r="B153" s="394"/>
      <c r="C153" s="394"/>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4"/>
      <c r="AK153" s="394"/>
      <c r="AL153" s="394"/>
      <c r="AM153" s="394"/>
      <c r="AN153" s="394"/>
      <c r="AO153" s="394"/>
      <c r="AP153" s="394"/>
      <c r="AQ153" s="394"/>
      <c r="AR153" s="394"/>
      <c r="AS153" s="394"/>
      <c r="AT153" s="394"/>
      <c r="AU153" s="394"/>
      <c r="AV153" s="394"/>
      <c r="AW153" s="394"/>
      <c r="AX153" s="394"/>
      <c r="AY153" s="394"/>
    </row>
    <row r="154" spans="2:51">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4"/>
      <c r="AK154" s="394"/>
      <c r="AL154" s="394"/>
      <c r="AM154" s="394"/>
      <c r="AN154" s="394"/>
      <c r="AO154" s="394"/>
      <c r="AP154" s="394"/>
      <c r="AQ154" s="394"/>
      <c r="AR154" s="394"/>
      <c r="AS154" s="394"/>
      <c r="AT154" s="394"/>
      <c r="AU154" s="394"/>
      <c r="AV154" s="394"/>
      <c r="AW154" s="394"/>
      <c r="AX154" s="394"/>
      <c r="AY154" s="394"/>
    </row>
    <row r="155" spans="2:51">
      <c r="B155" s="394"/>
      <c r="C155" s="394"/>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c r="AI155" s="394"/>
      <c r="AJ155" s="394"/>
      <c r="AK155" s="394"/>
      <c r="AL155" s="394"/>
      <c r="AM155" s="394"/>
      <c r="AN155" s="394"/>
      <c r="AO155" s="394"/>
      <c r="AP155" s="394"/>
      <c r="AQ155" s="394"/>
      <c r="AR155" s="394"/>
      <c r="AS155" s="394"/>
      <c r="AT155" s="394"/>
      <c r="AU155" s="394"/>
      <c r="AV155" s="394"/>
      <c r="AW155" s="394"/>
      <c r="AX155" s="394"/>
      <c r="AY155" s="394"/>
    </row>
    <row r="156" spans="2:51">
      <c r="B156" s="394"/>
      <c r="C156" s="394"/>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394"/>
      <c r="AK156" s="394"/>
      <c r="AL156" s="394"/>
      <c r="AM156" s="394"/>
      <c r="AN156" s="394"/>
      <c r="AO156" s="394"/>
      <c r="AP156" s="394"/>
      <c r="AQ156" s="394"/>
      <c r="AR156" s="394"/>
      <c r="AS156" s="394"/>
      <c r="AT156" s="394"/>
      <c r="AU156" s="394"/>
      <c r="AV156" s="394"/>
      <c r="AW156" s="394"/>
      <c r="AX156" s="394"/>
      <c r="AY156" s="394"/>
    </row>
    <row r="157" spans="2:51">
      <c r="B157" s="394"/>
      <c r="C157" s="394"/>
      <c r="D157" s="394"/>
      <c r="E157" s="394"/>
      <c r="F157" s="394"/>
      <c r="G157" s="394"/>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4"/>
      <c r="AD157" s="394"/>
      <c r="AE157" s="394"/>
      <c r="AF157" s="394"/>
      <c r="AG157" s="394"/>
      <c r="AH157" s="394"/>
      <c r="AI157" s="394"/>
      <c r="AJ157" s="394"/>
      <c r="AK157" s="394"/>
      <c r="AL157" s="394"/>
      <c r="AM157" s="394"/>
      <c r="AN157" s="394"/>
      <c r="AO157" s="394"/>
      <c r="AP157" s="394"/>
      <c r="AQ157" s="394"/>
      <c r="AR157" s="394"/>
      <c r="AS157" s="394"/>
      <c r="AT157" s="394"/>
      <c r="AU157" s="394"/>
      <c r="AV157" s="394"/>
      <c r="AW157" s="394"/>
      <c r="AX157" s="394"/>
      <c r="AY157" s="394"/>
    </row>
    <row r="158" spans="2:51">
      <c r="B158" s="394"/>
      <c r="C158" s="394"/>
      <c r="D158" s="394"/>
      <c r="E158" s="394"/>
      <c r="F158" s="394"/>
      <c r="G158" s="394"/>
      <c r="H158" s="394"/>
      <c r="I158" s="394"/>
      <c r="J158" s="394"/>
      <c r="K158" s="394"/>
      <c r="L158" s="394"/>
      <c r="M158" s="394"/>
      <c r="N158" s="394"/>
      <c r="O158" s="394"/>
      <c r="P158" s="394"/>
      <c r="Q158" s="394"/>
      <c r="R158" s="394"/>
      <c r="S158" s="394"/>
      <c r="T158" s="394"/>
      <c r="U158" s="394"/>
      <c r="V158" s="394"/>
      <c r="W158" s="394"/>
      <c r="X158" s="394"/>
      <c r="Y158" s="394"/>
      <c r="Z158" s="394"/>
      <c r="AA158" s="394"/>
      <c r="AB158" s="394"/>
      <c r="AC158" s="394"/>
      <c r="AD158" s="394"/>
      <c r="AE158" s="394"/>
      <c r="AF158" s="394"/>
      <c r="AG158" s="394"/>
      <c r="AH158" s="394"/>
      <c r="AI158" s="394"/>
      <c r="AJ158" s="394"/>
      <c r="AK158" s="394"/>
      <c r="AL158" s="394"/>
      <c r="AM158" s="394"/>
      <c r="AN158" s="394"/>
      <c r="AO158" s="394"/>
      <c r="AP158" s="394"/>
      <c r="AQ158" s="394"/>
      <c r="AR158" s="394"/>
      <c r="AS158" s="394"/>
      <c r="AT158" s="394"/>
      <c r="AU158" s="394"/>
      <c r="AV158" s="394"/>
      <c r="AW158" s="394"/>
      <c r="AX158" s="394"/>
      <c r="AY158" s="394"/>
    </row>
    <row r="159" spans="2:51">
      <c r="B159" s="394"/>
      <c r="C159" s="394"/>
      <c r="D159" s="394"/>
      <c r="E159" s="394"/>
      <c r="F159" s="394"/>
      <c r="G159" s="394"/>
      <c r="H159" s="394"/>
      <c r="I159" s="394"/>
      <c r="J159" s="394"/>
      <c r="K159" s="394"/>
      <c r="L159" s="394"/>
      <c r="M159" s="394"/>
      <c r="N159" s="394"/>
      <c r="O159" s="394"/>
      <c r="P159" s="394"/>
      <c r="Q159" s="394"/>
      <c r="R159" s="394"/>
      <c r="S159" s="394"/>
      <c r="T159" s="394"/>
      <c r="U159" s="394"/>
      <c r="V159" s="394"/>
      <c r="W159" s="394"/>
      <c r="X159" s="394"/>
      <c r="Y159" s="394"/>
      <c r="Z159" s="394"/>
      <c r="AA159" s="394"/>
      <c r="AB159" s="394"/>
      <c r="AC159" s="394"/>
      <c r="AD159" s="394"/>
      <c r="AE159" s="394"/>
      <c r="AF159" s="394"/>
      <c r="AG159" s="394"/>
      <c r="AH159" s="394"/>
      <c r="AI159" s="394"/>
      <c r="AJ159" s="394"/>
      <c r="AK159" s="394"/>
      <c r="AL159" s="394"/>
      <c r="AM159" s="394"/>
      <c r="AN159" s="394"/>
      <c r="AO159" s="394"/>
      <c r="AP159" s="394"/>
      <c r="AQ159" s="394"/>
      <c r="AR159" s="394"/>
      <c r="AS159" s="394"/>
      <c r="AT159" s="394"/>
      <c r="AU159" s="394"/>
      <c r="AV159" s="394"/>
      <c r="AW159" s="394"/>
      <c r="AX159" s="394"/>
      <c r="AY159" s="394"/>
    </row>
    <row r="160" spans="2:51">
      <c r="B160" s="394"/>
      <c r="C160" s="394"/>
      <c r="D160" s="394"/>
      <c r="E160" s="394"/>
      <c r="F160" s="394"/>
      <c r="G160" s="394"/>
      <c r="H160" s="394"/>
      <c r="I160" s="394"/>
      <c r="J160" s="394"/>
      <c r="K160" s="394"/>
      <c r="L160" s="394"/>
      <c r="M160" s="394"/>
      <c r="N160" s="394"/>
      <c r="O160" s="394"/>
      <c r="P160" s="394"/>
      <c r="Q160" s="394"/>
      <c r="R160" s="394"/>
      <c r="S160" s="394"/>
      <c r="T160" s="394"/>
      <c r="U160" s="394"/>
      <c r="V160" s="394"/>
      <c r="W160" s="394"/>
      <c r="X160" s="394"/>
      <c r="Y160" s="394"/>
      <c r="Z160" s="394"/>
      <c r="AA160" s="394"/>
      <c r="AB160" s="394"/>
      <c r="AC160" s="394"/>
      <c r="AD160" s="394"/>
      <c r="AE160" s="394"/>
      <c r="AF160" s="394"/>
      <c r="AG160" s="394"/>
      <c r="AH160" s="394"/>
      <c r="AI160" s="394"/>
      <c r="AJ160" s="394"/>
      <c r="AK160" s="394"/>
      <c r="AL160" s="394"/>
      <c r="AM160" s="394"/>
      <c r="AN160" s="394"/>
      <c r="AO160" s="394"/>
      <c r="AP160" s="394"/>
      <c r="AQ160" s="394"/>
      <c r="AR160" s="394"/>
      <c r="AS160" s="394"/>
      <c r="AT160" s="394"/>
      <c r="AU160" s="394"/>
      <c r="AV160" s="394"/>
      <c r="AW160" s="394"/>
      <c r="AX160" s="394"/>
      <c r="AY160" s="394"/>
    </row>
    <row r="161" spans="2:51">
      <c r="B161" s="394"/>
      <c r="C161" s="394"/>
      <c r="D161" s="394"/>
      <c r="E161" s="394"/>
      <c r="F161" s="394"/>
      <c r="G161" s="394"/>
      <c r="H161" s="394"/>
      <c r="I161" s="394"/>
      <c r="J161" s="394"/>
      <c r="K161" s="394"/>
      <c r="L161" s="394"/>
      <c r="M161" s="394"/>
      <c r="N161" s="394"/>
      <c r="O161" s="394"/>
      <c r="P161" s="394"/>
      <c r="Q161" s="394"/>
      <c r="R161" s="394"/>
      <c r="S161" s="394"/>
      <c r="T161" s="394"/>
      <c r="U161" s="394"/>
      <c r="V161" s="394"/>
      <c r="W161" s="394"/>
      <c r="X161" s="394"/>
      <c r="Y161" s="394"/>
      <c r="Z161" s="394"/>
      <c r="AA161" s="394"/>
      <c r="AB161" s="394"/>
      <c r="AC161" s="394"/>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4"/>
      <c r="AY161" s="394"/>
    </row>
    <row r="162" spans="2:51">
      <c r="B162" s="394"/>
      <c r="C162" s="394"/>
      <c r="D162" s="394"/>
      <c r="E162" s="394"/>
      <c r="F162" s="394"/>
      <c r="G162" s="394"/>
      <c r="H162" s="394"/>
      <c r="I162" s="394"/>
      <c r="J162" s="394"/>
      <c r="K162" s="394"/>
      <c r="L162" s="394"/>
      <c r="M162" s="394"/>
      <c r="N162" s="394"/>
      <c r="O162" s="394"/>
      <c r="P162" s="394"/>
      <c r="Q162" s="394"/>
      <c r="R162" s="394"/>
      <c r="S162" s="394"/>
      <c r="T162" s="394"/>
      <c r="U162" s="394"/>
      <c r="V162" s="394"/>
      <c r="W162" s="394"/>
      <c r="X162" s="394"/>
      <c r="Y162" s="394"/>
      <c r="Z162" s="394"/>
      <c r="AA162" s="394"/>
      <c r="AB162" s="394"/>
      <c r="AC162" s="394"/>
      <c r="AD162" s="394"/>
      <c r="AE162" s="394"/>
      <c r="AF162" s="394"/>
      <c r="AG162" s="394"/>
      <c r="AH162" s="394"/>
      <c r="AI162" s="394"/>
      <c r="AJ162" s="394"/>
      <c r="AK162" s="394"/>
      <c r="AL162" s="394"/>
      <c r="AM162" s="394"/>
      <c r="AN162" s="394"/>
      <c r="AO162" s="394"/>
      <c r="AP162" s="394"/>
      <c r="AQ162" s="394"/>
      <c r="AR162" s="394"/>
      <c r="AS162" s="394"/>
      <c r="AT162" s="394"/>
      <c r="AU162" s="394"/>
      <c r="AV162" s="394"/>
      <c r="AW162" s="394"/>
      <c r="AX162" s="394"/>
      <c r="AY162" s="394"/>
    </row>
    <row r="163" spans="2:51">
      <c r="B163" s="394"/>
      <c r="C163" s="394"/>
      <c r="D163" s="394"/>
      <c r="E163" s="394"/>
      <c r="F163" s="394"/>
      <c r="G163" s="394"/>
      <c r="H163" s="394"/>
      <c r="I163" s="394"/>
      <c r="J163" s="394"/>
      <c r="K163" s="394"/>
      <c r="L163" s="394"/>
      <c r="M163" s="394"/>
      <c r="N163" s="394"/>
      <c r="O163" s="394"/>
      <c r="P163" s="394"/>
      <c r="Q163" s="394"/>
      <c r="R163" s="394"/>
      <c r="S163" s="394"/>
      <c r="T163" s="394"/>
      <c r="U163" s="394"/>
      <c r="V163" s="394"/>
      <c r="W163" s="394"/>
      <c r="X163" s="394"/>
      <c r="Y163" s="394"/>
      <c r="Z163" s="394"/>
      <c r="AA163" s="394"/>
      <c r="AB163" s="394"/>
      <c r="AC163" s="394"/>
      <c r="AD163" s="394"/>
      <c r="AE163" s="394"/>
      <c r="AF163" s="394"/>
      <c r="AG163" s="394"/>
      <c r="AH163" s="394"/>
      <c r="AI163" s="394"/>
      <c r="AJ163" s="394"/>
      <c r="AK163" s="394"/>
      <c r="AL163" s="394"/>
      <c r="AM163" s="394"/>
      <c r="AN163" s="394"/>
      <c r="AO163" s="394"/>
      <c r="AP163" s="394"/>
      <c r="AQ163" s="394"/>
      <c r="AR163" s="394"/>
      <c r="AS163" s="394"/>
      <c r="AT163" s="394"/>
      <c r="AU163" s="394"/>
      <c r="AV163" s="394"/>
      <c r="AW163" s="394"/>
      <c r="AX163" s="394"/>
      <c r="AY163" s="394"/>
    </row>
    <row r="164" spans="2:51">
      <c r="B164" s="394"/>
      <c r="C164" s="394"/>
      <c r="D164" s="394"/>
      <c r="E164" s="394"/>
      <c r="F164" s="394"/>
      <c r="G164" s="394"/>
      <c r="H164" s="394"/>
      <c r="I164" s="394"/>
      <c r="J164" s="394"/>
      <c r="K164" s="394"/>
      <c r="L164" s="394"/>
      <c r="M164" s="394"/>
      <c r="N164" s="394"/>
      <c r="O164" s="394"/>
      <c r="P164" s="394"/>
      <c r="Q164" s="394"/>
      <c r="R164" s="394"/>
      <c r="S164" s="394"/>
      <c r="T164" s="394"/>
      <c r="U164" s="394"/>
      <c r="V164" s="394"/>
      <c r="W164" s="394"/>
      <c r="X164" s="394"/>
      <c r="Y164" s="394"/>
      <c r="Z164" s="394"/>
      <c r="AA164" s="394"/>
      <c r="AB164" s="394"/>
      <c r="AC164" s="394"/>
      <c r="AD164" s="394"/>
      <c r="AE164" s="394"/>
      <c r="AF164" s="394"/>
      <c r="AG164" s="394"/>
      <c r="AH164" s="394"/>
      <c r="AI164" s="394"/>
      <c r="AJ164" s="394"/>
      <c r="AK164" s="394"/>
      <c r="AL164" s="394"/>
      <c r="AM164" s="394"/>
      <c r="AN164" s="394"/>
      <c r="AO164" s="394"/>
      <c r="AP164" s="394"/>
      <c r="AQ164" s="394"/>
      <c r="AR164" s="394"/>
      <c r="AS164" s="394"/>
      <c r="AT164" s="394"/>
      <c r="AU164" s="394"/>
      <c r="AV164" s="394"/>
      <c r="AW164" s="394"/>
      <c r="AX164" s="394"/>
      <c r="AY164" s="394"/>
    </row>
    <row r="165" spans="2:51">
      <c r="B165" s="394"/>
      <c r="C165" s="394"/>
      <c r="D165" s="394"/>
      <c r="E165" s="394"/>
      <c r="F165" s="394"/>
      <c r="G165" s="394"/>
      <c r="H165" s="394"/>
      <c r="I165" s="394"/>
      <c r="J165" s="394"/>
      <c r="K165" s="394"/>
      <c r="L165" s="394"/>
      <c r="M165" s="394"/>
      <c r="N165" s="394"/>
      <c r="O165" s="394"/>
      <c r="P165" s="394"/>
      <c r="Q165" s="394"/>
      <c r="R165" s="394"/>
      <c r="S165" s="394"/>
      <c r="T165" s="394"/>
      <c r="U165" s="394"/>
      <c r="V165" s="394"/>
      <c r="W165" s="394"/>
      <c r="X165" s="394"/>
      <c r="Y165" s="394"/>
      <c r="Z165" s="394"/>
      <c r="AA165" s="394"/>
      <c r="AB165" s="394"/>
      <c r="AC165" s="394"/>
      <c r="AD165" s="394"/>
      <c r="AE165" s="394"/>
      <c r="AF165" s="394"/>
      <c r="AG165" s="394"/>
      <c r="AH165" s="394"/>
      <c r="AI165" s="394"/>
      <c r="AJ165" s="394"/>
      <c r="AK165" s="394"/>
      <c r="AL165" s="394"/>
      <c r="AM165" s="394"/>
      <c r="AN165" s="394"/>
      <c r="AO165" s="394"/>
      <c r="AP165" s="394"/>
      <c r="AQ165" s="394"/>
      <c r="AR165" s="394"/>
      <c r="AS165" s="394"/>
      <c r="AT165" s="394"/>
      <c r="AU165" s="394"/>
      <c r="AV165" s="394"/>
      <c r="AW165" s="394"/>
      <c r="AX165" s="394"/>
      <c r="AY165" s="394"/>
    </row>
    <row r="166" spans="2:51">
      <c r="B166" s="394"/>
      <c r="C166" s="394"/>
      <c r="D166" s="394"/>
      <c r="E166" s="394"/>
      <c r="F166" s="394"/>
      <c r="G166" s="394"/>
      <c r="H166" s="394"/>
      <c r="I166" s="394"/>
      <c r="J166" s="394"/>
      <c r="K166" s="394"/>
      <c r="L166" s="394"/>
      <c r="M166" s="394"/>
      <c r="N166" s="394"/>
      <c r="O166" s="394"/>
      <c r="P166" s="394"/>
      <c r="Q166" s="394"/>
      <c r="R166" s="394"/>
      <c r="S166" s="394"/>
      <c r="T166" s="394"/>
      <c r="U166" s="394"/>
      <c r="V166" s="394"/>
      <c r="W166" s="394"/>
      <c r="X166" s="394"/>
      <c r="Y166" s="394"/>
      <c r="Z166" s="394"/>
      <c r="AA166" s="394"/>
      <c r="AB166" s="394"/>
      <c r="AC166" s="394"/>
      <c r="AD166" s="394"/>
      <c r="AE166" s="394"/>
      <c r="AF166" s="394"/>
      <c r="AG166" s="394"/>
      <c r="AH166" s="394"/>
      <c r="AI166" s="394"/>
      <c r="AJ166" s="394"/>
      <c r="AK166" s="394"/>
      <c r="AL166" s="394"/>
      <c r="AM166" s="394"/>
      <c r="AN166" s="394"/>
      <c r="AO166" s="394"/>
      <c r="AP166" s="394"/>
      <c r="AQ166" s="394"/>
      <c r="AR166" s="394"/>
      <c r="AS166" s="394"/>
      <c r="AT166" s="394"/>
      <c r="AU166" s="394"/>
      <c r="AV166" s="394"/>
      <c r="AW166" s="394"/>
      <c r="AX166" s="394"/>
      <c r="AY166" s="394"/>
    </row>
    <row r="167" spans="2:51">
      <c r="B167" s="394"/>
      <c r="C167" s="394"/>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c r="AK167" s="394"/>
      <c r="AL167" s="394"/>
      <c r="AM167" s="394"/>
      <c r="AN167" s="394"/>
      <c r="AO167" s="394"/>
      <c r="AP167" s="394"/>
      <c r="AQ167" s="394"/>
      <c r="AR167" s="394"/>
      <c r="AS167" s="394"/>
      <c r="AT167" s="394"/>
      <c r="AU167" s="394"/>
      <c r="AV167" s="394"/>
      <c r="AW167" s="394"/>
      <c r="AX167" s="394"/>
      <c r="AY167" s="394"/>
    </row>
    <row r="168" spans="2:51">
      <c r="B168" s="394"/>
      <c r="C168" s="394"/>
      <c r="D168" s="394"/>
      <c r="E168" s="394"/>
      <c r="F168" s="394"/>
      <c r="G168" s="394"/>
      <c r="H168" s="394"/>
      <c r="I168" s="394"/>
      <c r="J168" s="394"/>
      <c r="K168" s="394"/>
      <c r="L168" s="394"/>
      <c r="M168" s="394"/>
      <c r="N168" s="394"/>
      <c r="O168" s="394"/>
      <c r="P168" s="394"/>
      <c r="Q168" s="394"/>
      <c r="R168" s="394"/>
      <c r="S168" s="394"/>
      <c r="T168" s="394"/>
      <c r="U168" s="394"/>
      <c r="V168" s="394"/>
      <c r="W168" s="394"/>
      <c r="X168" s="394"/>
      <c r="Y168" s="394"/>
      <c r="Z168" s="394"/>
      <c r="AA168" s="394"/>
      <c r="AB168" s="394"/>
      <c r="AC168" s="394"/>
      <c r="AD168" s="394"/>
      <c r="AE168" s="394"/>
      <c r="AF168" s="394"/>
      <c r="AG168" s="394"/>
      <c r="AH168" s="394"/>
      <c r="AI168" s="394"/>
      <c r="AJ168" s="394"/>
      <c r="AK168" s="394"/>
      <c r="AL168" s="394"/>
      <c r="AM168" s="394"/>
      <c r="AN168" s="394"/>
      <c r="AO168" s="394"/>
      <c r="AP168" s="394"/>
      <c r="AQ168" s="394"/>
      <c r="AR168" s="394"/>
      <c r="AS168" s="394"/>
      <c r="AT168" s="394"/>
      <c r="AU168" s="394"/>
      <c r="AV168" s="394"/>
      <c r="AW168" s="394"/>
      <c r="AX168" s="394"/>
      <c r="AY168" s="394"/>
    </row>
    <row r="169" spans="2:51">
      <c r="B169" s="394"/>
      <c r="C169" s="394"/>
      <c r="D169" s="394"/>
      <c r="E169" s="394"/>
      <c r="F169" s="394"/>
      <c r="G169" s="394"/>
      <c r="H169" s="394"/>
      <c r="I169" s="394"/>
      <c r="J169" s="394"/>
      <c r="K169" s="394"/>
      <c r="L169" s="394"/>
      <c r="M169" s="394"/>
      <c r="N169" s="394"/>
      <c r="O169" s="394"/>
      <c r="P169" s="394"/>
      <c r="Q169" s="394"/>
      <c r="R169" s="394"/>
      <c r="S169" s="394"/>
      <c r="T169" s="394"/>
      <c r="U169" s="394"/>
      <c r="V169" s="394"/>
      <c r="W169" s="394"/>
      <c r="X169" s="394"/>
      <c r="Y169" s="394"/>
      <c r="Z169" s="394"/>
      <c r="AA169" s="394"/>
      <c r="AB169" s="394"/>
      <c r="AC169" s="394"/>
      <c r="AD169" s="394"/>
      <c r="AE169" s="394"/>
      <c r="AF169" s="394"/>
      <c r="AG169" s="394"/>
      <c r="AH169" s="394"/>
      <c r="AI169" s="394"/>
      <c r="AJ169" s="394"/>
      <c r="AK169" s="394"/>
      <c r="AL169" s="394"/>
      <c r="AM169" s="394"/>
      <c r="AN169" s="394"/>
      <c r="AO169" s="394"/>
      <c r="AP169" s="394"/>
      <c r="AQ169" s="394"/>
      <c r="AR169" s="394"/>
      <c r="AS169" s="394"/>
      <c r="AT169" s="394"/>
      <c r="AU169" s="394"/>
      <c r="AV169" s="394"/>
      <c r="AW169" s="394"/>
      <c r="AX169" s="394"/>
      <c r="AY169" s="394"/>
    </row>
    <row r="170" spans="2:51">
      <c r="B170" s="394"/>
      <c r="C170" s="394"/>
      <c r="D170" s="394"/>
      <c r="E170" s="394"/>
      <c r="F170" s="394"/>
      <c r="G170" s="394"/>
      <c r="H170" s="394"/>
      <c r="I170" s="394"/>
      <c r="J170" s="394"/>
      <c r="K170" s="394"/>
      <c r="L170" s="394"/>
      <c r="M170" s="394"/>
      <c r="N170" s="394"/>
      <c r="O170" s="394"/>
      <c r="P170" s="394"/>
      <c r="Q170" s="394"/>
      <c r="R170" s="394"/>
      <c r="S170" s="394"/>
      <c r="T170" s="394"/>
      <c r="U170" s="394"/>
      <c r="V170" s="394"/>
      <c r="W170" s="394"/>
      <c r="X170" s="394"/>
      <c r="Y170" s="394"/>
      <c r="Z170" s="394"/>
      <c r="AA170" s="394"/>
      <c r="AB170" s="394"/>
      <c r="AC170" s="394"/>
      <c r="AD170" s="394"/>
      <c r="AE170" s="394"/>
      <c r="AF170" s="394"/>
      <c r="AG170" s="394"/>
      <c r="AH170" s="394"/>
      <c r="AI170" s="394"/>
      <c r="AJ170" s="394"/>
      <c r="AK170" s="394"/>
      <c r="AL170" s="394"/>
      <c r="AM170" s="394"/>
      <c r="AN170" s="394"/>
      <c r="AO170" s="394"/>
      <c r="AP170" s="394"/>
      <c r="AQ170" s="394"/>
      <c r="AR170" s="394"/>
      <c r="AS170" s="394"/>
      <c r="AT170" s="394"/>
      <c r="AU170" s="394"/>
      <c r="AV170" s="394"/>
      <c r="AW170" s="394"/>
      <c r="AX170" s="394"/>
      <c r="AY170" s="394"/>
    </row>
    <row r="171" spans="2:51">
      <c r="B171" s="394"/>
      <c r="C171" s="394"/>
      <c r="D171" s="394"/>
      <c r="E171" s="394"/>
      <c r="F171" s="394"/>
      <c r="G171" s="394"/>
      <c r="H171" s="394"/>
      <c r="I171" s="394"/>
      <c r="J171" s="394"/>
      <c r="K171" s="394"/>
      <c r="L171" s="394"/>
      <c r="M171" s="394"/>
      <c r="N171" s="394"/>
      <c r="O171" s="394"/>
      <c r="P171" s="394"/>
      <c r="Q171" s="394"/>
      <c r="R171" s="394"/>
      <c r="S171" s="394"/>
      <c r="T171" s="394"/>
      <c r="U171" s="394"/>
      <c r="V171" s="394"/>
      <c r="W171" s="394"/>
      <c r="X171" s="394"/>
      <c r="Y171" s="394"/>
      <c r="Z171" s="394"/>
      <c r="AA171" s="394"/>
      <c r="AB171" s="394"/>
      <c r="AC171" s="394"/>
      <c r="AD171" s="394"/>
      <c r="AE171" s="394"/>
      <c r="AF171" s="394"/>
      <c r="AG171" s="394"/>
      <c r="AH171" s="394"/>
      <c r="AI171" s="394"/>
      <c r="AJ171" s="394"/>
      <c r="AK171" s="394"/>
      <c r="AL171" s="394"/>
      <c r="AM171" s="394"/>
      <c r="AN171" s="394"/>
      <c r="AO171" s="394"/>
      <c r="AP171" s="394"/>
      <c r="AQ171" s="394"/>
      <c r="AR171" s="394"/>
      <c r="AS171" s="394"/>
      <c r="AT171" s="394"/>
      <c r="AU171" s="394"/>
      <c r="AV171" s="394"/>
      <c r="AW171" s="394"/>
      <c r="AX171" s="394"/>
      <c r="AY171" s="394"/>
    </row>
    <row r="172" spans="2:51">
      <c r="B172" s="394"/>
      <c r="C172" s="394"/>
      <c r="D172" s="394"/>
      <c r="E172" s="394"/>
      <c r="F172" s="394"/>
      <c r="G172" s="394"/>
      <c r="H172" s="394"/>
      <c r="I172" s="394"/>
      <c r="J172" s="394"/>
      <c r="K172" s="394"/>
      <c r="L172" s="394"/>
      <c r="M172" s="394"/>
      <c r="N172" s="394"/>
      <c r="O172" s="394"/>
      <c r="P172" s="394"/>
      <c r="Q172" s="394"/>
      <c r="R172" s="394"/>
      <c r="S172" s="394"/>
      <c r="T172" s="394"/>
      <c r="U172" s="394"/>
      <c r="V172" s="394"/>
      <c r="W172" s="394"/>
      <c r="X172" s="394"/>
      <c r="Y172" s="394"/>
      <c r="Z172" s="394"/>
      <c r="AA172" s="394"/>
      <c r="AB172" s="394"/>
      <c r="AC172" s="394"/>
      <c r="AD172" s="394"/>
      <c r="AE172" s="394"/>
      <c r="AF172" s="394"/>
      <c r="AG172" s="394"/>
      <c r="AH172" s="394"/>
      <c r="AI172" s="394"/>
      <c r="AJ172" s="394"/>
      <c r="AK172" s="394"/>
      <c r="AL172" s="394"/>
      <c r="AM172" s="394"/>
      <c r="AN172" s="394"/>
      <c r="AO172" s="394"/>
      <c r="AP172" s="394"/>
      <c r="AQ172" s="394"/>
      <c r="AR172" s="394"/>
      <c r="AS172" s="394"/>
      <c r="AT172" s="394"/>
      <c r="AU172" s="394"/>
      <c r="AV172" s="394"/>
      <c r="AW172" s="394"/>
      <c r="AX172" s="394"/>
      <c r="AY172" s="394"/>
    </row>
    <row r="173" spans="2:51">
      <c r="B173" s="394"/>
      <c r="C173" s="394"/>
      <c r="D173" s="394"/>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4"/>
      <c r="AB173" s="394"/>
      <c r="AC173" s="394"/>
      <c r="AD173" s="394"/>
      <c r="AE173" s="394"/>
      <c r="AF173" s="394"/>
      <c r="AG173" s="394"/>
      <c r="AH173" s="394"/>
      <c r="AI173" s="394"/>
      <c r="AJ173" s="394"/>
      <c r="AK173" s="394"/>
      <c r="AL173" s="394"/>
      <c r="AM173" s="394"/>
      <c r="AN173" s="394"/>
      <c r="AO173" s="394"/>
      <c r="AP173" s="394"/>
      <c r="AQ173" s="394"/>
      <c r="AR173" s="394"/>
      <c r="AS173" s="394"/>
      <c r="AT173" s="394"/>
      <c r="AU173" s="394"/>
      <c r="AV173" s="394"/>
      <c r="AW173" s="394"/>
      <c r="AX173" s="394"/>
      <c r="AY173" s="394"/>
    </row>
    <row r="174" spans="2:51">
      <c r="B174" s="394"/>
      <c r="C174" s="394"/>
      <c r="D174" s="394"/>
      <c r="E174" s="394"/>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4"/>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4"/>
      <c r="AY174" s="394"/>
    </row>
    <row r="175" spans="2:51">
      <c r="B175" s="394"/>
      <c r="C175" s="394"/>
      <c r="D175" s="394"/>
      <c r="E175" s="394"/>
      <c r="F175" s="394"/>
      <c r="G175" s="394"/>
      <c r="H175" s="394"/>
      <c r="I175" s="394"/>
      <c r="J175" s="394"/>
      <c r="K175" s="394"/>
      <c r="L175" s="394"/>
      <c r="M175" s="394"/>
      <c r="N175" s="394"/>
      <c r="O175" s="394"/>
      <c r="P175" s="394"/>
      <c r="Q175" s="394"/>
      <c r="R175" s="394"/>
      <c r="S175" s="394"/>
      <c r="T175" s="394"/>
      <c r="U175" s="394"/>
      <c r="V175" s="394"/>
      <c r="W175" s="394"/>
      <c r="X175" s="394"/>
      <c r="Y175" s="394"/>
      <c r="Z175" s="394"/>
      <c r="AA175" s="394"/>
      <c r="AB175" s="394"/>
      <c r="AC175" s="394"/>
      <c r="AD175" s="394"/>
      <c r="AE175" s="394"/>
      <c r="AF175" s="394"/>
      <c r="AG175" s="394"/>
      <c r="AH175" s="394"/>
      <c r="AI175" s="394"/>
      <c r="AJ175" s="394"/>
      <c r="AK175" s="394"/>
      <c r="AL175" s="394"/>
      <c r="AM175" s="394"/>
      <c r="AN175" s="394"/>
      <c r="AO175" s="394"/>
      <c r="AP175" s="394"/>
      <c r="AQ175" s="394"/>
      <c r="AR175" s="394"/>
      <c r="AS175" s="394"/>
      <c r="AT175" s="394"/>
      <c r="AU175" s="394"/>
      <c r="AV175" s="394"/>
      <c r="AW175" s="394"/>
      <c r="AX175" s="394"/>
      <c r="AY175" s="394"/>
    </row>
    <row r="176" spans="2:51">
      <c r="B176" s="394"/>
      <c r="C176" s="394"/>
      <c r="D176" s="394"/>
      <c r="E176" s="394"/>
      <c r="F176" s="394"/>
      <c r="G176" s="394"/>
      <c r="H176" s="394"/>
      <c r="I176" s="394"/>
      <c r="J176" s="394"/>
      <c r="K176" s="394"/>
      <c r="L176" s="394"/>
      <c r="M176" s="394"/>
      <c r="N176" s="394"/>
      <c r="O176" s="394"/>
      <c r="P176" s="394"/>
      <c r="Q176" s="394"/>
      <c r="R176" s="394"/>
      <c r="S176" s="394"/>
      <c r="T176" s="394"/>
      <c r="U176" s="394"/>
      <c r="V176" s="394"/>
      <c r="W176" s="394"/>
      <c r="X176" s="394"/>
      <c r="Y176" s="394"/>
      <c r="Z176" s="394"/>
      <c r="AA176" s="394"/>
      <c r="AB176" s="394"/>
      <c r="AC176" s="394"/>
      <c r="AD176" s="394"/>
      <c r="AE176" s="394"/>
      <c r="AF176" s="394"/>
      <c r="AG176" s="394"/>
      <c r="AH176" s="394"/>
      <c r="AI176" s="394"/>
      <c r="AJ176" s="394"/>
      <c r="AK176" s="394"/>
      <c r="AL176" s="394"/>
      <c r="AM176" s="394"/>
      <c r="AN176" s="394"/>
      <c r="AO176" s="394"/>
      <c r="AP176" s="394"/>
      <c r="AQ176" s="394"/>
      <c r="AR176" s="394"/>
      <c r="AS176" s="394"/>
      <c r="AT176" s="394"/>
      <c r="AU176" s="394"/>
      <c r="AV176" s="394"/>
      <c r="AW176" s="394"/>
      <c r="AX176" s="394"/>
      <c r="AY176" s="394"/>
    </row>
    <row r="177" spans="2:51">
      <c r="B177" s="394"/>
      <c r="C177" s="394"/>
      <c r="D177" s="394"/>
      <c r="E177" s="394"/>
      <c r="F177" s="394"/>
      <c r="G177" s="394"/>
      <c r="H177" s="394"/>
      <c r="I177" s="394"/>
      <c r="J177" s="394"/>
      <c r="K177" s="394"/>
      <c r="L177" s="394"/>
      <c r="M177" s="394"/>
      <c r="N177" s="394"/>
      <c r="O177" s="394"/>
      <c r="P177" s="394"/>
      <c r="Q177" s="394"/>
      <c r="R177" s="394"/>
      <c r="S177" s="394"/>
      <c r="T177" s="394"/>
      <c r="U177" s="394"/>
      <c r="V177" s="394"/>
      <c r="W177" s="394"/>
      <c r="X177" s="394"/>
      <c r="Y177" s="394"/>
      <c r="Z177" s="394"/>
      <c r="AA177" s="394"/>
      <c r="AB177" s="394"/>
      <c r="AC177" s="394"/>
      <c r="AD177" s="394"/>
      <c r="AE177" s="394"/>
      <c r="AF177" s="394"/>
      <c r="AG177" s="394"/>
      <c r="AH177" s="394"/>
      <c r="AI177" s="394"/>
      <c r="AJ177" s="394"/>
      <c r="AK177" s="394"/>
      <c r="AL177" s="394"/>
      <c r="AM177" s="394"/>
      <c r="AN177" s="394"/>
      <c r="AO177" s="394"/>
      <c r="AP177" s="394"/>
      <c r="AQ177" s="394"/>
      <c r="AR177" s="394"/>
      <c r="AS177" s="394"/>
      <c r="AT177" s="394"/>
      <c r="AU177" s="394"/>
      <c r="AV177" s="394"/>
      <c r="AW177" s="394"/>
      <c r="AX177" s="394"/>
      <c r="AY177" s="394"/>
    </row>
    <row r="178" spans="2:51">
      <c r="B178" s="394"/>
      <c r="C178" s="394"/>
      <c r="D178" s="394"/>
      <c r="E178" s="394"/>
      <c r="F178" s="394"/>
      <c r="G178" s="394"/>
      <c r="H178" s="394"/>
      <c r="I178" s="394"/>
      <c r="J178" s="394"/>
      <c r="K178" s="394"/>
      <c r="L178" s="394"/>
      <c r="M178" s="394"/>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4"/>
      <c r="AY178" s="394"/>
    </row>
    <row r="179" spans="2:51">
      <c r="B179" s="394"/>
      <c r="C179" s="394"/>
      <c r="D179" s="394"/>
      <c r="E179" s="394"/>
      <c r="F179" s="394"/>
      <c r="G179" s="394"/>
      <c r="H179" s="394"/>
      <c r="I179" s="394"/>
      <c r="J179" s="394"/>
      <c r="K179" s="394"/>
      <c r="L179" s="394"/>
      <c r="M179" s="394"/>
      <c r="N179" s="394"/>
      <c r="O179" s="394"/>
      <c r="P179" s="394"/>
      <c r="Q179" s="394"/>
      <c r="R179" s="394"/>
      <c r="S179" s="394"/>
      <c r="T179" s="394"/>
      <c r="U179" s="394"/>
      <c r="V179" s="394"/>
      <c r="W179" s="394"/>
      <c r="X179" s="394"/>
      <c r="Y179" s="394"/>
      <c r="Z179" s="394"/>
      <c r="AA179" s="394"/>
      <c r="AB179" s="394"/>
      <c r="AC179" s="394"/>
      <c r="AD179" s="394"/>
      <c r="AE179" s="394"/>
      <c r="AF179" s="394"/>
      <c r="AG179" s="394"/>
      <c r="AH179" s="394"/>
      <c r="AI179" s="394"/>
      <c r="AJ179" s="394"/>
      <c r="AK179" s="394"/>
      <c r="AL179" s="394"/>
      <c r="AM179" s="394"/>
      <c r="AN179" s="394"/>
      <c r="AO179" s="394"/>
      <c r="AP179" s="394"/>
      <c r="AQ179" s="394"/>
      <c r="AR179" s="394"/>
      <c r="AS179" s="394"/>
      <c r="AT179" s="394"/>
      <c r="AU179" s="394"/>
      <c r="AV179" s="394"/>
      <c r="AW179" s="394"/>
      <c r="AX179" s="394"/>
      <c r="AY179" s="394"/>
    </row>
    <row r="180" spans="2:51">
      <c r="B180" s="394"/>
      <c r="C180" s="394"/>
      <c r="D180" s="394"/>
      <c r="E180" s="394"/>
      <c r="F180" s="394"/>
      <c r="G180" s="394"/>
      <c r="H180" s="394"/>
      <c r="I180" s="394"/>
      <c r="J180" s="394"/>
      <c r="K180" s="394"/>
      <c r="L180" s="394"/>
      <c r="M180" s="394"/>
      <c r="N180" s="394"/>
      <c r="O180" s="394"/>
      <c r="P180" s="394"/>
      <c r="Q180" s="394"/>
      <c r="R180" s="394"/>
      <c r="S180" s="394"/>
      <c r="T180" s="394"/>
      <c r="U180" s="394"/>
      <c r="V180" s="394"/>
      <c r="W180" s="394"/>
      <c r="X180" s="394"/>
      <c r="Y180" s="394"/>
      <c r="Z180" s="394"/>
      <c r="AA180" s="394"/>
      <c r="AB180" s="394"/>
      <c r="AC180" s="394"/>
      <c r="AD180" s="394"/>
      <c r="AE180" s="394"/>
      <c r="AF180" s="394"/>
      <c r="AG180" s="394"/>
      <c r="AH180" s="394"/>
      <c r="AI180" s="394"/>
      <c r="AJ180" s="394"/>
      <c r="AK180" s="394"/>
      <c r="AL180" s="394"/>
      <c r="AM180" s="394"/>
      <c r="AN180" s="394"/>
      <c r="AO180" s="394"/>
      <c r="AP180" s="394"/>
      <c r="AQ180" s="394"/>
      <c r="AR180" s="394"/>
      <c r="AS180" s="394"/>
      <c r="AT180" s="394"/>
      <c r="AU180" s="394"/>
      <c r="AV180" s="394"/>
      <c r="AW180" s="394"/>
      <c r="AX180" s="394"/>
      <c r="AY180" s="394"/>
    </row>
    <row r="181" spans="2:51">
      <c r="B181" s="394"/>
      <c r="C181" s="394"/>
      <c r="D181" s="394"/>
      <c r="E181" s="394"/>
      <c r="F181" s="394"/>
      <c r="G181" s="394"/>
      <c r="H181" s="394"/>
      <c r="I181" s="394"/>
      <c r="J181" s="394"/>
      <c r="K181" s="394"/>
      <c r="L181" s="394"/>
      <c r="M181" s="394"/>
      <c r="N181" s="394"/>
      <c r="O181" s="394"/>
      <c r="P181" s="394"/>
      <c r="Q181" s="394"/>
      <c r="R181" s="394"/>
      <c r="S181" s="394"/>
      <c r="T181" s="394"/>
      <c r="U181" s="394"/>
      <c r="V181" s="394"/>
      <c r="W181" s="394"/>
      <c r="X181" s="394"/>
      <c r="Y181" s="394"/>
      <c r="Z181" s="394"/>
      <c r="AA181" s="394"/>
      <c r="AB181" s="394"/>
      <c r="AC181" s="394"/>
      <c r="AD181" s="394"/>
      <c r="AE181" s="394"/>
      <c r="AF181" s="394"/>
      <c r="AG181" s="394"/>
      <c r="AH181" s="394"/>
      <c r="AI181" s="394"/>
      <c r="AJ181" s="394"/>
      <c r="AK181" s="394"/>
      <c r="AL181" s="394"/>
      <c r="AM181" s="394"/>
      <c r="AN181" s="394"/>
      <c r="AO181" s="394"/>
      <c r="AP181" s="394"/>
      <c r="AQ181" s="394"/>
      <c r="AR181" s="394"/>
      <c r="AS181" s="394"/>
      <c r="AT181" s="394"/>
      <c r="AU181" s="394"/>
      <c r="AV181" s="394"/>
      <c r="AW181" s="394"/>
      <c r="AX181" s="394"/>
      <c r="AY181" s="394"/>
    </row>
    <row r="182" spans="2:51">
      <c r="B182" s="394"/>
      <c r="C182" s="394"/>
      <c r="D182" s="394"/>
      <c r="E182" s="394"/>
      <c r="F182" s="394"/>
      <c r="G182" s="394"/>
      <c r="H182" s="394"/>
      <c r="I182" s="394"/>
      <c r="J182" s="394"/>
      <c r="K182" s="394"/>
      <c r="L182" s="394"/>
      <c r="M182" s="394"/>
      <c r="N182" s="394"/>
      <c r="O182" s="394"/>
      <c r="P182" s="394"/>
      <c r="Q182" s="394"/>
      <c r="R182" s="394"/>
      <c r="S182" s="394"/>
      <c r="T182" s="394"/>
      <c r="U182" s="394"/>
      <c r="V182" s="394"/>
      <c r="W182" s="394"/>
      <c r="X182" s="394"/>
      <c r="Y182" s="394"/>
      <c r="Z182" s="394"/>
      <c r="AA182" s="394"/>
      <c r="AB182" s="394"/>
      <c r="AC182" s="394"/>
      <c r="AD182" s="394"/>
      <c r="AE182" s="394"/>
      <c r="AF182" s="394"/>
      <c r="AG182" s="394"/>
      <c r="AH182" s="394"/>
      <c r="AI182" s="394"/>
      <c r="AJ182" s="394"/>
      <c r="AK182" s="394"/>
      <c r="AL182" s="394"/>
      <c r="AM182" s="394"/>
      <c r="AN182" s="394"/>
      <c r="AO182" s="394"/>
      <c r="AP182" s="394"/>
      <c r="AQ182" s="394"/>
      <c r="AR182" s="394"/>
      <c r="AS182" s="394"/>
      <c r="AT182" s="394"/>
      <c r="AU182" s="394"/>
      <c r="AV182" s="394"/>
      <c r="AW182" s="394"/>
      <c r="AX182" s="394"/>
      <c r="AY182" s="394"/>
    </row>
    <row r="183" spans="2:51">
      <c r="B183" s="394"/>
      <c r="C183" s="394"/>
      <c r="D183" s="394"/>
      <c r="E183" s="394"/>
      <c r="F183" s="394"/>
      <c r="G183" s="394"/>
      <c r="H183" s="394"/>
      <c r="I183" s="394"/>
      <c r="J183" s="394"/>
      <c r="K183" s="394"/>
      <c r="L183" s="394"/>
      <c r="M183" s="394"/>
      <c r="N183" s="394"/>
      <c r="O183" s="394"/>
      <c r="P183" s="394"/>
      <c r="Q183" s="394"/>
      <c r="R183" s="394"/>
      <c r="S183" s="394"/>
      <c r="T183" s="394"/>
      <c r="U183" s="394"/>
      <c r="V183" s="394"/>
      <c r="W183" s="394"/>
      <c r="X183" s="394"/>
      <c r="Y183" s="394"/>
      <c r="Z183" s="394"/>
      <c r="AA183" s="394"/>
      <c r="AB183" s="394"/>
      <c r="AC183" s="394"/>
      <c r="AD183" s="394"/>
      <c r="AE183" s="394"/>
      <c r="AF183" s="394"/>
      <c r="AG183" s="394"/>
      <c r="AH183" s="394"/>
      <c r="AI183" s="394"/>
      <c r="AJ183" s="394"/>
      <c r="AK183" s="394"/>
      <c r="AL183" s="394"/>
      <c r="AM183" s="394"/>
      <c r="AN183" s="394"/>
      <c r="AO183" s="394"/>
      <c r="AP183" s="394"/>
      <c r="AQ183" s="394"/>
      <c r="AR183" s="394"/>
      <c r="AS183" s="394"/>
      <c r="AT183" s="394"/>
      <c r="AU183" s="394"/>
      <c r="AV183" s="394"/>
      <c r="AW183" s="394"/>
      <c r="AX183" s="394"/>
      <c r="AY183" s="394"/>
    </row>
    <row r="184" spans="2:51">
      <c r="B184" s="394"/>
      <c r="C184" s="394"/>
      <c r="D184" s="394"/>
      <c r="E184" s="394"/>
      <c r="F184" s="394"/>
      <c r="G184" s="394"/>
      <c r="H184" s="394"/>
      <c r="I184" s="394"/>
      <c r="J184" s="394"/>
      <c r="K184" s="394"/>
      <c r="L184" s="394"/>
      <c r="M184" s="394"/>
      <c r="N184" s="394"/>
      <c r="O184" s="394"/>
      <c r="P184" s="394"/>
      <c r="Q184" s="394"/>
      <c r="R184" s="394"/>
      <c r="S184" s="394"/>
      <c r="T184" s="394"/>
      <c r="U184" s="394"/>
      <c r="V184" s="394"/>
      <c r="W184" s="394"/>
      <c r="X184" s="394"/>
      <c r="Y184" s="394"/>
      <c r="Z184" s="394"/>
      <c r="AA184" s="394"/>
      <c r="AB184" s="394"/>
      <c r="AC184" s="394"/>
      <c r="AD184" s="394"/>
      <c r="AE184" s="394"/>
      <c r="AF184" s="394"/>
      <c r="AG184" s="394"/>
      <c r="AH184" s="394"/>
      <c r="AI184" s="394"/>
      <c r="AJ184" s="394"/>
      <c r="AK184" s="394"/>
      <c r="AL184" s="394"/>
      <c r="AM184" s="394"/>
      <c r="AN184" s="394"/>
      <c r="AO184" s="394"/>
      <c r="AP184" s="394"/>
      <c r="AQ184" s="394"/>
      <c r="AR184" s="394"/>
      <c r="AS184" s="394"/>
      <c r="AT184" s="394"/>
      <c r="AU184" s="394"/>
      <c r="AV184" s="394"/>
      <c r="AW184" s="394"/>
      <c r="AX184" s="394"/>
      <c r="AY184" s="394"/>
    </row>
    <row r="185" spans="2:51">
      <c r="B185" s="394"/>
      <c r="C185" s="394"/>
      <c r="D185" s="394"/>
      <c r="E185" s="394"/>
      <c r="F185" s="394"/>
      <c r="G185" s="394"/>
      <c r="H185" s="394"/>
      <c r="I185" s="394"/>
      <c r="J185" s="394"/>
      <c r="K185" s="394"/>
      <c r="L185" s="394"/>
      <c r="M185" s="394"/>
      <c r="N185" s="394"/>
      <c r="O185" s="394"/>
      <c r="P185" s="394"/>
      <c r="Q185" s="394"/>
      <c r="R185" s="394"/>
      <c r="S185" s="394"/>
      <c r="T185" s="394"/>
      <c r="U185" s="394"/>
      <c r="V185" s="394"/>
      <c r="W185" s="394"/>
      <c r="X185" s="394"/>
      <c r="Y185" s="394"/>
      <c r="Z185" s="394"/>
      <c r="AA185" s="394"/>
      <c r="AB185" s="394"/>
      <c r="AC185" s="394"/>
      <c r="AD185" s="394"/>
      <c r="AE185" s="394"/>
      <c r="AF185" s="394"/>
      <c r="AG185" s="394"/>
      <c r="AH185" s="394"/>
      <c r="AI185" s="394"/>
      <c r="AJ185" s="394"/>
      <c r="AK185" s="394"/>
      <c r="AL185" s="394"/>
      <c r="AM185" s="394"/>
      <c r="AN185" s="394"/>
      <c r="AO185" s="394"/>
      <c r="AP185" s="394"/>
      <c r="AQ185" s="394"/>
      <c r="AR185" s="394"/>
      <c r="AS185" s="394"/>
      <c r="AT185" s="394"/>
      <c r="AU185" s="394"/>
      <c r="AV185" s="394"/>
      <c r="AW185" s="394"/>
      <c r="AX185" s="394"/>
      <c r="AY185" s="394"/>
    </row>
    <row r="186" spans="2:51">
      <c r="B186" s="394"/>
      <c r="C186" s="394"/>
      <c r="D186" s="394"/>
      <c r="E186" s="394"/>
      <c r="F186" s="394"/>
      <c r="G186" s="394"/>
      <c r="H186" s="394"/>
      <c r="I186" s="394"/>
      <c r="J186" s="394"/>
      <c r="K186" s="394"/>
      <c r="L186" s="394"/>
      <c r="M186" s="394"/>
      <c r="N186" s="394"/>
      <c r="O186" s="394"/>
      <c r="P186" s="394"/>
      <c r="Q186" s="394"/>
      <c r="R186" s="394"/>
      <c r="S186" s="394"/>
      <c r="T186" s="394"/>
      <c r="U186" s="394"/>
      <c r="V186" s="394"/>
      <c r="W186" s="394"/>
      <c r="X186" s="394"/>
      <c r="Y186" s="394"/>
      <c r="Z186" s="394"/>
      <c r="AA186" s="394"/>
      <c r="AB186" s="394"/>
      <c r="AC186" s="394"/>
      <c r="AD186" s="394"/>
      <c r="AE186" s="394"/>
      <c r="AF186" s="394"/>
      <c r="AG186" s="394"/>
      <c r="AH186" s="394"/>
      <c r="AI186" s="394"/>
      <c r="AJ186" s="394"/>
      <c r="AK186" s="394"/>
      <c r="AL186" s="394"/>
      <c r="AM186" s="394"/>
      <c r="AN186" s="394"/>
      <c r="AO186" s="394"/>
      <c r="AP186" s="394"/>
      <c r="AQ186" s="394"/>
      <c r="AR186" s="394"/>
      <c r="AS186" s="394"/>
      <c r="AT186" s="394"/>
      <c r="AU186" s="394"/>
      <c r="AV186" s="394"/>
      <c r="AW186" s="394"/>
      <c r="AX186" s="394"/>
      <c r="AY186" s="394"/>
    </row>
    <row r="187" spans="2:51">
      <c r="B187" s="394"/>
      <c r="C187" s="394"/>
      <c r="D187" s="394"/>
      <c r="E187" s="394"/>
      <c r="F187" s="394"/>
      <c r="G187" s="394"/>
      <c r="H187" s="394"/>
      <c r="I187" s="394"/>
      <c r="J187" s="394"/>
      <c r="K187" s="394"/>
      <c r="L187" s="394"/>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4"/>
      <c r="AY187" s="394"/>
    </row>
    <row r="188" spans="2:51">
      <c r="B188" s="394"/>
      <c r="C188" s="394"/>
      <c r="D188" s="394"/>
      <c r="E188" s="394"/>
      <c r="F188" s="394"/>
      <c r="G188" s="394"/>
      <c r="H188" s="394"/>
      <c r="I188" s="394"/>
      <c r="J188" s="394"/>
      <c r="K188" s="394"/>
      <c r="L188" s="394"/>
      <c r="M188" s="394"/>
      <c r="N188" s="394"/>
      <c r="O188" s="394"/>
      <c r="P188" s="394"/>
      <c r="Q188" s="394"/>
      <c r="R188" s="394"/>
      <c r="S188" s="394"/>
      <c r="T188" s="394"/>
      <c r="U188" s="394"/>
      <c r="V188" s="394"/>
      <c r="W188" s="394"/>
      <c r="X188" s="394"/>
      <c r="Y188" s="394"/>
      <c r="Z188" s="394"/>
      <c r="AA188" s="394"/>
      <c r="AB188" s="394"/>
      <c r="AC188" s="394"/>
      <c r="AD188" s="394"/>
      <c r="AE188" s="394"/>
      <c r="AF188" s="394"/>
      <c r="AG188" s="394"/>
      <c r="AH188" s="394"/>
      <c r="AI188" s="394"/>
      <c r="AJ188" s="394"/>
      <c r="AK188" s="394"/>
      <c r="AL188" s="394"/>
      <c r="AM188" s="394"/>
      <c r="AN188" s="394"/>
      <c r="AO188" s="394"/>
      <c r="AP188" s="394"/>
      <c r="AQ188" s="394"/>
      <c r="AR188" s="394"/>
      <c r="AS188" s="394"/>
      <c r="AT188" s="394"/>
      <c r="AU188" s="394"/>
      <c r="AV188" s="394"/>
      <c r="AW188" s="394"/>
      <c r="AX188" s="394"/>
      <c r="AY188" s="394"/>
    </row>
    <row r="189" spans="2:51">
      <c r="B189" s="394"/>
      <c r="C189" s="394"/>
      <c r="D189" s="394"/>
      <c r="E189" s="394"/>
      <c r="F189" s="394"/>
      <c r="G189" s="394"/>
      <c r="H189" s="394"/>
      <c r="I189" s="394"/>
      <c r="J189" s="394"/>
      <c r="K189" s="394"/>
      <c r="L189" s="394"/>
      <c r="M189" s="394"/>
      <c r="N189" s="394"/>
      <c r="O189" s="394"/>
      <c r="P189" s="394"/>
      <c r="Q189" s="394"/>
      <c r="R189" s="394"/>
      <c r="S189" s="394"/>
      <c r="T189" s="394"/>
      <c r="U189" s="394"/>
      <c r="V189" s="394"/>
      <c r="W189" s="394"/>
      <c r="X189" s="394"/>
      <c r="Y189" s="394"/>
      <c r="Z189" s="394"/>
      <c r="AA189" s="394"/>
      <c r="AB189" s="394"/>
      <c r="AC189" s="394"/>
      <c r="AD189" s="394"/>
      <c r="AE189" s="394"/>
      <c r="AF189" s="394"/>
      <c r="AG189" s="394"/>
      <c r="AH189" s="394"/>
      <c r="AI189" s="394"/>
      <c r="AJ189" s="394"/>
      <c r="AK189" s="394"/>
      <c r="AL189" s="394"/>
      <c r="AM189" s="394"/>
      <c r="AN189" s="394"/>
      <c r="AO189" s="394"/>
      <c r="AP189" s="394"/>
      <c r="AQ189" s="394"/>
      <c r="AR189" s="394"/>
      <c r="AS189" s="394"/>
      <c r="AT189" s="394"/>
      <c r="AU189" s="394"/>
      <c r="AV189" s="394"/>
      <c r="AW189" s="394"/>
      <c r="AX189" s="394"/>
      <c r="AY189" s="394"/>
    </row>
    <row r="190" spans="2:51">
      <c r="B190" s="394"/>
      <c r="C190" s="394"/>
      <c r="D190" s="394"/>
      <c r="E190" s="394"/>
      <c r="F190" s="394"/>
      <c r="G190" s="394"/>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4"/>
      <c r="AY190" s="394"/>
    </row>
    <row r="191" spans="2:51">
      <c r="B191" s="394"/>
      <c r="C191" s="394"/>
      <c r="D191" s="394"/>
      <c r="E191" s="394"/>
      <c r="F191" s="394"/>
      <c r="G191" s="394"/>
      <c r="H191" s="394"/>
      <c r="I191" s="394"/>
      <c r="J191" s="394"/>
      <c r="K191" s="394"/>
      <c r="L191" s="394"/>
      <c r="M191" s="394"/>
      <c r="N191" s="394"/>
      <c r="O191" s="394"/>
      <c r="P191" s="394"/>
      <c r="Q191" s="394"/>
      <c r="R191" s="394"/>
      <c r="S191" s="394"/>
      <c r="T191" s="394"/>
      <c r="U191" s="394"/>
      <c r="V191" s="394"/>
      <c r="W191" s="394"/>
      <c r="X191" s="394"/>
      <c r="Y191" s="394"/>
      <c r="Z191" s="394"/>
      <c r="AA191" s="394"/>
      <c r="AB191" s="394"/>
      <c r="AC191" s="394"/>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4"/>
      <c r="AY191" s="394"/>
    </row>
    <row r="192" spans="2:51">
      <c r="B192" s="394"/>
      <c r="C192" s="394"/>
      <c r="D192" s="394"/>
      <c r="E192" s="394"/>
      <c r="F192" s="394"/>
      <c r="G192" s="394"/>
      <c r="H192" s="394"/>
      <c r="I192" s="394"/>
      <c r="J192" s="394"/>
      <c r="K192" s="394"/>
      <c r="L192" s="394"/>
      <c r="M192" s="394"/>
      <c r="N192" s="394"/>
      <c r="O192" s="394"/>
      <c r="P192" s="394"/>
      <c r="Q192" s="394"/>
      <c r="R192" s="394"/>
      <c r="S192" s="394"/>
      <c r="T192" s="394"/>
      <c r="U192" s="394"/>
      <c r="V192" s="394"/>
      <c r="W192" s="394"/>
      <c r="X192" s="394"/>
      <c r="Y192" s="394"/>
      <c r="Z192" s="394"/>
      <c r="AA192" s="394"/>
      <c r="AB192" s="394"/>
      <c r="AC192" s="394"/>
      <c r="AD192" s="394"/>
      <c r="AE192" s="394"/>
      <c r="AF192" s="394"/>
      <c r="AG192" s="394"/>
      <c r="AH192" s="394"/>
      <c r="AI192" s="394"/>
      <c r="AJ192" s="394"/>
      <c r="AK192" s="394"/>
      <c r="AL192" s="394"/>
      <c r="AM192" s="394"/>
      <c r="AN192" s="394"/>
      <c r="AO192" s="394"/>
      <c r="AP192" s="394"/>
      <c r="AQ192" s="394"/>
      <c r="AR192" s="394"/>
      <c r="AS192" s="394"/>
      <c r="AT192" s="394"/>
      <c r="AU192" s="394"/>
      <c r="AV192" s="394"/>
      <c r="AW192" s="394"/>
      <c r="AX192" s="394"/>
      <c r="AY192" s="394"/>
    </row>
    <row r="193" spans="2:51">
      <c r="B193" s="394"/>
      <c r="C193" s="394"/>
      <c r="D193" s="394"/>
      <c r="E193" s="394"/>
      <c r="F193" s="394"/>
      <c r="G193" s="394"/>
      <c r="H193" s="394"/>
      <c r="I193" s="394"/>
      <c r="J193" s="394"/>
      <c r="K193" s="394"/>
      <c r="L193" s="394"/>
      <c r="M193" s="394"/>
      <c r="N193" s="394"/>
      <c r="O193" s="394"/>
      <c r="P193" s="394"/>
      <c r="Q193" s="394"/>
      <c r="R193" s="394"/>
      <c r="S193" s="394"/>
      <c r="T193" s="394"/>
      <c r="U193" s="394"/>
      <c r="V193" s="394"/>
      <c r="W193" s="394"/>
      <c r="X193" s="394"/>
      <c r="Y193" s="394"/>
      <c r="Z193" s="394"/>
      <c r="AA193" s="394"/>
      <c r="AB193" s="394"/>
      <c r="AC193" s="394"/>
      <c r="AD193" s="394"/>
      <c r="AE193" s="394"/>
      <c r="AF193" s="394"/>
      <c r="AG193" s="394"/>
      <c r="AH193" s="394"/>
      <c r="AI193" s="394"/>
      <c r="AJ193" s="394"/>
      <c r="AK193" s="394"/>
      <c r="AL193" s="394"/>
      <c r="AM193" s="394"/>
      <c r="AN193" s="394"/>
      <c r="AO193" s="394"/>
      <c r="AP193" s="394"/>
      <c r="AQ193" s="394"/>
      <c r="AR193" s="394"/>
      <c r="AS193" s="394"/>
      <c r="AT193" s="394"/>
      <c r="AU193" s="394"/>
      <c r="AV193" s="394"/>
      <c r="AW193" s="394"/>
      <c r="AX193" s="394"/>
      <c r="AY193" s="394"/>
    </row>
    <row r="194" spans="2:51">
      <c r="B194" s="394"/>
      <c r="C194" s="394"/>
      <c r="D194" s="394"/>
      <c r="E194" s="394"/>
      <c r="F194" s="394"/>
      <c r="G194" s="394"/>
      <c r="H194" s="394"/>
      <c r="I194" s="394"/>
      <c r="J194" s="394"/>
      <c r="K194" s="394"/>
      <c r="L194" s="394"/>
      <c r="M194" s="394"/>
      <c r="N194" s="394"/>
      <c r="O194" s="394"/>
      <c r="P194" s="394"/>
      <c r="Q194" s="394"/>
      <c r="R194" s="394"/>
      <c r="S194" s="394"/>
      <c r="T194" s="394"/>
      <c r="U194" s="394"/>
      <c r="V194" s="394"/>
      <c r="W194" s="394"/>
      <c r="X194" s="394"/>
      <c r="Y194" s="394"/>
      <c r="Z194" s="394"/>
      <c r="AA194" s="394"/>
      <c r="AB194" s="394"/>
      <c r="AC194" s="394"/>
      <c r="AD194" s="394"/>
      <c r="AE194" s="394"/>
      <c r="AF194" s="394"/>
      <c r="AG194" s="394"/>
      <c r="AH194" s="394"/>
      <c r="AI194" s="394"/>
      <c r="AJ194" s="394"/>
      <c r="AK194" s="394"/>
      <c r="AL194" s="394"/>
      <c r="AM194" s="394"/>
      <c r="AN194" s="394"/>
      <c r="AO194" s="394"/>
      <c r="AP194" s="394"/>
      <c r="AQ194" s="394"/>
      <c r="AR194" s="394"/>
      <c r="AS194" s="394"/>
      <c r="AT194" s="394"/>
      <c r="AU194" s="394"/>
      <c r="AV194" s="394"/>
      <c r="AW194" s="394"/>
      <c r="AX194" s="394"/>
      <c r="AY194" s="394"/>
    </row>
    <row r="195" spans="2:51">
      <c r="B195" s="394"/>
      <c r="C195" s="394"/>
      <c r="D195" s="394"/>
      <c r="E195" s="394"/>
      <c r="F195" s="394"/>
      <c r="G195" s="394"/>
      <c r="H195" s="394"/>
      <c r="I195" s="394"/>
      <c r="J195" s="394"/>
      <c r="K195" s="394"/>
      <c r="L195" s="394"/>
      <c r="M195" s="394"/>
      <c r="N195" s="394"/>
      <c r="O195" s="394"/>
      <c r="P195" s="394"/>
      <c r="Q195" s="394"/>
      <c r="R195" s="394"/>
      <c r="S195" s="394"/>
      <c r="T195" s="394"/>
      <c r="U195" s="394"/>
      <c r="V195" s="394"/>
      <c r="W195" s="394"/>
      <c r="X195" s="394"/>
      <c r="Y195" s="394"/>
      <c r="Z195" s="394"/>
      <c r="AA195" s="394"/>
      <c r="AB195" s="394"/>
      <c r="AC195" s="394"/>
      <c r="AD195" s="394"/>
      <c r="AE195" s="394"/>
      <c r="AF195" s="394"/>
      <c r="AG195" s="394"/>
      <c r="AH195" s="394"/>
      <c r="AI195" s="394"/>
      <c r="AJ195" s="394"/>
      <c r="AK195" s="394"/>
      <c r="AL195" s="394"/>
      <c r="AM195" s="394"/>
      <c r="AN195" s="394"/>
      <c r="AO195" s="394"/>
      <c r="AP195" s="394"/>
      <c r="AQ195" s="394"/>
      <c r="AR195" s="394"/>
      <c r="AS195" s="394"/>
      <c r="AT195" s="394"/>
      <c r="AU195" s="394"/>
      <c r="AV195" s="394"/>
      <c r="AW195" s="394"/>
      <c r="AX195" s="394"/>
      <c r="AY195" s="394"/>
    </row>
    <row r="196" spans="2:51">
      <c r="B196" s="394"/>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c r="Z196" s="394"/>
      <c r="AA196" s="394"/>
      <c r="AB196" s="394"/>
      <c r="AC196" s="394"/>
      <c r="AD196" s="394"/>
      <c r="AE196" s="394"/>
      <c r="AF196" s="394"/>
      <c r="AG196" s="394"/>
      <c r="AH196" s="394"/>
      <c r="AI196" s="394"/>
      <c r="AJ196" s="394"/>
      <c r="AK196" s="394"/>
      <c r="AL196" s="394"/>
      <c r="AM196" s="394"/>
      <c r="AN196" s="394"/>
      <c r="AO196" s="394"/>
      <c r="AP196" s="394"/>
      <c r="AQ196" s="394"/>
      <c r="AR196" s="394"/>
      <c r="AS196" s="394"/>
      <c r="AT196" s="394"/>
      <c r="AU196" s="394"/>
      <c r="AV196" s="394"/>
      <c r="AW196" s="394"/>
      <c r="AX196" s="394"/>
      <c r="AY196" s="394"/>
    </row>
    <row r="197" spans="2:51">
      <c r="B197" s="394"/>
      <c r="C197" s="394"/>
      <c r="D197" s="394"/>
      <c r="E197" s="394"/>
      <c r="F197" s="394"/>
      <c r="G197" s="394"/>
      <c r="H197" s="394"/>
      <c r="I197" s="394"/>
      <c r="J197" s="394"/>
      <c r="K197" s="394"/>
      <c r="L197" s="394"/>
      <c r="M197" s="394"/>
      <c r="N197" s="394"/>
      <c r="O197" s="394"/>
      <c r="P197" s="394"/>
      <c r="Q197" s="394"/>
      <c r="R197" s="394"/>
      <c r="S197" s="394"/>
      <c r="T197" s="394"/>
      <c r="U197" s="394"/>
      <c r="V197" s="394"/>
      <c r="W197" s="394"/>
      <c r="X197" s="394"/>
      <c r="Y197" s="394"/>
      <c r="Z197" s="394"/>
      <c r="AA197" s="394"/>
      <c r="AB197" s="394"/>
      <c r="AC197" s="394"/>
      <c r="AD197" s="394"/>
      <c r="AE197" s="394"/>
      <c r="AF197" s="394"/>
      <c r="AG197" s="394"/>
      <c r="AH197" s="394"/>
      <c r="AI197" s="394"/>
      <c r="AJ197" s="394"/>
      <c r="AK197" s="394"/>
      <c r="AL197" s="394"/>
      <c r="AM197" s="394"/>
      <c r="AN197" s="394"/>
      <c r="AO197" s="394"/>
      <c r="AP197" s="394"/>
      <c r="AQ197" s="394"/>
      <c r="AR197" s="394"/>
      <c r="AS197" s="394"/>
      <c r="AT197" s="394"/>
      <c r="AU197" s="394"/>
      <c r="AV197" s="394"/>
      <c r="AW197" s="394"/>
      <c r="AX197" s="394"/>
      <c r="AY197" s="394"/>
    </row>
    <row r="198" spans="2:51">
      <c r="B198" s="394"/>
      <c r="C198" s="394"/>
      <c r="D198" s="394"/>
      <c r="E198" s="394"/>
      <c r="F198" s="394"/>
      <c r="G198" s="394"/>
      <c r="H198" s="394"/>
      <c r="I198" s="394"/>
      <c r="J198" s="394"/>
      <c r="K198" s="394"/>
      <c r="L198" s="394"/>
      <c r="M198" s="394"/>
      <c r="N198" s="394"/>
      <c r="O198" s="394"/>
      <c r="P198" s="394"/>
      <c r="Q198" s="394"/>
      <c r="R198" s="394"/>
      <c r="S198" s="394"/>
      <c r="T198" s="394"/>
      <c r="U198" s="394"/>
      <c r="V198" s="394"/>
      <c r="W198" s="394"/>
      <c r="X198" s="394"/>
      <c r="Y198" s="394"/>
      <c r="Z198" s="394"/>
      <c r="AA198" s="394"/>
      <c r="AB198" s="394"/>
      <c r="AC198" s="394"/>
      <c r="AD198" s="394"/>
      <c r="AE198" s="394"/>
      <c r="AF198" s="394"/>
      <c r="AG198" s="394"/>
      <c r="AH198" s="394"/>
      <c r="AI198" s="394"/>
      <c r="AJ198" s="394"/>
      <c r="AK198" s="394"/>
      <c r="AL198" s="394"/>
      <c r="AM198" s="394"/>
      <c r="AN198" s="394"/>
      <c r="AO198" s="394"/>
      <c r="AP198" s="394"/>
      <c r="AQ198" s="394"/>
      <c r="AR198" s="394"/>
      <c r="AS198" s="394"/>
      <c r="AT198" s="394"/>
      <c r="AU198" s="394"/>
      <c r="AV198" s="394"/>
      <c r="AW198" s="394"/>
      <c r="AX198" s="394"/>
      <c r="AY198" s="394"/>
    </row>
    <row r="199" spans="2:51">
      <c r="B199" s="394"/>
      <c r="C199" s="394"/>
      <c r="D199" s="394"/>
      <c r="E199" s="394"/>
      <c r="F199" s="394"/>
      <c r="G199" s="394"/>
      <c r="H199" s="394"/>
      <c r="I199" s="394"/>
      <c r="J199" s="394"/>
      <c r="K199" s="394"/>
      <c r="L199" s="394"/>
      <c r="M199" s="394"/>
      <c r="N199" s="394"/>
      <c r="O199" s="394"/>
      <c r="P199" s="394"/>
      <c r="Q199" s="394"/>
      <c r="R199" s="394"/>
      <c r="S199" s="394"/>
      <c r="T199" s="394"/>
      <c r="U199" s="394"/>
      <c r="V199" s="394"/>
      <c r="W199" s="394"/>
      <c r="X199" s="394"/>
      <c r="Y199" s="394"/>
      <c r="Z199" s="394"/>
      <c r="AA199" s="394"/>
      <c r="AB199" s="394"/>
      <c r="AC199" s="394"/>
      <c r="AD199" s="394"/>
      <c r="AE199" s="394"/>
      <c r="AF199" s="394"/>
      <c r="AG199" s="394"/>
      <c r="AH199" s="394"/>
      <c r="AI199" s="394"/>
      <c r="AJ199" s="394"/>
      <c r="AK199" s="394"/>
      <c r="AL199" s="394"/>
      <c r="AM199" s="394"/>
      <c r="AN199" s="394"/>
      <c r="AO199" s="394"/>
      <c r="AP199" s="394"/>
      <c r="AQ199" s="394"/>
      <c r="AR199" s="394"/>
      <c r="AS199" s="394"/>
      <c r="AT199" s="394"/>
      <c r="AU199" s="394"/>
      <c r="AV199" s="394"/>
      <c r="AW199" s="394"/>
      <c r="AX199" s="394"/>
      <c r="AY199" s="394"/>
    </row>
    <row r="200" spans="2:51">
      <c r="B200" s="394"/>
      <c r="C200" s="394"/>
      <c r="D200" s="394"/>
      <c r="E200" s="394"/>
      <c r="F200" s="394"/>
      <c r="G200" s="394"/>
      <c r="H200" s="394"/>
      <c r="I200" s="394"/>
      <c r="J200" s="394"/>
      <c r="K200" s="394"/>
      <c r="L200" s="394"/>
      <c r="M200" s="394"/>
      <c r="N200" s="394"/>
      <c r="O200" s="394"/>
      <c r="P200" s="394"/>
      <c r="Q200" s="394"/>
      <c r="R200" s="394"/>
      <c r="S200" s="394"/>
      <c r="T200" s="394"/>
      <c r="U200" s="394"/>
      <c r="V200" s="394"/>
      <c r="W200" s="394"/>
      <c r="X200" s="394"/>
      <c r="Y200" s="394"/>
      <c r="Z200" s="394"/>
      <c r="AA200" s="394"/>
      <c r="AB200" s="394"/>
      <c r="AC200" s="394"/>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4"/>
      <c r="AY200" s="394"/>
    </row>
    <row r="201" spans="2:51">
      <c r="B201" s="394"/>
      <c r="C201" s="394"/>
      <c r="D201" s="394"/>
      <c r="E201" s="394"/>
      <c r="F201" s="394"/>
      <c r="G201" s="394"/>
      <c r="H201" s="394"/>
      <c r="I201" s="394"/>
      <c r="J201" s="394"/>
      <c r="K201" s="394"/>
      <c r="L201" s="394"/>
      <c r="M201" s="394"/>
      <c r="N201" s="394"/>
      <c r="O201" s="394"/>
      <c r="P201" s="394"/>
      <c r="Q201" s="394"/>
      <c r="R201" s="394"/>
      <c r="S201" s="394"/>
      <c r="T201" s="394"/>
      <c r="U201" s="394"/>
      <c r="V201" s="394"/>
      <c r="W201" s="394"/>
      <c r="X201" s="394"/>
      <c r="Y201" s="394"/>
      <c r="Z201" s="394"/>
      <c r="AA201" s="394"/>
      <c r="AB201" s="394"/>
      <c r="AC201" s="394"/>
      <c r="AD201" s="394"/>
      <c r="AE201" s="394"/>
      <c r="AF201" s="394"/>
      <c r="AG201" s="394"/>
      <c r="AH201" s="394"/>
      <c r="AI201" s="394"/>
      <c r="AJ201" s="394"/>
      <c r="AK201" s="394"/>
      <c r="AL201" s="394"/>
      <c r="AM201" s="394"/>
      <c r="AN201" s="394"/>
      <c r="AO201" s="394"/>
      <c r="AP201" s="394"/>
      <c r="AQ201" s="394"/>
      <c r="AR201" s="394"/>
      <c r="AS201" s="394"/>
      <c r="AT201" s="394"/>
      <c r="AU201" s="394"/>
      <c r="AV201" s="394"/>
      <c r="AW201" s="394"/>
      <c r="AX201" s="394"/>
      <c r="AY201" s="394"/>
    </row>
    <row r="202" spans="2:51">
      <c r="B202" s="394"/>
      <c r="C202" s="394"/>
      <c r="D202" s="394"/>
      <c r="E202" s="394"/>
      <c r="F202" s="394"/>
      <c r="G202" s="394"/>
      <c r="H202" s="394"/>
      <c r="I202" s="394"/>
      <c r="J202" s="394"/>
      <c r="K202" s="394"/>
      <c r="L202" s="394"/>
      <c r="M202" s="394"/>
      <c r="N202" s="394"/>
      <c r="O202" s="394"/>
      <c r="P202" s="394"/>
      <c r="Q202" s="394"/>
      <c r="R202" s="394"/>
      <c r="S202" s="394"/>
      <c r="T202" s="394"/>
      <c r="U202" s="394"/>
      <c r="V202" s="394"/>
      <c r="W202" s="394"/>
      <c r="X202" s="394"/>
      <c r="Y202" s="394"/>
      <c r="Z202" s="394"/>
      <c r="AA202" s="394"/>
      <c r="AB202" s="394"/>
      <c r="AC202" s="394"/>
      <c r="AD202" s="394"/>
      <c r="AE202" s="394"/>
      <c r="AF202" s="394"/>
      <c r="AG202" s="394"/>
      <c r="AH202" s="394"/>
      <c r="AI202" s="394"/>
      <c r="AJ202" s="394"/>
      <c r="AK202" s="394"/>
      <c r="AL202" s="394"/>
      <c r="AM202" s="394"/>
      <c r="AN202" s="394"/>
      <c r="AO202" s="394"/>
      <c r="AP202" s="394"/>
      <c r="AQ202" s="394"/>
      <c r="AR202" s="394"/>
      <c r="AS202" s="394"/>
      <c r="AT202" s="394"/>
      <c r="AU202" s="394"/>
      <c r="AV202" s="394"/>
      <c r="AW202" s="394"/>
      <c r="AX202" s="394"/>
      <c r="AY202" s="394"/>
    </row>
    <row r="203" spans="2:51">
      <c r="B203" s="394"/>
      <c r="C203" s="394"/>
      <c r="D203" s="394"/>
      <c r="E203" s="394"/>
      <c r="F203" s="394"/>
      <c r="G203" s="394"/>
      <c r="H203" s="394"/>
      <c r="I203" s="394"/>
      <c r="J203" s="394"/>
      <c r="K203" s="394"/>
      <c r="L203" s="394"/>
      <c r="M203" s="394"/>
      <c r="N203" s="394"/>
      <c r="O203" s="394"/>
      <c r="P203" s="394"/>
      <c r="Q203" s="394"/>
      <c r="R203" s="394"/>
      <c r="S203" s="394"/>
      <c r="T203" s="394"/>
      <c r="U203" s="394"/>
      <c r="V203" s="394"/>
      <c r="W203" s="394"/>
      <c r="X203" s="394"/>
      <c r="Y203" s="394"/>
      <c r="Z203" s="394"/>
      <c r="AA203" s="394"/>
      <c r="AB203" s="394"/>
      <c r="AC203" s="394"/>
      <c r="AD203" s="394"/>
      <c r="AE203" s="394"/>
      <c r="AF203" s="394"/>
      <c r="AG203" s="394"/>
      <c r="AH203" s="394"/>
      <c r="AI203" s="394"/>
      <c r="AJ203" s="394"/>
      <c r="AK203" s="394"/>
      <c r="AL203" s="394"/>
      <c r="AM203" s="394"/>
      <c r="AN203" s="394"/>
      <c r="AO203" s="394"/>
      <c r="AP203" s="394"/>
      <c r="AQ203" s="394"/>
      <c r="AR203" s="394"/>
      <c r="AS203" s="394"/>
      <c r="AT203" s="394"/>
      <c r="AU203" s="394"/>
      <c r="AV203" s="394"/>
      <c r="AW203" s="394"/>
      <c r="AX203" s="394"/>
      <c r="AY203" s="394"/>
    </row>
    <row r="204" spans="2:51">
      <c r="B204" s="394"/>
      <c r="C204" s="394"/>
      <c r="D204" s="394"/>
      <c r="E204" s="394"/>
      <c r="F204" s="394"/>
      <c r="G204" s="394"/>
      <c r="H204" s="394"/>
      <c r="I204" s="394"/>
      <c r="J204" s="394"/>
      <c r="K204" s="394"/>
      <c r="L204" s="394"/>
      <c r="M204" s="394"/>
      <c r="N204" s="394"/>
      <c r="O204" s="394"/>
      <c r="P204" s="394"/>
      <c r="Q204" s="394"/>
      <c r="R204" s="394"/>
      <c r="S204" s="394"/>
      <c r="T204" s="394"/>
      <c r="U204" s="394"/>
      <c r="V204" s="394"/>
      <c r="W204" s="394"/>
      <c r="X204" s="394"/>
      <c r="Y204" s="394"/>
      <c r="Z204" s="394"/>
      <c r="AA204" s="394"/>
      <c r="AB204" s="394"/>
      <c r="AC204" s="394"/>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4"/>
      <c r="AY204" s="394"/>
    </row>
    <row r="205" spans="2:51">
      <c r="B205" s="394"/>
      <c r="C205" s="394"/>
      <c r="D205" s="394"/>
      <c r="E205" s="394"/>
      <c r="F205" s="394"/>
      <c r="G205" s="394"/>
      <c r="H205" s="394"/>
      <c r="I205" s="394"/>
      <c r="J205" s="394"/>
      <c r="K205" s="394"/>
      <c r="L205" s="394"/>
      <c r="M205" s="394"/>
      <c r="N205" s="394"/>
      <c r="O205" s="394"/>
      <c r="P205" s="394"/>
      <c r="Q205" s="394"/>
      <c r="R205" s="394"/>
      <c r="S205" s="394"/>
      <c r="T205" s="394"/>
      <c r="U205" s="394"/>
      <c r="V205" s="394"/>
      <c r="W205" s="394"/>
      <c r="X205" s="394"/>
      <c r="Y205" s="394"/>
      <c r="Z205" s="394"/>
      <c r="AA205" s="394"/>
      <c r="AB205" s="394"/>
      <c r="AC205" s="394"/>
      <c r="AD205" s="394"/>
      <c r="AE205" s="394"/>
      <c r="AF205" s="394"/>
      <c r="AG205" s="394"/>
      <c r="AH205" s="394"/>
      <c r="AI205" s="394"/>
      <c r="AJ205" s="394"/>
      <c r="AK205" s="394"/>
      <c r="AL205" s="394"/>
      <c r="AM205" s="394"/>
      <c r="AN205" s="394"/>
      <c r="AO205" s="394"/>
      <c r="AP205" s="394"/>
      <c r="AQ205" s="394"/>
      <c r="AR205" s="394"/>
      <c r="AS205" s="394"/>
      <c r="AT205" s="394"/>
      <c r="AU205" s="394"/>
      <c r="AV205" s="394"/>
      <c r="AW205" s="394"/>
      <c r="AX205" s="394"/>
      <c r="AY205" s="394"/>
    </row>
    <row r="206" spans="2:51">
      <c r="B206" s="394"/>
      <c r="C206" s="394"/>
      <c r="D206" s="394"/>
      <c r="E206" s="394"/>
      <c r="F206" s="394"/>
      <c r="G206" s="394"/>
      <c r="H206" s="394"/>
      <c r="I206" s="394"/>
      <c r="J206" s="394"/>
      <c r="K206" s="394"/>
      <c r="L206" s="394"/>
      <c r="M206" s="394"/>
      <c r="N206" s="394"/>
      <c r="O206" s="394"/>
      <c r="P206" s="394"/>
      <c r="Q206" s="394"/>
      <c r="R206" s="394"/>
      <c r="S206" s="394"/>
      <c r="T206" s="394"/>
      <c r="U206" s="394"/>
      <c r="V206" s="394"/>
      <c r="W206" s="394"/>
      <c r="X206" s="394"/>
      <c r="Y206" s="394"/>
      <c r="Z206" s="394"/>
      <c r="AA206" s="394"/>
      <c r="AB206" s="394"/>
      <c r="AC206" s="394"/>
      <c r="AD206" s="394"/>
      <c r="AE206" s="394"/>
      <c r="AF206" s="394"/>
      <c r="AG206" s="394"/>
      <c r="AH206" s="394"/>
      <c r="AI206" s="394"/>
      <c r="AJ206" s="394"/>
      <c r="AK206" s="394"/>
      <c r="AL206" s="394"/>
      <c r="AM206" s="394"/>
      <c r="AN206" s="394"/>
      <c r="AO206" s="394"/>
      <c r="AP206" s="394"/>
      <c r="AQ206" s="394"/>
      <c r="AR206" s="394"/>
      <c r="AS206" s="394"/>
      <c r="AT206" s="394"/>
      <c r="AU206" s="394"/>
      <c r="AV206" s="394"/>
      <c r="AW206" s="394"/>
      <c r="AX206" s="394"/>
      <c r="AY206" s="394"/>
    </row>
    <row r="207" spans="2:51">
      <c r="B207" s="394"/>
      <c r="C207" s="394"/>
      <c r="D207" s="394"/>
      <c r="E207" s="394"/>
      <c r="F207" s="394"/>
      <c r="G207" s="394"/>
      <c r="H207" s="394"/>
      <c r="I207" s="394"/>
      <c r="J207" s="394"/>
      <c r="K207" s="394"/>
      <c r="L207" s="394"/>
      <c r="M207" s="394"/>
      <c r="N207" s="394"/>
      <c r="O207" s="394"/>
      <c r="P207" s="394"/>
      <c r="Q207" s="394"/>
      <c r="R207" s="394"/>
      <c r="S207" s="394"/>
      <c r="T207" s="394"/>
      <c r="U207" s="394"/>
      <c r="V207" s="394"/>
      <c r="W207" s="394"/>
      <c r="X207" s="394"/>
      <c r="Y207" s="394"/>
      <c r="Z207" s="394"/>
      <c r="AA207" s="394"/>
      <c r="AB207" s="394"/>
      <c r="AC207" s="394"/>
      <c r="AD207" s="394"/>
      <c r="AE207" s="394"/>
      <c r="AF207" s="394"/>
      <c r="AG207" s="394"/>
      <c r="AH207" s="394"/>
      <c r="AI207" s="394"/>
      <c r="AJ207" s="394"/>
      <c r="AK207" s="394"/>
      <c r="AL207" s="394"/>
      <c r="AM207" s="394"/>
      <c r="AN207" s="394"/>
      <c r="AO207" s="394"/>
      <c r="AP207" s="394"/>
      <c r="AQ207" s="394"/>
      <c r="AR207" s="394"/>
      <c r="AS207" s="394"/>
      <c r="AT207" s="394"/>
      <c r="AU207" s="394"/>
      <c r="AV207" s="394"/>
      <c r="AW207" s="394"/>
      <c r="AX207" s="394"/>
      <c r="AY207" s="394"/>
    </row>
    <row r="208" spans="2:51">
      <c r="B208" s="394"/>
      <c r="C208" s="394"/>
      <c r="D208" s="394"/>
      <c r="E208" s="394"/>
      <c r="F208" s="394"/>
      <c r="G208" s="394"/>
      <c r="H208" s="394"/>
      <c r="I208" s="394"/>
      <c r="J208" s="394"/>
      <c r="K208" s="394"/>
      <c r="L208" s="394"/>
      <c r="M208" s="394"/>
      <c r="N208" s="394"/>
      <c r="O208" s="394"/>
      <c r="P208" s="394"/>
      <c r="Q208" s="394"/>
      <c r="R208" s="394"/>
      <c r="S208" s="394"/>
      <c r="T208" s="394"/>
      <c r="U208" s="394"/>
      <c r="V208" s="394"/>
      <c r="W208" s="394"/>
      <c r="X208" s="394"/>
      <c r="Y208" s="394"/>
      <c r="Z208" s="394"/>
      <c r="AA208" s="394"/>
      <c r="AB208" s="394"/>
      <c r="AC208" s="394"/>
      <c r="AD208" s="394"/>
      <c r="AE208" s="394"/>
      <c r="AF208" s="394"/>
      <c r="AG208" s="394"/>
      <c r="AH208" s="394"/>
      <c r="AI208" s="394"/>
      <c r="AJ208" s="394"/>
      <c r="AK208" s="394"/>
      <c r="AL208" s="394"/>
      <c r="AM208" s="394"/>
      <c r="AN208" s="394"/>
      <c r="AO208" s="394"/>
      <c r="AP208" s="394"/>
      <c r="AQ208" s="394"/>
      <c r="AR208" s="394"/>
      <c r="AS208" s="394"/>
      <c r="AT208" s="394"/>
      <c r="AU208" s="394"/>
      <c r="AV208" s="394"/>
      <c r="AW208" s="394"/>
      <c r="AX208" s="394"/>
      <c r="AY208" s="394"/>
    </row>
    <row r="209" spans="2:51">
      <c r="B209" s="394"/>
      <c r="C209" s="394"/>
      <c r="D209" s="394"/>
      <c r="E209" s="394"/>
      <c r="F209" s="394"/>
      <c r="G209" s="394"/>
      <c r="H209" s="394"/>
      <c r="I209" s="394"/>
      <c r="J209" s="394"/>
      <c r="K209" s="394"/>
      <c r="L209" s="394"/>
      <c r="M209" s="394"/>
      <c r="N209" s="394"/>
      <c r="O209" s="394"/>
      <c r="P209" s="394"/>
      <c r="Q209" s="394"/>
      <c r="R209" s="394"/>
      <c r="S209" s="394"/>
      <c r="T209" s="394"/>
      <c r="U209" s="394"/>
      <c r="V209" s="394"/>
      <c r="W209" s="394"/>
      <c r="X209" s="394"/>
      <c r="Y209" s="394"/>
      <c r="Z209" s="394"/>
      <c r="AA209" s="394"/>
      <c r="AB209" s="394"/>
      <c r="AC209" s="394"/>
      <c r="AD209" s="394"/>
      <c r="AE209" s="394"/>
      <c r="AF209" s="394"/>
      <c r="AG209" s="394"/>
      <c r="AH209" s="394"/>
      <c r="AI209" s="394"/>
      <c r="AJ209" s="394"/>
      <c r="AK209" s="394"/>
      <c r="AL209" s="394"/>
      <c r="AM209" s="394"/>
      <c r="AN209" s="394"/>
      <c r="AO209" s="394"/>
      <c r="AP209" s="394"/>
      <c r="AQ209" s="394"/>
      <c r="AR209" s="394"/>
      <c r="AS209" s="394"/>
      <c r="AT209" s="394"/>
      <c r="AU209" s="394"/>
      <c r="AV209" s="394"/>
      <c r="AW209" s="394"/>
      <c r="AX209" s="394"/>
      <c r="AY209" s="394"/>
    </row>
    <row r="210" spans="2:51">
      <c r="B210" s="394"/>
      <c r="C210" s="394"/>
      <c r="D210" s="394"/>
      <c r="E210" s="394"/>
      <c r="F210" s="394"/>
      <c r="G210" s="394"/>
      <c r="H210" s="394"/>
      <c r="I210" s="394"/>
      <c r="J210" s="394"/>
      <c r="K210" s="394"/>
      <c r="L210" s="394"/>
      <c r="M210" s="394"/>
      <c r="N210" s="394"/>
      <c r="O210" s="394"/>
      <c r="P210" s="394"/>
      <c r="Q210" s="394"/>
      <c r="R210" s="394"/>
      <c r="S210" s="394"/>
      <c r="T210" s="394"/>
      <c r="U210" s="394"/>
      <c r="V210" s="394"/>
      <c r="W210" s="394"/>
      <c r="X210" s="394"/>
      <c r="Y210" s="394"/>
      <c r="Z210" s="394"/>
      <c r="AA210" s="394"/>
      <c r="AB210" s="394"/>
      <c r="AC210" s="394"/>
      <c r="AD210" s="394"/>
      <c r="AE210" s="394"/>
      <c r="AF210" s="394"/>
      <c r="AG210" s="394"/>
      <c r="AH210" s="394"/>
      <c r="AI210" s="394"/>
      <c r="AJ210" s="394"/>
      <c r="AK210" s="394"/>
      <c r="AL210" s="394"/>
      <c r="AM210" s="394"/>
      <c r="AN210" s="394"/>
      <c r="AO210" s="394"/>
      <c r="AP210" s="394"/>
      <c r="AQ210" s="394"/>
      <c r="AR210" s="394"/>
      <c r="AS210" s="394"/>
      <c r="AT210" s="394"/>
      <c r="AU210" s="394"/>
      <c r="AV210" s="394"/>
      <c r="AW210" s="394"/>
      <c r="AX210" s="394"/>
      <c r="AY210" s="394"/>
    </row>
    <row r="211" spans="2:51">
      <c r="B211" s="394"/>
      <c r="C211" s="394"/>
      <c r="D211" s="394"/>
      <c r="E211" s="394"/>
      <c r="F211" s="394"/>
      <c r="G211" s="394"/>
      <c r="H211" s="394"/>
      <c r="I211" s="394"/>
      <c r="J211" s="394"/>
      <c r="K211" s="394"/>
      <c r="L211" s="394"/>
      <c r="M211" s="394"/>
      <c r="N211" s="394"/>
      <c r="O211" s="394"/>
      <c r="P211" s="394"/>
      <c r="Q211" s="394"/>
      <c r="R211" s="394"/>
      <c r="S211" s="394"/>
      <c r="T211" s="394"/>
      <c r="U211" s="394"/>
      <c r="V211" s="394"/>
      <c r="W211" s="394"/>
      <c r="X211" s="394"/>
      <c r="Y211" s="394"/>
      <c r="Z211" s="394"/>
      <c r="AA211" s="394"/>
      <c r="AB211" s="394"/>
      <c r="AC211" s="394"/>
      <c r="AD211" s="394"/>
      <c r="AE211" s="394"/>
      <c r="AF211" s="394"/>
      <c r="AG211" s="394"/>
      <c r="AH211" s="394"/>
      <c r="AI211" s="394"/>
      <c r="AJ211" s="394"/>
      <c r="AK211" s="394"/>
      <c r="AL211" s="394"/>
      <c r="AM211" s="394"/>
      <c r="AN211" s="394"/>
      <c r="AO211" s="394"/>
      <c r="AP211" s="394"/>
      <c r="AQ211" s="394"/>
      <c r="AR211" s="394"/>
      <c r="AS211" s="394"/>
      <c r="AT211" s="394"/>
      <c r="AU211" s="394"/>
      <c r="AV211" s="394"/>
      <c r="AW211" s="394"/>
      <c r="AX211" s="394"/>
      <c r="AY211" s="394"/>
    </row>
    <row r="212" spans="2:51">
      <c r="B212" s="394"/>
      <c r="C212" s="394"/>
      <c r="D212" s="394"/>
      <c r="E212" s="394"/>
      <c r="F212" s="394"/>
      <c r="G212" s="394"/>
      <c r="H212" s="394"/>
      <c r="I212" s="394"/>
      <c r="J212" s="394"/>
      <c r="K212" s="394"/>
      <c r="L212" s="394"/>
      <c r="M212" s="394"/>
      <c r="N212" s="394"/>
      <c r="O212" s="394"/>
      <c r="P212" s="394"/>
      <c r="Q212" s="394"/>
      <c r="R212" s="394"/>
      <c r="S212" s="394"/>
      <c r="T212" s="394"/>
      <c r="U212" s="394"/>
      <c r="V212" s="394"/>
      <c r="W212" s="394"/>
      <c r="X212" s="394"/>
      <c r="Y212" s="394"/>
      <c r="Z212" s="394"/>
      <c r="AA212" s="394"/>
      <c r="AB212" s="394"/>
      <c r="AC212" s="394"/>
      <c r="AD212" s="394"/>
      <c r="AE212" s="394"/>
      <c r="AF212" s="394"/>
      <c r="AG212" s="394"/>
      <c r="AH212" s="394"/>
      <c r="AI212" s="394"/>
      <c r="AJ212" s="394"/>
      <c r="AK212" s="394"/>
      <c r="AL212" s="394"/>
      <c r="AM212" s="394"/>
      <c r="AN212" s="394"/>
      <c r="AO212" s="394"/>
      <c r="AP212" s="394"/>
      <c r="AQ212" s="394"/>
      <c r="AR212" s="394"/>
      <c r="AS212" s="394"/>
      <c r="AT212" s="394"/>
      <c r="AU212" s="394"/>
      <c r="AV212" s="394"/>
      <c r="AW212" s="394"/>
      <c r="AX212" s="394"/>
      <c r="AY212" s="394"/>
    </row>
    <row r="213" spans="2:51">
      <c r="B213" s="394"/>
      <c r="C213" s="394"/>
      <c r="D213" s="394"/>
      <c r="E213" s="394"/>
      <c r="F213" s="394"/>
      <c r="G213" s="394"/>
      <c r="H213" s="394"/>
      <c r="I213" s="394"/>
      <c r="J213" s="394"/>
      <c r="K213" s="394"/>
      <c r="L213" s="394"/>
      <c r="M213" s="394"/>
      <c r="N213" s="394"/>
      <c r="O213" s="394"/>
      <c r="P213" s="394"/>
      <c r="Q213" s="394"/>
      <c r="R213" s="394"/>
      <c r="S213" s="394"/>
      <c r="T213" s="394"/>
      <c r="U213" s="394"/>
      <c r="V213" s="394"/>
      <c r="W213" s="394"/>
      <c r="X213" s="394"/>
      <c r="Y213" s="394"/>
      <c r="Z213" s="394"/>
      <c r="AA213" s="394"/>
      <c r="AB213" s="394"/>
      <c r="AC213" s="394"/>
      <c r="AD213" s="394"/>
      <c r="AE213" s="394"/>
      <c r="AF213" s="394"/>
      <c r="AG213" s="394"/>
      <c r="AH213" s="394"/>
      <c r="AI213" s="394"/>
      <c r="AJ213" s="394"/>
      <c r="AK213" s="394"/>
      <c r="AL213" s="394"/>
      <c r="AM213" s="394"/>
      <c r="AN213" s="394"/>
      <c r="AO213" s="394"/>
      <c r="AP213" s="394"/>
      <c r="AQ213" s="394"/>
      <c r="AR213" s="394"/>
      <c r="AS213" s="394"/>
      <c r="AT213" s="394"/>
      <c r="AU213" s="394"/>
      <c r="AV213" s="394"/>
      <c r="AW213" s="394"/>
      <c r="AX213" s="394"/>
      <c r="AY213" s="394"/>
    </row>
    <row r="214" spans="2:51">
      <c r="B214" s="394"/>
      <c r="C214" s="394"/>
      <c r="D214" s="394"/>
      <c r="E214" s="394"/>
      <c r="F214" s="394"/>
      <c r="G214" s="394"/>
      <c r="H214" s="394"/>
      <c r="I214" s="394"/>
      <c r="J214" s="394"/>
      <c r="K214" s="394"/>
      <c r="L214" s="394"/>
      <c r="M214" s="394"/>
      <c r="N214" s="394"/>
      <c r="O214" s="394"/>
      <c r="P214" s="394"/>
      <c r="Q214" s="394"/>
      <c r="R214" s="394"/>
      <c r="S214" s="394"/>
      <c r="T214" s="394"/>
      <c r="U214" s="394"/>
      <c r="V214" s="394"/>
      <c r="W214" s="394"/>
      <c r="X214" s="394"/>
      <c r="Y214" s="394"/>
      <c r="Z214" s="394"/>
      <c r="AA214" s="394"/>
      <c r="AB214" s="394"/>
      <c r="AC214" s="394"/>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4"/>
      <c r="AY214" s="394"/>
    </row>
    <row r="215" spans="2:51">
      <c r="B215" s="394"/>
      <c r="C215" s="394"/>
      <c r="D215" s="394"/>
      <c r="E215" s="394"/>
      <c r="F215" s="394"/>
      <c r="G215" s="394"/>
      <c r="H215" s="394"/>
      <c r="I215" s="394"/>
      <c r="J215" s="394"/>
      <c r="K215" s="394"/>
      <c r="L215" s="394"/>
      <c r="M215" s="394"/>
      <c r="N215" s="394"/>
      <c r="O215" s="394"/>
      <c r="P215" s="394"/>
      <c r="Q215" s="394"/>
      <c r="R215" s="394"/>
      <c r="S215" s="394"/>
      <c r="T215" s="394"/>
      <c r="U215" s="394"/>
      <c r="V215" s="394"/>
      <c r="W215" s="394"/>
      <c r="X215" s="394"/>
      <c r="Y215" s="394"/>
      <c r="Z215" s="394"/>
      <c r="AA215" s="394"/>
      <c r="AB215" s="394"/>
      <c r="AC215" s="394"/>
      <c r="AD215" s="394"/>
      <c r="AE215" s="394"/>
      <c r="AF215" s="394"/>
      <c r="AG215" s="394"/>
      <c r="AH215" s="394"/>
      <c r="AI215" s="394"/>
      <c r="AJ215" s="394"/>
      <c r="AK215" s="394"/>
      <c r="AL215" s="394"/>
      <c r="AM215" s="394"/>
      <c r="AN215" s="394"/>
      <c r="AO215" s="394"/>
      <c r="AP215" s="394"/>
      <c r="AQ215" s="394"/>
      <c r="AR215" s="394"/>
      <c r="AS215" s="394"/>
      <c r="AT215" s="394"/>
      <c r="AU215" s="394"/>
      <c r="AV215" s="394"/>
      <c r="AW215" s="394"/>
      <c r="AX215" s="394"/>
      <c r="AY215" s="394"/>
    </row>
    <row r="216" spans="2:51">
      <c r="B216" s="394"/>
      <c r="C216" s="394"/>
      <c r="D216" s="394"/>
      <c r="E216" s="394"/>
      <c r="F216" s="394"/>
      <c r="G216" s="394"/>
      <c r="H216" s="394"/>
      <c r="I216" s="394"/>
      <c r="J216" s="394"/>
      <c r="K216" s="394"/>
      <c r="L216" s="394"/>
      <c r="M216" s="394"/>
      <c r="N216" s="394"/>
      <c r="O216" s="394"/>
      <c r="P216" s="394"/>
      <c r="Q216" s="394"/>
      <c r="R216" s="394"/>
      <c r="S216" s="394"/>
      <c r="T216" s="394"/>
      <c r="U216" s="394"/>
      <c r="V216" s="394"/>
      <c r="W216" s="394"/>
      <c r="X216" s="394"/>
      <c r="Y216" s="394"/>
      <c r="Z216" s="394"/>
      <c r="AA216" s="394"/>
      <c r="AB216" s="394"/>
      <c r="AC216" s="394"/>
      <c r="AD216" s="394"/>
      <c r="AE216" s="394"/>
      <c r="AF216" s="394"/>
      <c r="AG216" s="394"/>
      <c r="AH216" s="394"/>
      <c r="AI216" s="394"/>
      <c r="AJ216" s="394"/>
      <c r="AK216" s="394"/>
      <c r="AL216" s="394"/>
      <c r="AM216" s="394"/>
      <c r="AN216" s="394"/>
      <c r="AO216" s="394"/>
      <c r="AP216" s="394"/>
      <c r="AQ216" s="394"/>
      <c r="AR216" s="394"/>
      <c r="AS216" s="394"/>
      <c r="AT216" s="394"/>
      <c r="AU216" s="394"/>
      <c r="AV216" s="394"/>
      <c r="AW216" s="394"/>
      <c r="AX216" s="394"/>
      <c r="AY216" s="394"/>
    </row>
    <row r="217" spans="2:51">
      <c r="B217" s="394"/>
      <c r="C217" s="394"/>
      <c r="D217" s="394"/>
      <c r="E217" s="394"/>
      <c r="F217" s="394"/>
      <c r="G217" s="394"/>
      <c r="H217" s="394"/>
      <c r="I217" s="394"/>
      <c r="J217" s="394"/>
      <c r="K217" s="394"/>
      <c r="L217" s="394"/>
      <c r="M217" s="394"/>
      <c r="N217" s="394"/>
      <c r="O217" s="394"/>
      <c r="P217" s="394"/>
      <c r="Q217" s="394"/>
      <c r="R217" s="394"/>
      <c r="S217" s="394"/>
      <c r="T217" s="394"/>
      <c r="U217" s="394"/>
      <c r="V217" s="394"/>
      <c r="W217" s="394"/>
      <c r="X217" s="394"/>
      <c r="Y217" s="394"/>
      <c r="Z217" s="394"/>
      <c r="AA217" s="394"/>
      <c r="AB217" s="394"/>
      <c r="AC217" s="394"/>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4"/>
      <c r="AY217" s="394"/>
    </row>
    <row r="218" spans="2:51">
      <c r="B218" s="394"/>
      <c r="C218" s="394"/>
      <c r="D218" s="394"/>
      <c r="E218" s="394"/>
      <c r="F218" s="394"/>
      <c r="G218" s="394"/>
      <c r="H218" s="394"/>
      <c r="I218" s="394"/>
      <c r="J218" s="394"/>
      <c r="K218" s="394"/>
      <c r="L218" s="394"/>
      <c r="M218" s="394"/>
      <c r="N218" s="394"/>
      <c r="O218" s="394"/>
      <c r="P218" s="394"/>
      <c r="Q218" s="394"/>
      <c r="R218" s="394"/>
      <c r="S218" s="394"/>
      <c r="T218" s="394"/>
      <c r="U218" s="394"/>
      <c r="V218" s="394"/>
      <c r="W218" s="394"/>
      <c r="X218" s="394"/>
      <c r="Y218" s="394"/>
      <c r="Z218" s="394"/>
      <c r="AA218" s="394"/>
      <c r="AB218" s="394"/>
      <c r="AC218" s="394"/>
      <c r="AD218" s="394"/>
      <c r="AE218" s="394"/>
      <c r="AF218" s="394"/>
      <c r="AG218" s="394"/>
      <c r="AH218" s="394"/>
      <c r="AI218" s="394"/>
      <c r="AJ218" s="394"/>
      <c r="AK218" s="394"/>
      <c r="AL218" s="394"/>
      <c r="AM218" s="394"/>
      <c r="AN218" s="394"/>
      <c r="AO218" s="394"/>
      <c r="AP218" s="394"/>
      <c r="AQ218" s="394"/>
      <c r="AR218" s="394"/>
      <c r="AS218" s="394"/>
      <c r="AT218" s="394"/>
      <c r="AU218" s="394"/>
      <c r="AV218" s="394"/>
      <c r="AW218" s="394"/>
      <c r="AX218" s="394"/>
      <c r="AY218" s="394"/>
    </row>
    <row r="219" spans="2:51">
      <c r="B219" s="394"/>
      <c r="C219" s="394"/>
      <c r="D219" s="394"/>
      <c r="E219" s="394"/>
      <c r="F219" s="394"/>
      <c r="G219" s="394"/>
      <c r="H219" s="394"/>
      <c r="I219" s="394"/>
      <c r="J219" s="394"/>
      <c r="K219" s="394"/>
      <c r="L219" s="394"/>
      <c r="M219" s="394"/>
      <c r="N219" s="394"/>
      <c r="O219" s="394"/>
      <c r="P219" s="394"/>
      <c r="Q219" s="394"/>
      <c r="R219" s="394"/>
      <c r="S219" s="394"/>
      <c r="T219" s="394"/>
      <c r="U219" s="394"/>
      <c r="V219" s="394"/>
      <c r="W219" s="394"/>
      <c r="X219" s="394"/>
      <c r="Y219" s="394"/>
      <c r="Z219" s="394"/>
      <c r="AA219" s="394"/>
      <c r="AB219" s="394"/>
      <c r="AC219" s="394"/>
      <c r="AD219" s="394"/>
      <c r="AE219" s="394"/>
      <c r="AF219" s="394"/>
      <c r="AG219" s="394"/>
      <c r="AH219" s="394"/>
      <c r="AI219" s="394"/>
      <c r="AJ219" s="394"/>
      <c r="AK219" s="394"/>
      <c r="AL219" s="394"/>
      <c r="AM219" s="394"/>
      <c r="AN219" s="394"/>
      <c r="AO219" s="394"/>
      <c r="AP219" s="394"/>
      <c r="AQ219" s="394"/>
      <c r="AR219" s="394"/>
      <c r="AS219" s="394"/>
      <c r="AT219" s="394"/>
      <c r="AU219" s="394"/>
      <c r="AV219" s="394"/>
      <c r="AW219" s="394"/>
      <c r="AX219" s="394"/>
      <c r="AY219" s="394"/>
    </row>
    <row r="220" spans="2:51">
      <c r="B220" s="394"/>
      <c r="C220" s="394"/>
      <c r="D220" s="394"/>
      <c r="E220" s="394"/>
      <c r="F220" s="394"/>
      <c r="G220" s="394"/>
      <c r="H220" s="394"/>
      <c r="I220" s="394"/>
      <c r="J220" s="394"/>
      <c r="K220" s="394"/>
      <c r="L220" s="394"/>
      <c r="M220" s="394"/>
      <c r="N220" s="394"/>
      <c r="O220" s="394"/>
      <c r="P220" s="394"/>
      <c r="Q220" s="394"/>
      <c r="R220" s="394"/>
      <c r="S220" s="394"/>
      <c r="T220" s="394"/>
      <c r="U220" s="394"/>
      <c r="V220" s="394"/>
      <c r="W220" s="394"/>
      <c r="X220" s="394"/>
      <c r="Y220" s="394"/>
      <c r="Z220" s="394"/>
      <c r="AA220" s="394"/>
      <c r="AB220" s="394"/>
      <c r="AC220" s="394"/>
      <c r="AD220" s="394"/>
      <c r="AE220" s="394"/>
      <c r="AF220" s="394"/>
      <c r="AG220" s="394"/>
      <c r="AH220" s="394"/>
      <c r="AI220" s="394"/>
      <c r="AJ220" s="394"/>
      <c r="AK220" s="394"/>
      <c r="AL220" s="394"/>
      <c r="AM220" s="394"/>
      <c r="AN220" s="394"/>
      <c r="AO220" s="394"/>
      <c r="AP220" s="394"/>
      <c r="AQ220" s="394"/>
      <c r="AR220" s="394"/>
      <c r="AS220" s="394"/>
      <c r="AT220" s="394"/>
      <c r="AU220" s="394"/>
      <c r="AV220" s="394"/>
      <c r="AW220" s="394"/>
      <c r="AX220" s="394"/>
      <c r="AY220" s="394"/>
    </row>
    <row r="221" spans="2:51">
      <c r="B221" s="394"/>
      <c r="C221" s="394"/>
      <c r="D221" s="394"/>
      <c r="E221" s="394"/>
      <c r="F221" s="394"/>
      <c r="G221" s="394"/>
      <c r="H221" s="394"/>
      <c r="I221" s="394"/>
      <c r="J221" s="394"/>
      <c r="K221" s="394"/>
      <c r="L221" s="394"/>
      <c r="M221" s="394"/>
      <c r="N221" s="394"/>
      <c r="O221" s="394"/>
      <c r="P221" s="394"/>
      <c r="Q221" s="394"/>
      <c r="R221" s="394"/>
      <c r="S221" s="394"/>
      <c r="T221" s="394"/>
      <c r="U221" s="394"/>
      <c r="V221" s="394"/>
      <c r="W221" s="394"/>
      <c r="X221" s="394"/>
      <c r="Y221" s="394"/>
      <c r="Z221" s="394"/>
      <c r="AA221" s="394"/>
      <c r="AB221" s="394"/>
      <c r="AC221" s="394"/>
      <c r="AD221" s="394"/>
      <c r="AE221" s="394"/>
      <c r="AF221" s="394"/>
      <c r="AG221" s="394"/>
      <c r="AH221" s="394"/>
      <c r="AI221" s="394"/>
      <c r="AJ221" s="394"/>
      <c r="AK221" s="394"/>
      <c r="AL221" s="394"/>
      <c r="AM221" s="394"/>
      <c r="AN221" s="394"/>
      <c r="AO221" s="394"/>
      <c r="AP221" s="394"/>
      <c r="AQ221" s="394"/>
      <c r="AR221" s="394"/>
      <c r="AS221" s="394"/>
      <c r="AT221" s="394"/>
      <c r="AU221" s="394"/>
      <c r="AV221" s="394"/>
      <c r="AW221" s="394"/>
      <c r="AX221" s="394"/>
      <c r="AY221" s="394"/>
    </row>
    <row r="222" spans="2:51">
      <c r="B222" s="394"/>
      <c r="C222" s="394"/>
      <c r="D222" s="394"/>
      <c r="E222" s="394"/>
      <c r="F222" s="394"/>
      <c r="G222" s="394"/>
      <c r="H222" s="394"/>
      <c r="I222" s="394"/>
      <c r="J222" s="394"/>
      <c r="K222" s="394"/>
      <c r="L222" s="394"/>
      <c r="M222" s="394"/>
      <c r="N222" s="394"/>
      <c r="O222" s="394"/>
      <c r="P222" s="394"/>
      <c r="Q222" s="394"/>
      <c r="R222" s="394"/>
      <c r="S222" s="394"/>
      <c r="T222" s="394"/>
      <c r="U222" s="394"/>
      <c r="V222" s="394"/>
      <c r="W222" s="394"/>
      <c r="X222" s="394"/>
      <c r="Y222" s="394"/>
      <c r="Z222" s="394"/>
      <c r="AA222" s="394"/>
      <c r="AB222" s="394"/>
      <c r="AC222" s="394"/>
      <c r="AD222" s="394"/>
      <c r="AE222" s="394"/>
      <c r="AF222" s="394"/>
      <c r="AG222" s="394"/>
      <c r="AH222" s="394"/>
      <c r="AI222" s="394"/>
      <c r="AJ222" s="394"/>
      <c r="AK222" s="394"/>
      <c r="AL222" s="394"/>
      <c r="AM222" s="394"/>
      <c r="AN222" s="394"/>
      <c r="AO222" s="394"/>
      <c r="AP222" s="394"/>
      <c r="AQ222" s="394"/>
      <c r="AR222" s="394"/>
      <c r="AS222" s="394"/>
      <c r="AT222" s="394"/>
      <c r="AU222" s="394"/>
      <c r="AV222" s="394"/>
      <c r="AW222" s="394"/>
      <c r="AX222" s="394"/>
      <c r="AY222" s="394"/>
    </row>
    <row r="223" spans="2:51">
      <c r="B223" s="394"/>
      <c r="C223" s="394"/>
      <c r="D223" s="394"/>
      <c r="E223" s="394"/>
      <c r="F223" s="394"/>
      <c r="G223" s="394"/>
      <c r="H223" s="394"/>
      <c r="I223" s="394"/>
      <c r="J223" s="394"/>
      <c r="K223" s="394"/>
      <c r="L223" s="394"/>
      <c r="M223" s="394"/>
      <c r="N223" s="394"/>
      <c r="O223" s="394"/>
      <c r="P223" s="394"/>
      <c r="Q223" s="394"/>
      <c r="R223" s="394"/>
      <c r="S223" s="394"/>
      <c r="T223" s="394"/>
      <c r="U223" s="394"/>
      <c r="V223" s="394"/>
      <c r="W223" s="394"/>
      <c r="X223" s="394"/>
      <c r="Y223" s="394"/>
      <c r="Z223" s="394"/>
      <c r="AA223" s="394"/>
      <c r="AB223" s="394"/>
      <c r="AC223" s="394"/>
      <c r="AD223" s="394"/>
      <c r="AE223" s="394"/>
      <c r="AF223" s="394"/>
      <c r="AG223" s="394"/>
      <c r="AH223" s="394"/>
      <c r="AI223" s="394"/>
      <c r="AJ223" s="394"/>
      <c r="AK223" s="394"/>
      <c r="AL223" s="394"/>
      <c r="AM223" s="394"/>
      <c r="AN223" s="394"/>
      <c r="AO223" s="394"/>
      <c r="AP223" s="394"/>
      <c r="AQ223" s="394"/>
      <c r="AR223" s="394"/>
      <c r="AS223" s="394"/>
      <c r="AT223" s="394"/>
      <c r="AU223" s="394"/>
      <c r="AV223" s="394"/>
      <c r="AW223" s="394"/>
      <c r="AX223" s="394"/>
      <c r="AY223" s="394"/>
    </row>
    <row r="224" spans="2:51">
      <c r="B224" s="394"/>
      <c r="C224" s="394"/>
      <c r="D224" s="394"/>
      <c r="E224" s="394"/>
      <c r="F224" s="394"/>
      <c r="G224" s="394"/>
      <c r="H224" s="394"/>
      <c r="I224" s="394"/>
      <c r="J224" s="394"/>
      <c r="K224" s="394"/>
      <c r="L224" s="394"/>
      <c r="M224" s="394"/>
      <c r="N224" s="394"/>
      <c r="O224" s="394"/>
      <c r="P224" s="394"/>
      <c r="Q224" s="394"/>
      <c r="R224" s="394"/>
      <c r="S224" s="394"/>
      <c r="T224" s="394"/>
      <c r="U224" s="394"/>
      <c r="V224" s="394"/>
      <c r="W224" s="394"/>
      <c r="X224" s="394"/>
      <c r="Y224" s="394"/>
      <c r="Z224" s="394"/>
      <c r="AA224" s="394"/>
      <c r="AB224" s="394"/>
      <c r="AC224" s="394"/>
      <c r="AD224" s="394"/>
      <c r="AE224" s="394"/>
      <c r="AF224" s="394"/>
      <c r="AG224" s="394"/>
      <c r="AH224" s="394"/>
      <c r="AI224" s="394"/>
      <c r="AJ224" s="394"/>
      <c r="AK224" s="394"/>
      <c r="AL224" s="394"/>
      <c r="AM224" s="394"/>
      <c r="AN224" s="394"/>
      <c r="AO224" s="394"/>
      <c r="AP224" s="394"/>
      <c r="AQ224" s="394"/>
      <c r="AR224" s="394"/>
      <c r="AS224" s="394"/>
      <c r="AT224" s="394"/>
      <c r="AU224" s="394"/>
      <c r="AV224" s="394"/>
      <c r="AW224" s="394"/>
      <c r="AX224" s="394"/>
      <c r="AY224" s="394"/>
    </row>
    <row r="225" spans="2:51">
      <c r="B225" s="394"/>
      <c r="C225" s="394"/>
      <c r="D225" s="394"/>
      <c r="E225" s="394"/>
      <c r="F225" s="394"/>
      <c r="G225" s="394"/>
      <c r="H225" s="394"/>
      <c r="I225" s="394"/>
      <c r="J225" s="394"/>
      <c r="K225" s="394"/>
      <c r="L225" s="394"/>
      <c r="M225" s="394"/>
      <c r="N225" s="394"/>
      <c r="O225" s="394"/>
      <c r="P225" s="394"/>
      <c r="Q225" s="394"/>
      <c r="R225" s="394"/>
      <c r="S225" s="394"/>
      <c r="T225" s="394"/>
      <c r="U225" s="394"/>
      <c r="V225" s="394"/>
      <c r="W225" s="394"/>
      <c r="X225" s="394"/>
      <c r="Y225" s="394"/>
      <c r="Z225" s="394"/>
      <c r="AA225" s="394"/>
      <c r="AB225" s="394"/>
      <c r="AC225" s="394"/>
      <c r="AD225" s="394"/>
      <c r="AE225" s="394"/>
      <c r="AF225" s="394"/>
      <c r="AG225" s="394"/>
      <c r="AH225" s="394"/>
      <c r="AI225" s="394"/>
      <c r="AJ225" s="394"/>
      <c r="AK225" s="394"/>
      <c r="AL225" s="394"/>
      <c r="AM225" s="394"/>
      <c r="AN225" s="394"/>
      <c r="AO225" s="394"/>
      <c r="AP225" s="394"/>
      <c r="AQ225" s="394"/>
      <c r="AR225" s="394"/>
      <c r="AS225" s="394"/>
      <c r="AT225" s="394"/>
      <c r="AU225" s="394"/>
      <c r="AV225" s="394"/>
      <c r="AW225" s="394"/>
      <c r="AX225" s="394"/>
      <c r="AY225" s="394"/>
    </row>
    <row r="226" spans="2:51">
      <c r="B226" s="394"/>
      <c r="C226" s="394"/>
      <c r="D226" s="394"/>
      <c r="E226" s="394"/>
      <c r="F226" s="394"/>
      <c r="G226" s="394"/>
      <c r="H226" s="394"/>
      <c r="I226" s="394"/>
      <c r="J226" s="394"/>
      <c r="K226" s="394"/>
      <c r="L226" s="394"/>
      <c r="M226" s="394"/>
      <c r="N226" s="394"/>
      <c r="O226" s="394"/>
      <c r="P226" s="394"/>
      <c r="Q226" s="394"/>
      <c r="R226" s="394"/>
      <c r="S226" s="394"/>
      <c r="T226" s="394"/>
      <c r="U226" s="394"/>
      <c r="V226" s="394"/>
      <c r="W226" s="394"/>
      <c r="X226" s="394"/>
      <c r="Y226" s="394"/>
      <c r="Z226" s="394"/>
      <c r="AA226" s="394"/>
      <c r="AB226" s="394"/>
      <c r="AC226" s="394"/>
      <c r="AD226" s="394"/>
      <c r="AE226" s="394"/>
      <c r="AF226" s="394"/>
      <c r="AG226" s="394"/>
      <c r="AH226" s="394"/>
      <c r="AI226" s="394"/>
      <c r="AJ226" s="394"/>
      <c r="AK226" s="394"/>
      <c r="AL226" s="394"/>
      <c r="AM226" s="394"/>
      <c r="AN226" s="394"/>
      <c r="AO226" s="394"/>
      <c r="AP226" s="394"/>
      <c r="AQ226" s="394"/>
      <c r="AR226" s="394"/>
      <c r="AS226" s="394"/>
      <c r="AT226" s="394"/>
      <c r="AU226" s="394"/>
      <c r="AV226" s="394"/>
      <c r="AW226" s="394"/>
      <c r="AX226" s="394"/>
      <c r="AY226" s="394"/>
    </row>
    <row r="227" spans="2:51">
      <c r="B227" s="394"/>
      <c r="C227" s="394"/>
      <c r="D227" s="394"/>
      <c r="E227" s="394"/>
      <c r="F227" s="394"/>
      <c r="G227" s="394"/>
      <c r="H227" s="394"/>
      <c r="I227" s="394"/>
      <c r="J227" s="394"/>
      <c r="K227" s="394"/>
      <c r="L227" s="394"/>
      <c r="M227" s="394"/>
      <c r="N227" s="394"/>
      <c r="O227" s="394"/>
      <c r="P227" s="394"/>
      <c r="Q227" s="394"/>
      <c r="R227" s="394"/>
      <c r="S227" s="394"/>
      <c r="T227" s="394"/>
      <c r="U227" s="394"/>
      <c r="V227" s="394"/>
      <c r="W227" s="394"/>
      <c r="X227" s="394"/>
      <c r="Y227" s="394"/>
      <c r="Z227" s="394"/>
      <c r="AA227" s="394"/>
      <c r="AB227" s="394"/>
      <c r="AC227" s="394"/>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4"/>
      <c r="AY227" s="394"/>
    </row>
    <row r="228" spans="2:51">
      <c r="B228" s="394"/>
      <c r="C228" s="394"/>
      <c r="D228" s="394"/>
      <c r="E228" s="394"/>
      <c r="F228" s="394"/>
      <c r="G228" s="394"/>
      <c r="H228" s="394"/>
      <c r="I228" s="394"/>
      <c r="J228" s="394"/>
      <c r="K228" s="394"/>
      <c r="L228" s="394"/>
      <c r="M228" s="394"/>
      <c r="N228" s="394"/>
      <c r="O228" s="394"/>
      <c r="P228" s="394"/>
      <c r="Q228" s="394"/>
      <c r="R228" s="394"/>
      <c r="S228" s="394"/>
      <c r="T228" s="394"/>
      <c r="U228" s="394"/>
      <c r="V228" s="394"/>
      <c r="W228" s="394"/>
      <c r="X228" s="394"/>
      <c r="Y228" s="394"/>
      <c r="Z228" s="394"/>
      <c r="AA228" s="394"/>
      <c r="AB228" s="394"/>
      <c r="AC228" s="394"/>
      <c r="AD228" s="394"/>
      <c r="AE228" s="394"/>
      <c r="AF228" s="394"/>
      <c r="AG228" s="394"/>
      <c r="AH228" s="394"/>
      <c r="AI228" s="394"/>
      <c r="AJ228" s="394"/>
      <c r="AK228" s="394"/>
      <c r="AL228" s="394"/>
      <c r="AM228" s="394"/>
      <c r="AN228" s="394"/>
      <c r="AO228" s="394"/>
      <c r="AP228" s="394"/>
      <c r="AQ228" s="394"/>
      <c r="AR228" s="394"/>
      <c r="AS228" s="394"/>
      <c r="AT228" s="394"/>
      <c r="AU228" s="394"/>
      <c r="AV228" s="394"/>
      <c r="AW228" s="394"/>
      <c r="AX228" s="394"/>
      <c r="AY228" s="394"/>
    </row>
    <row r="229" spans="2:51">
      <c r="B229" s="394"/>
      <c r="C229" s="394"/>
      <c r="D229" s="394"/>
      <c r="E229" s="394"/>
      <c r="F229" s="394"/>
      <c r="G229" s="394"/>
      <c r="H229" s="394"/>
      <c r="I229" s="394"/>
      <c r="J229" s="394"/>
      <c r="K229" s="394"/>
      <c r="L229" s="394"/>
      <c r="M229" s="394"/>
      <c r="N229" s="394"/>
      <c r="O229" s="394"/>
      <c r="P229" s="394"/>
      <c r="Q229" s="394"/>
      <c r="R229" s="394"/>
      <c r="S229" s="394"/>
      <c r="T229" s="394"/>
      <c r="U229" s="394"/>
      <c r="V229" s="394"/>
      <c r="W229" s="394"/>
      <c r="X229" s="394"/>
      <c r="Y229" s="394"/>
      <c r="Z229" s="394"/>
      <c r="AA229" s="394"/>
      <c r="AB229" s="394"/>
      <c r="AC229" s="394"/>
      <c r="AD229" s="394"/>
      <c r="AE229" s="394"/>
      <c r="AF229" s="394"/>
      <c r="AG229" s="394"/>
      <c r="AH229" s="394"/>
      <c r="AI229" s="394"/>
      <c r="AJ229" s="394"/>
      <c r="AK229" s="394"/>
      <c r="AL229" s="394"/>
      <c r="AM229" s="394"/>
      <c r="AN229" s="394"/>
      <c r="AO229" s="394"/>
      <c r="AP229" s="394"/>
      <c r="AQ229" s="394"/>
      <c r="AR229" s="394"/>
      <c r="AS229" s="394"/>
      <c r="AT229" s="394"/>
      <c r="AU229" s="394"/>
      <c r="AV229" s="394"/>
      <c r="AW229" s="394"/>
      <c r="AX229" s="394"/>
      <c r="AY229" s="394"/>
    </row>
    <row r="230" spans="2:51">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4"/>
      <c r="AL230" s="394"/>
      <c r="AM230" s="394"/>
      <c r="AN230" s="394"/>
      <c r="AO230" s="394"/>
      <c r="AP230" s="394"/>
      <c r="AQ230" s="394"/>
      <c r="AR230" s="394"/>
      <c r="AS230" s="394"/>
      <c r="AT230" s="394"/>
      <c r="AU230" s="394"/>
      <c r="AV230" s="394"/>
      <c r="AW230" s="394"/>
      <c r="AX230" s="394"/>
      <c r="AY230" s="394"/>
    </row>
    <row r="231" spans="2:51">
      <c r="B231" s="394"/>
      <c r="C231" s="394"/>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4"/>
      <c r="AE231" s="394"/>
      <c r="AF231" s="394"/>
      <c r="AG231" s="394"/>
      <c r="AH231" s="394"/>
      <c r="AI231" s="394"/>
      <c r="AJ231" s="394"/>
      <c r="AK231" s="394"/>
      <c r="AL231" s="394"/>
      <c r="AM231" s="394"/>
      <c r="AN231" s="394"/>
      <c r="AO231" s="394"/>
      <c r="AP231" s="394"/>
      <c r="AQ231" s="394"/>
      <c r="AR231" s="394"/>
      <c r="AS231" s="394"/>
      <c r="AT231" s="394"/>
      <c r="AU231" s="394"/>
      <c r="AV231" s="394"/>
      <c r="AW231" s="394"/>
      <c r="AX231" s="394"/>
      <c r="AY231" s="394"/>
    </row>
    <row r="232" spans="2:51">
      <c r="B232" s="394"/>
      <c r="C232" s="394"/>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394"/>
      <c r="AD232" s="394"/>
      <c r="AE232" s="394"/>
      <c r="AF232" s="394"/>
      <c r="AG232" s="394"/>
      <c r="AH232" s="394"/>
      <c r="AI232" s="394"/>
      <c r="AJ232" s="394"/>
      <c r="AK232" s="394"/>
      <c r="AL232" s="394"/>
      <c r="AM232" s="394"/>
      <c r="AN232" s="394"/>
      <c r="AO232" s="394"/>
      <c r="AP232" s="394"/>
      <c r="AQ232" s="394"/>
      <c r="AR232" s="394"/>
      <c r="AS232" s="394"/>
      <c r="AT232" s="394"/>
      <c r="AU232" s="394"/>
      <c r="AV232" s="394"/>
      <c r="AW232" s="394"/>
      <c r="AX232" s="394"/>
      <c r="AY232" s="394"/>
    </row>
    <row r="233" spans="2:51">
      <c r="B233" s="394"/>
      <c r="C233" s="394"/>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394"/>
      <c r="AD233" s="394"/>
      <c r="AE233" s="394"/>
      <c r="AF233" s="394"/>
      <c r="AG233" s="394"/>
      <c r="AH233" s="394"/>
      <c r="AI233" s="394"/>
      <c r="AJ233" s="394"/>
      <c r="AK233" s="394"/>
      <c r="AL233" s="394"/>
      <c r="AM233" s="394"/>
      <c r="AN233" s="394"/>
      <c r="AO233" s="394"/>
      <c r="AP233" s="394"/>
      <c r="AQ233" s="394"/>
      <c r="AR233" s="394"/>
      <c r="AS233" s="394"/>
      <c r="AT233" s="394"/>
      <c r="AU233" s="394"/>
      <c r="AV233" s="394"/>
      <c r="AW233" s="394"/>
      <c r="AX233" s="394"/>
      <c r="AY233" s="394"/>
    </row>
    <row r="234" spans="2:51">
      <c r="B234" s="394"/>
      <c r="C234" s="394"/>
      <c r="D234" s="394"/>
      <c r="E234" s="394"/>
      <c r="F234" s="394"/>
      <c r="G234" s="394"/>
      <c r="H234" s="394"/>
      <c r="I234" s="394"/>
      <c r="J234" s="394"/>
      <c r="K234" s="394"/>
      <c r="L234" s="394"/>
      <c r="M234" s="394"/>
      <c r="N234" s="394"/>
      <c r="O234" s="394"/>
      <c r="P234" s="394"/>
      <c r="Q234" s="394"/>
      <c r="R234" s="394"/>
      <c r="S234" s="394"/>
      <c r="T234" s="394"/>
      <c r="U234" s="394"/>
      <c r="V234" s="394"/>
      <c r="W234" s="394"/>
      <c r="X234" s="394"/>
      <c r="Y234" s="394"/>
      <c r="Z234" s="394"/>
      <c r="AA234" s="394"/>
      <c r="AB234" s="394"/>
      <c r="AC234" s="394"/>
      <c r="AD234" s="394"/>
      <c r="AE234" s="394"/>
      <c r="AF234" s="394"/>
      <c r="AG234" s="394"/>
      <c r="AH234" s="394"/>
      <c r="AI234" s="394"/>
      <c r="AJ234" s="394"/>
      <c r="AK234" s="394"/>
      <c r="AL234" s="394"/>
      <c r="AM234" s="394"/>
      <c r="AN234" s="394"/>
      <c r="AO234" s="394"/>
      <c r="AP234" s="394"/>
      <c r="AQ234" s="394"/>
      <c r="AR234" s="394"/>
      <c r="AS234" s="394"/>
      <c r="AT234" s="394"/>
      <c r="AU234" s="394"/>
      <c r="AV234" s="394"/>
      <c r="AW234" s="394"/>
      <c r="AX234" s="394"/>
      <c r="AY234" s="394"/>
    </row>
    <row r="235" spans="2:51">
      <c r="B235" s="394"/>
      <c r="C235" s="394"/>
      <c r="D235" s="394"/>
      <c r="E235" s="394"/>
      <c r="F235" s="394"/>
      <c r="G235" s="394"/>
      <c r="H235" s="394"/>
      <c r="I235" s="394"/>
      <c r="J235" s="394"/>
      <c r="K235" s="394"/>
      <c r="L235" s="394"/>
      <c r="M235" s="394"/>
      <c r="N235" s="394"/>
      <c r="O235" s="394"/>
      <c r="P235" s="394"/>
      <c r="Q235" s="394"/>
      <c r="R235" s="394"/>
      <c r="S235" s="394"/>
      <c r="T235" s="394"/>
      <c r="U235" s="394"/>
      <c r="V235" s="394"/>
      <c r="W235" s="394"/>
      <c r="X235" s="394"/>
      <c r="Y235" s="394"/>
      <c r="Z235" s="394"/>
      <c r="AA235" s="394"/>
      <c r="AB235" s="394"/>
      <c r="AC235" s="394"/>
      <c r="AD235" s="394"/>
      <c r="AE235" s="394"/>
      <c r="AF235" s="394"/>
      <c r="AG235" s="394"/>
      <c r="AH235" s="394"/>
      <c r="AI235" s="394"/>
      <c r="AJ235" s="394"/>
      <c r="AK235" s="394"/>
      <c r="AL235" s="394"/>
      <c r="AM235" s="394"/>
      <c r="AN235" s="394"/>
      <c r="AO235" s="394"/>
      <c r="AP235" s="394"/>
      <c r="AQ235" s="394"/>
      <c r="AR235" s="394"/>
      <c r="AS235" s="394"/>
      <c r="AT235" s="394"/>
      <c r="AU235" s="394"/>
      <c r="AV235" s="394"/>
      <c r="AW235" s="394"/>
      <c r="AX235" s="394"/>
      <c r="AY235" s="394"/>
    </row>
    <row r="236" spans="2:51">
      <c r="B236" s="394"/>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394"/>
      <c r="AK236" s="394"/>
      <c r="AL236" s="394"/>
      <c r="AM236" s="394"/>
      <c r="AN236" s="394"/>
      <c r="AO236" s="394"/>
      <c r="AP236" s="394"/>
      <c r="AQ236" s="394"/>
      <c r="AR236" s="394"/>
      <c r="AS236" s="394"/>
      <c r="AT236" s="394"/>
      <c r="AU236" s="394"/>
      <c r="AV236" s="394"/>
      <c r="AW236" s="394"/>
      <c r="AX236" s="394"/>
      <c r="AY236" s="394"/>
    </row>
    <row r="237" spans="2:51">
      <c r="B237" s="394"/>
      <c r="C237" s="394"/>
      <c r="D237" s="394"/>
      <c r="E237" s="394"/>
      <c r="F237" s="394"/>
      <c r="G237" s="394"/>
      <c r="H237" s="394"/>
      <c r="I237" s="394"/>
      <c r="J237" s="394"/>
      <c r="K237" s="394"/>
      <c r="L237" s="394"/>
      <c r="M237" s="394"/>
      <c r="N237" s="394"/>
      <c r="O237" s="394"/>
      <c r="P237" s="394"/>
      <c r="Q237" s="394"/>
      <c r="R237" s="394"/>
      <c r="S237" s="394"/>
      <c r="T237" s="394"/>
      <c r="U237" s="394"/>
      <c r="V237" s="394"/>
      <c r="W237" s="394"/>
      <c r="X237" s="394"/>
      <c r="Y237" s="394"/>
      <c r="Z237" s="394"/>
      <c r="AA237" s="394"/>
      <c r="AB237" s="394"/>
      <c r="AC237" s="394"/>
      <c r="AD237" s="394"/>
      <c r="AE237" s="394"/>
      <c r="AF237" s="394"/>
      <c r="AG237" s="394"/>
      <c r="AH237" s="394"/>
      <c r="AI237" s="394"/>
      <c r="AJ237" s="394"/>
      <c r="AK237" s="394"/>
      <c r="AL237" s="394"/>
      <c r="AM237" s="394"/>
      <c r="AN237" s="394"/>
      <c r="AO237" s="394"/>
      <c r="AP237" s="394"/>
      <c r="AQ237" s="394"/>
      <c r="AR237" s="394"/>
      <c r="AS237" s="394"/>
      <c r="AT237" s="394"/>
      <c r="AU237" s="394"/>
      <c r="AV237" s="394"/>
      <c r="AW237" s="394"/>
      <c r="AX237" s="394"/>
      <c r="AY237" s="394"/>
    </row>
    <row r="238" spans="2:51">
      <c r="B238" s="394"/>
      <c r="C238" s="394"/>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4"/>
      <c r="AA238" s="394"/>
      <c r="AB238" s="394"/>
      <c r="AC238" s="394"/>
      <c r="AD238" s="394"/>
      <c r="AE238" s="394"/>
      <c r="AF238" s="394"/>
      <c r="AG238" s="394"/>
      <c r="AH238" s="394"/>
      <c r="AI238" s="394"/>
      <c r="AJ238" s="394"/>
      <c r="AK238" s="394"/>
      <c r="AL238" s="394"/>
      <c r="AM238" s="394"/>
      <c r="AN238" s="394"/>
      <c r="AO238" s="394"/>
      <c r="AP238" s="394"/>
      <c r="AQ238" s="394"/>
      <c r="AR238" s="394"/>
      <c r="AS238" s="394"/>
      <c r="AT238" s="394"/>
      <c r="AU238" s="394"/>
      <c r="AV238" s="394"/>
      <c r="AW238" s="394"/>
      <c r="AX238" s="394"/>
      <c r="AY238" s="394"/>
    </row>
    <row r="239" spans="2:51">
      <c r="B239" s="394"/>
      <c r="C239" s="394"/>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4"/>
      <c r="AE239" s="394"/>
      <c r="AF239" s="394"/>
      <c r="AG239" s="394"/>
      <c r="AH239" s="394"/>
      <c r="AI239" s="394"/>
      <c r="AJ239" s="394"/>
      <c r="AK239" s="394"/>
      <c r="AL239" s="394"/>
      <c r="AM239" s="394"/>
      <c r="AN239" s="394"/>
      <c r="AO239" s="394"/>
      <c r="AP239" s="394"/>
      <c r="AQ239" s="394"/>
      <c r="AR239" s="394"/>
      <c r="AS239" s="394"/>
      <c r="AT239" s="394"/>
      <c r="AU239" s="394"/>
      <c r="AV239" s="394"/>
      <c r="AW239" s="394"/>
      <c r="AX239" s="394"/>
      <c r="AY239" s="394"/>
    </row>
    <row r="240" spans="2:51">
      <c r="B240" s="394"/>
      <c r="C240" s="394"/>
      <c r="D240" s="394"/>
      <c r="E240" s="394"/>
      <c r="F240" s="394"/>
      <c r="G240" s="394"/>
      <c r="H240" s="394"/>
      <c r="I240" s="394"/>
      <c r="J240" s="394"/>
      <c r="K240" s="394"/>
      <c r="L240" s="394"/>
      <c r="M240" s="394"/>
      <c r="N240" s="394"/>
      <c r="O240" s="394"/>
      <c r="P240" s="394"/>
      <c r="Q240" s="394"/>
      <c r="R240" s="394"/>
      <c r="S240" s="394"/>
      <c r="T240" s="394"/>
      <c r="U240" s="394"/>
      <c r="V240" s="394"/>
      <c r="W240" s="394"/>
      <c r="X240" s="394"/>
      <c r="Y240" s="394"/>
      <c r="Z240" s="394"/>
      <c r="AA240" s="394"/>
      <c r="AB240" s="394"/>
      <c r="AC240" s="394"/>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4"/>
      <c r="AY240" s="394"/>
    </row>
    <row r="241" spans="2:51">
      <c r="B241" s="394"/>
      <c r="C241" s="394"/>
      <c r="D241" s="394"/>
      <c r="E241" s="394"/>
      <c r="F241" s="394"/>
      <c r="G241" s="394"/>
      <c r="H241" s="394"/>
      <c r="I241" s="394"/>
      <c r="J241" s="394"/>
      <c r="K241" s="394"/>
      <c r="L241" s="394"/>
      <c r="M241" s="394"/>
      <c r="N241" s="394"/>
      <c r="O241" s="394"/>
      <c r="P241" s="394"/>
      <c r="Q241" s="394"/>
      <c r="R241" s="394"/>
      <c r="S241" s="394"/>
      <c r="T241" s="394"/>
      <c r="U241" s="394"/>
      <c r="V241" s="394"/>
      <c r="W241" s="394"/>
      <c r="X241" s="394"/>
      <c r="Y241" s="394"/>
      <c r="Z241" s="394"/>
      <c r="AA241" s="394"/>
      <c r="AB241" s="394"/>
      <c r="AC241" s="394"/>
      <c r="AD241" s="394"/>
      <c r="AE241" s="394"/>
      <c r="AF241" s="394"/>
      <c r="AG241" s="394"/>
      <c r="AH241" s="394"/>
      <c r="AI241" s="394"/>
      <c r="AJ241" s="394"/>
      <c r="AK241" s="394"/>
      <c r="AL241" s="394"/>
      <c r="AM241" s="394"/>
      <c r="AN241" s="394"/>
      <c r="AO241" s="394"/>
      <c r="AP241" s="394"/>
      <c r="AQ241" s="394"/>
      <c r="AR241" s="394"/>
      <c r="AS241" s="394"/>
      <c r="AT241" s="394"/>
      <c r="AU241" s="394"/>
      <c r="AV241" s="394"/>
      <c r="AW241" s="394"/>
      <c r="AX241" s="394"/>
      <c r="AY241" s="394"/>
    </row>
    <row r="242" spans="2:51">
      <c r="B242" s="394"/>
      <c r="C242" s="394"/>
      <c r="D242" s="394"/>
      <c r="E242" s="394"/>
      <c r="F242" s="394"/>
      <c r="G242" s="394"/>
      <c r="H242" s="394"/>
      <c r="I242" s="394"/>
      <c r="J242" s="394"/>
      <c r="K242" s="394"/>
      <c r="L242" s="394"/>
      <c r="M242" s="394"/>
      <c r="N242" s="394"/>
      <c r="O242" s="394"/>
      <c r="P242" s="394"/>
      <c r="Q242" s="394"/>
      <c r="R242" s="394"/>
      <c r="S242" s="394"/>
      <c r="T242" s="394"/>
      <c r="U242" s="394"/>
      <c r="V242" s="394"/>
      <c r="W242" s="394"/>
      <c r="X242" s="394"/>
      <c r="Y242" s="394"/>
      <c r="Z242" s="394"/>
      <c r="AA242" s="394"/>
      <c r="AB242" s="394"/>
      <c r="AC242" s="394"/>
      <c r="AD242" s="394"/>
      <c r="AE242" s="394"/>
      <c r="AF242" s="394"/>
      <c r="AG242" s="394"/>
      <c r="AH242" s="394"/>
      <c r="AI242" s="394"/>
      <c r="AJ242" s="394"/>
      <c r="AK242" s="394"/>
      <c r="AL242" s="394"/>
      <c r="AM242" s="394"/>
      <c r="AN242" s="394"/>
      <c r="AO242" s="394"/>
      <c r="AP242" s="394"/>
      <c r="AQ242" s="394"/>
      <c r="AR242" s="394"/>
      <c r="AS242" s="394"/>
      <c r="AT242" s="394"/>
      <c r="AU242" s="394"/>
      <c r="AV242" s="394"/>
      <c r="AW242" s="394"/>
      <c r="AX242" s="394"/>
      <c r="AY242" s="394"/>
    </row>
    <row r="243" spans="2:51">
      <c r="B243" s="394"/>
      <c r="C243" s="394"/>
      <c r="D243" s="394"/>
      <c r="E243" s="394"/>
      <c r="F243" s="394"/>
      <c r="G243" s="394"/>
      <c r="H243" s="394"/>
      <c r="I243" s="394"/>
      <c r="J243" s="394"/>
      <c r="K243" s="394"/>
      <c r="L243" s="394"/>
      <c r="M243" s="394"/>
      <c r="N243" s="394"/>
      <c r="O243" s="394"/>
      <c r="P243" s="394"/>
      <c r="Q243" s="394"/>
      <c r="R243" s="394"/>
      <c r="S243" s="394"/>
      <c r="T243" s="394"/>
      <c r="U243" s="394"/>
      <c r="V243" s="394"/>
      <c r="W243" s="394"/>
      <c r="X243" s="394"/>
      <c r="Y243" s="394"/>
      <c r="Z243" s="394"/>
      <c r="AA243" s="394"/>
      <c r="AB243" s="394"/>
      <c r="AC243" s="394"/>
      <c r="AD243" s="394"/>
      <c r="AE243" s="394"/>
      <c r="AF243" s="394"/>
      <c r="AG243" s="394"/>
      <c r="AH243" s="394"/>
      <c r="AI243" s="394"/>
      <c r="AJ243" s="394"/>
      <c r="AK243" s="394"/>
      <c r="AL243" s="394"/>
      <c r="AM243" s="394"/>
      <c r="AN243" s="394"/>
      <c r="AO243" s="394"/>
      <c r="AP243" s="394"/>
      <c r="AQ243" s="394"/>
      <c r="AR243" s="394"/>
      <c r="AS243" s="394"/>
      <c r="AT243" s="394"/>
      <c r="AU243" s="394"/>
      <c r="AV243" s="394"/>
      <c r="AW243" s="394"/>
      <c r="AX243" s="394"/>
      <c r="AY243" s="394"/>
    </row>
    <row r="244" spans="2:51">
      <c r="B244" s="394"/>
      <c r="C244" s="394"/>
      <c r="D244" s="394"/>
      <c r="E244" s="394"/>
      <c r="F244" s="394"/>
      <c r="G244" s="394"/>
      <c r="H244" s="394"/>
      <c r="I244" s="394"/>
      <c r="J244" s="394"/>
      <c r="K244" s="394"/>
      <c r="L244" s="394"/>
      <c r="M244" s="394"/>
      <c r="N244" s="394"/>
      <c r="O244" s="394"/>
      <c r="P244" s="394"/>
      <c r="Q244" s="394"/>
      <c r="R244" s="394"/>
      <c r="S244" s="394"/>
      <c r="T244" s="394"/>
      <c r="U244" s="394"/>
      <c r="V244" s="394"/>
      <c r="W244" s="394"/>
      <c r="X244" s="394"/>
      <c r="Y244" s="394"/>
      <c r="Z244" s="394"/>
      <c r="AA244" s="394"/>
      <c r="AB244" s="394"/>
      <c r="AC244" s="394"/>
      <c r="AD244" s="394"/>
      <c r="AE244" s="394"/>
      <c r="AF244" s="394"/>
      <c r="AG244" s="394"/>
      <c r="AH244" s="394"/>
      <c r="AI244" s="394"/>
      <c r="AJ244" s="394"/>
      <c r="AK244" s="394"/>
      <c r="AL244" s="394"/>
      <c r="AM244" s="394"/>
      <c r="AN244" s="394"/>
      <c r="AO244" s="394"/>
      <c r="AP244" s="394"/>
      <c r="AQ244" s="394"/>
      <c r="AR244" s="394"/>
      <c r="AS244" s="394"/>
      <c r="AT244" s="394"/>
      <c r="AU244" s="394"/>
      <c r="AV244" s="394"/>
      <c r="AW244" s="394"/>
      <c r="AX244" s="394"/>
      <c r="AY244" s="394"/>
    </row>
    <row r="245" spans="2:51">
      <c r="B245" s="394"/>
      <c r="C245" s="394"/>
      <c r="D245" s="394"/>
      <c r="E245" s="394"/>
      <c r="F245" s="394"/>
      <c r="G245" s="394"/>
      <c r="H245" s="394"/>
      <c r="I245" s="394"/>
      <c r="J245" s="394"/>
      <c r="K245" s="394"/>
      <c r="L245" s="394"/>
      <c r="M245" s="394"/>
      <c r="N245" s="394"/>
      <c r="O245" s="394"/>
      <c r="P245" s="394"/>
      <c r="Q245" s="394"/>
      <c r="R245" s="394"/>
      <c r="S245" s="394"/>
      <c r="T245" s="394"/>
      <c r="U245" s="394"/>
      <c r="V245" s="394"/>
      <c r="W245" s="394"/>
      <c r="X245" s="394"/>
      <c r="Y245" s="394"/>
      <c r="Z245" s="394"/>
      <c r="AA245" s="394"/>
      <c r="AB245" s="394"/>
      <c r="AC245" s="394"/>
      <c r="AD245" s="394"/>
      <c r="AE245" s="394"/>
      <c r="AF245" s="394"/>
      <c r="AG245" s="394"/>
      <c r="AH245" s="394"/>
      <c r="AI245" s="394"/>
      <c r="AJ245" s="394"/>
      <c r="AK245" s="394"/>
      <c r="AL245" s="394"/>
      <c r="AM245" s="394"/>
      <c r="AN245" s="394"/>
      <c r="AO245" s="394"/>
      <c r="AP245" s="394"/>
      <c r="AQ245" s="394"/>
      <c r="AR245" s="394"/>
      <c r="AS245" s="394"/>
      <c r="AT245" s="394"/>
      <c r="AU245" s="394"/>
      <c r="AV245" s="394"/>
      <c r="AW245" s="394"/>
      <c r="AX245" s="394"/>
      <c r="AY245" s="394"/>
    </row>
    <row r="246" spans="2:51">
      <c r="B246" s="394"/>
      <c r="C246" s="394"/>
      <c r="D246" s="394"/>
      <c r="E246" s="394"/>
      <c r="F246" s="394"/>
      <c r="G246" s="394"/>
      <c r="H246" s="394"/>
      <c r="I246" s="394"/>
      <c r="J246" s="394"/>
      <c r="K246" s="394"/>
      <c r="L246" s="394"/>
      <c r="M246" s="394"/>
      <c r="N246" s="394"/>
      <c r="O246" s="394"/>
      <c r="P246" s="394"/>
      <c r="Q246" s="394"/>
      <c r="R246" s="394"/>
      <c r="S246" s="394"/>
      <c r="T246" s="394"/>
      <c r="U246" s="394"/>
      <c r="V246" s="394"/>
      <c r="W246" s="394"/>
      <c r="X246" s="394"/>
      <c r="Y246" s="394"/>
      <c r="Z246" s="394"/>
      <c r="AA246" s="394"/>
      <c r="AB246" s="394"/>
      <c r="AC246" s="394"/>
      <c r="AD246" s="394"/>
      <c r="AE246" s="394"/>
      <c r="AF246" s="394"/>
      <c r="AG246" s="394"/>
      <c r="AH246" s="394"/>
      <c r="AI246" s="394"/>
      <c r="AJ246" s="394"/>
      <c r="AK246" s="394"/>
      <c r="AL246" s="394"/>
      <c r="AM246" s="394"/>
      <c r="AN246" s="394"/>
      <c r="AO246" s="394"/>
      <c r="AP246" s="394"/>
      <c r="AQ246" s="394"/>
      <c r="AR246" s="394"/>
      <c r="AS246" s="394"/>
      <c r="AT246" s="394"/>
      <c r="AU246" s="394"/>
      <c r="AV246" s="394"/>
      <c r="AW246" s="394"/>
      <c r="AX246" s="394"/>
      <c r="AY246" s="394"/>
    </row>
    <row r="247" spans="2:51">
      <c r="B247" s="394"/>
      <c r="C247" s="394"/>
      <c r="D247" s="394"/>
      <c r="E247" s="394"/>
      <c r="F247" s="394"/>
      <c r="G247" s="394"/>
      <c r="H247" s="394"/>
      <c r="I247" s="394"/>
      <c r="J247" s="394"/>
      <c r="K247" s="394"/>
      <c r="L247" s="394"/>
      <c r="M247" s="394"/>
      <c r="N247" s="394"/>
      <c r="O247" s="394"/>
      <c r="P247" s="394"/>
      <c r="Q247" s="394"/>
      <c r="R247" s="394"/>
      <c r="S247" s="394"/>
      <c r="T247" s="394"/>
      <c r="U247" s="394"/>
      <c r="V247" s="394"/>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4"/>
      <c r="AY247" s="394"/>
    </row>
    <row r="248" spans="2:51">
      <c r="B248" s="394"/>
      <c r="C248" s="394"/>
      <c r="D248" s="394"/>
      <c r="E248" s="394"/>
      <c r="F248" s="394"/>
      <c r="G248" s="394"/>
      <c r="H248" s="394"/>
      <c r="I248" s="394"/>
      <c r="J248" s="394"/>
      <c r="K248" s="394"/>
      <c r="L248" s="394"/>
      <c r="M248" s="394"/>
      <c r="N248" s="394"/>
      <c r="O248" s="394"/>
      <c r="P248" s="394"/>
      <c r="Q248" s="394"/>
      <c r="R248" s="394"/>
      <c r="S248" s="394"/>
      <c r="T248" s="394"/>
      <c r="U248" s="394"/>
      <c r="V248" s="394"/>
      <c r="W248" s="394"/>
      <c r="X248" s="394"/>
      <c r="Y248" s="394"/>
      <c r="Z248" s="394"/>
      <c r="AA248" s="394"/>
      <c r="AB248" s="394"/>
      <c r="AC248" s="394"/>
      <c r="AD248" s="394"/>
      <c r="AE248" s="394"/>
      <c r="AF248" s="394"/>
      <c r="AG248" s="394"/>
      <c r="AH248" s="394"/>
      <c r="AI248" s="394"/>
      <c r="AJ248" s="394"/>
      <c r="AK248" s="394"/>
      <c r="AL248" s="394"/>
      <c r="AM248" s="394"/>
      <c r="AN248" s="394"/>
      <c r="AO248" s="394"/>
      <c r="AP248" s="394"/>
      <c r="AQ248" s="394"/>
      <c r="AR248" s="394"/>
      <c r="AS248" s="394"/>
      <c r="AT248" s="394"/>
      <c r="AU248" s="394"/>
      <c r="AV248" s="394"/>
      <c r="AW248" s="394"/>
      <c r="AX248" s="394"/>
      <c r="AY248" s="394"/>
    </row>
  </sheetData>
  <sheetProtection formatCells="0" formatColumns="0" formatRows="0" autoFilter="0"/>
  <mergeCells count="16">
    <mergeCell ref="R9:T9"/>
    <mergeCell ref="D12:D18"/>
    <mergeCell ref="D53:T53"/>
    <mergeCell ref="D9:D10"/>
    <mergeCell ref="E9:E10"/>
    <mergeCell ref="F9:H9"/>
    <mergeCell ref="I9:K9"/>
    <mergeCell ref="L9:N9"/>
    <mergeCell ref="O9:Q9"/>
    <mergeCell ref="D8:E8"/>
    <mergeCell ref="F8:T8"/>
    <mergeCell ref="C1:U1"/>
    <mergeCell ref="C2:U2"/>
    <mergeCell ref="C3:U3"/>
    <mergeCell ref="C4:U4"/>
    <mergeCell ref="D6:T6"/>
  </mergeCells>
  <printOptions horizontalCentered="1"/>
  <pageMargins left="0.11811023622047245" right="0.11811023622047245" top="0.55118110236220474" bottom="0.15748031496062992" header="0.31496062992125984" footer="0.31496062992125984"/>
  <pageSetup paperSize="9" scale="45"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2BC2D870-C501-40B8-BE89-CC2610C2870B}">
            <x14:iconSet iconSet="5Quarters" custom="1">
              <x14:cfvo type="percent">
                <xm:f>0</xm:f>
              </x14:cfvo>
              <x14:cfvo type="num">
                <xm:f>0.7</xm:f>
              </x14:cfvo>
              <x14:cfvo type="num">
                <xm:f>0.8</xm:f>
              </x14:cfvo>
              <x14:cfvo type="num">
                <xm:f>0.9</xm:f>
              </x14:cfvo>
              <x14:cfvo type="num">
                <xm:f>0.95</xm:f>
              </x14:cfvo>
              <x14:cfIcon iconSet="3TrafficLights1" iconId="0"/>
              <x14:cfIcon iconSet="3TrafficLights1" iconId="1"/>
              <x14:cfIcon iconSet="3TrafficLights1" iconId="2"/>
              <x14:cfIcon iconSet="3Symbols" iconId="2"/>
              <x14:cfIcon iconSet="3Arrows" iconId="2"/>
            </x14:iconSet>
          </x14:cfRule>
          <xm:sqref>K56:K60</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6"/>
  <sheetViews>
    <sheetView showGridLines="0" topLeftCell="B7" zoomScale="90" zoomScaleNormal="90" workbookViewId="0">
      <pane xSplit="1" ySplit="2" topLeftCell="C190" activePane="bottomRight" state="frozen"/>
      <selection activeCell="C7" sqref="C7:C8"/>
      <selection pane="topRight" activeCell="C7" sqref="C7:C8"/>
      <selection pane="bottomLeft" activeCell="C7" sqref="C7:C8"/>
      <selection pane="bottomRight" activeCell="C7" sqref="C7:C8"/>
    </sheetView>
  </sheetViews>
  <sheetFormatPr baseColWidth="10" defaultRowHeight="15"/>
  <cols>
    <col min="1" max="1" width="0.85546875" style="3" customWidth="1"/>
    <col min="2" max="2" width="7" style="3" customWidth="1"/>
    <col min="3" max="3" width="21.42578125" style="3" customWidth="1"/>
    <col min="4" max="4" width="26.140625" style="3" customWidth="1"/>
    <col min="5" max="5" width="33.85546875" style="3" customWidth="1"/>
    <col min="6" max="6" width="18" style="3" customWidth="1"/>
    <col min="7" max="7" width="14.5703125" style="3" customWidth="1"/>
    <col min="8" max="9" width="16.5703125" style="3" customWidth="1"/>
    <col min="10" max="10" width="16.85546875" style="3" customWidth="1"/>
    <col min="11" max="11" width="15.85546875" style="3" customWidth="1"/>
    <col min="12" max="16384" width="11.42578125" style="3"/>
  </cols>
  <sheetData>
    <row r="1" spans="2:13" ht="4.5" customHeight="1"/>
    <row r="2" spans="2:13" ht="30.75">
      <c r="B2" s="26" t="s">
        <v>0</v>
      </c>
    </row>
    <row r="3" spans="2:13" ht="27.75">
      <c r="B3" s="27" t="s">
        <v>1</v>
      </c>
    </row>
    <row r="4" spans="2:13" ht="20.25">
      <c r="B4" s="28" t="s">
        <v>2</v>
      </c>
    </row>
    <row r="5" spans="2:13" ht="20.25">
      <c r="B5" s="29" t="s">
        <v>4</v>
      </c>
    </row>
    <row r="6" spans="2:13" ht="4.5" customHeight="1"/>
    <row r="7" spans="2:13" ht="15" customHeight="1">
      <c r="B7" s="812" t="s">
        <v>3</v>
      </c>
      <c r="C7" s="814" t="s">
        <v>7</v>
      </c>
      <c r="D7" s="814" t="s">
        <v>6</v>
      </c>
      <c r="E7" s="814" t="s">
        <v>8</v>
      </c>
      <c r="F7" s="814" t="s">
        <v>9</v>
      </c>
      <c r="G7" s="814" t="s">
        <v>10</v>
      </c>
      <c r="H7" s="807" t="s">
        <v>11</v>
      </c>
      <c r="I7" s="807"/>
      <c r="J7" s="816" t="s">
        <v>5</v>
      </c>
      <c r="K7" s="2"/>
      <c r="L7" s="2"/>
      <c r="M7" s="2"/>
    </row>
    <row r="8" spans="2:13" ht="42" customHeight="1">
      <c r="B8" s="813"/>
      <c r="C8" s="815"/>
      <c r="D8" s="815"/>
      <c r="E8" s="815"/>
      <c r="F8" s="815"/>
      <c r="G8" s="815"/>
      <c r="H8" s="42" t="s">
        <v>12</v>
      </c>
      <c r="I8" s="42" t="s">
        <v>13</v>
      </c>
      <c r="J8" s="817"/>
      <c r="K8" s="1"/>
      <c r="L8" s="1"/>
    </row>
    <row r="9" spans="2:13" ht="99" customHeight="1">
      <c r="B9" s="12">
        <v>1</v>
      </c>
      <c r="C9" s="67" t="s">
        <v>32</v>
      </c>
      <c r="D9" s="13" t="s">
        <v>28</v>
      </c>
      <c r="E9" s="13" t="s">
        <v>39</v>
      </c>
      <c r="F9" s="14">
        <v>9800</v>
      </c>
      <c r="G9" s="17">
        <v>0.9</v>
      </c>
      <c r="H9" s="20" t="s">
        <v>18</v>
      </c>
      <c r="I9" s="20" t="s">
        <v>18</v>
      </c>
      <c r="J9" s="100" t="s">
        <v>14</v>
      </c>
      <c r="K9" s="139">
        <v>0</v>
      </c>
    </row>
    <row r="10" spans="2:13" ht="82.5" customHeight="1">
      <c r="B10" s="7">
        <v>2</v>
      </c>
      <c r="C10" s="53" t="s">
        <v>32</v>
      </c>
      <c r="D10" s="8" t="s">
        <v>15</v>
      </c>
      <c r="E10" s="8" t="s">
        <v>48</v>
      </c>
      <c r="F10" s="9">
        <v>10000</v>
      </c>
      <c r="G10" s="18">
        <v>1</v>
      </c>
      <c r="H10" s="22">
        <v>2</v>
      </c>
      <c r="I10" s="22">
        <v>1</v>
      </c>
      <c r="J10" s="100" t="s">
        <v>14</v>
      </c>
      <c r="K10" s="139">
        <v>0</v>
      </c>
    </row>
    <row r="11" spans="2:13" ht="82.5" customHeight="1">
      <c r="B11" s="7">
        <v>3</v>
      </c>
      <c r="C11" s="53" t="s">
        <v>32</v>
      </c>
      <c r="D11" s="8" t="s">
        <v>15</v>
      </c>
      <c r="E11" s="8" t="s">
        <v>627</v>
      </c>
      <c r="F11" s="9">
        <v>8000</v>
      </c>
      <c r="G11" s="18">
        <v>0.5</v>
      </c>
      <c r="H11" s="22" t="s">
        <v>18</v>
      </c>
      <c r="I11" s="22" t="s">
        <v>18</v>
      </c>
      <c r="J11" s="100" t="s">
        <v>14</v>
      </c>
      <c r="K11" s="139">
        <v>0</v>
      </c>
    </row>
    <row r="12" spans="2:13" ht="82.5" customHeight="1">
      <c r="B12" s="7">
        <v>4</v>
      </c>
      <c r="C12" s="53" t="s">
        <v>32</v>
      </c>
      <c r="D12" s="8" t="s">
        <v>15</v>
      </c>
      <c r="E12" s="8" t="s">
        <v>83</v>
      </c>
      <c r="F12" s="9">
        <v>10000</v>
      </c>
      <c r="G12" s="18">
        <v>0.85</v>
      </c>
      <c r="H12" s="22" t="s">
        <v>18</v>
      </c>
      <c r="I12" s="22" t="s">
        <v>18</v>
      </c>
      <c r="J12" s="100" t="s">
        <v>14</v>
      </c>
      <c r="K12" s="139">
        <v>0</v>
      </c>
    </row>
    <row r="13" spans="2:13" ht="82.5" customHeight="1">
      <c r="B13" s="15">
        <v>5</v>
      </c>
      <c r="C13" s="53" t="s">
        <v>32</v>
      </c>
      <c r="D13" s="8" t="s">
        <v>15</v>
      </c>
      <c r="E13" s="8" t="s">
        <v>180</v>
      </c>
      <c r="F13" s="9">
        <v>2015</v>
      </c>
      <c r="G13" s="18">
        <v>0.85</v>
      </c>
      <c r="H13" s="22" t="s">
        <v>18</v>
      </c>
      <c r="I13" s="22" t="s">
        <v>18</v>
      </c>
      <c r="J13" s="100" t="s">
        <v>14</v>
      </c>
      <c r="K13" s="139">
        <v>0</v>
      </c>
    </row>
    <row r="14" spans="2:13" ht="66" customHeight="1">
      <c r="B14" s="15">
        <v>6</v>
      </c>
      <c r="C14" s="53" t="s">
        <v>32</v>
      </c>
      <c r="D14" s="8" t="s">
        <v>28</v>
      </c>
      <c r="E14" s="8" t="s">
        <v>181</v>
      </c>
      <c r="F14" s="9">
        <v>1200</v>
      </c>
      <c r="G14" s="18">
        <v>0.85</v>
      </c>
      <c r="H14" s="22" t="s">
        <v>18</v>
      </c>
      <c r="I14" s="22" t="s">
        <v>18</v>
      </c>
      <c r="J14" s="100" t="s">
        <v>14</v>
      </c>
      <c r="K14" s="139">
        <v>0</v>
      </c>
    </row>
    <row r="15" spans="2:13" ht="115.5" customHeight="1">
      <c r="B15" s="15">
        <v>7</v>
      </c>
      <c r="C15" s="53" t="s">
        <v>32</v>
      </c>
      <c r="D15" s="8" t="s">
        <v>28</v>
      </c>
      <c r="E15" s="8" t="s">
        <v>189</v>
      </c>
      <c r="F15" s="9">
        <v>100</v>
      </c>
      <c r="G15" s="18">
        <v>0.5</v>
      </c>
      <c r="H15" s="22" t="s">
        <v>18</v>
      </c>
      <c r="I15" s="22" t="s">
        <v>18</v>
      </c>
      <c r="J15" s="100" t="s">
        <v>14</v>
      </c>
      <c r="K15" s="139">
        <v>0</v>
      </c>
    </row>
    <row r="16" spans="2:13" ht="82.5" customHeight="1">
      <c r="B16" s="61">
        <v>8</v>
      </c>
      <c r="C16" s="55" t="s">
        <v>32</v>
      </c>
      <c r="D16" s="56" t="s">
        <v>15</v>
      </c>
      <c r="E16" s="56" t="s">
        <v>190</v>
      </c>
      <c r="F16" s="57">
        <v>100</v>
      </c>
      <c r="G16" s="58">
        <v>0.5</v>
      </c>
      <c r="H16" s="59" t="s">
        <v>18</v>
      </c>
      <c r="I16" s="59" t="s">
        <v>18</v>
      </c>
      <c r="J16" s="101" t="s">
        <v>14</v>
      </c>
      <c r="K16" s="139">
        <v>0</v>
      </c>
    </row>
    <row r="17" spans="2:11" ht="16.5" customHeight="1">
      <c r="B17" s="73">
        <v>1</v>
      </c>
      <c r="C17" s="74" t="s">
        <v>32</v>
      </c>
      <c r="D17" s="75"/>
      <c r="E17" s="76" t="s">
        <v>203</v>
      </c>
      <c r="F17" s="77">
        <f>SUM(F9:F16)</f>
        <v>41215</v>
      </c>
      <c r="G17" s="78">
        <f>AVERAGE(G9:G16)</f>
        <v>0.74374999999999991</v>
      </c>
      <c r="H17" s="79">
        <f>SUM(H9:H16)</f>
        <v>2</v>
      </c>
      <c r="I17" s="79">
        <f>SUM(I9:I16)</f>
        <v>1</v>
      </c>
      <c r="J17" s="102">
        <v>8</v>
      </c>
      <c r="K17" s="139"/>
    </row>
    <row r="18" spans="2:11" ht="82.5" customHeight="1">
      <c r="B18" s="12">
        <v>1</v>
      </c>
      <c r="C18" s="67" t="s">
        <v>31</v>
      </c>
      <c r="D18" s="13" t="s">
        <v>15</v>
      </c>
      <c r="E18" s="13" t="s">
        <v>37</v>
      </c>
      <c r="F18" s="14">
        <v>20000</v>
      </c>
      <c r="G18" s="17">
        <v>0.9</v>
      </c>
      <c r="H18" s="20" t="s">
        <v>18</v>
      </c>
      <c r="I18" s="20" t="s">
        <v>18</v>
      </c>
      <c r="J18" s="100" t="s">
        <v>14</v>
      </c>
      <c r="K18" s="139">
        <v>0</v>
      </c>
    </row>
    <row r="19" spans="2:11" ht="66" customHeight="1">
      <c r="B19" s="7">
        <v>2</v>
      </c>
      <c r="C19" s="53" t="s">
        <v>31</v>
      </c>
      <c r="D19" s="8" t="s">
        <v>28</v>
      </c>
      <c r="E19" s="8" t="s">
        <v>55</v>
      </c>
      <c r="F19" s="9">
        <v>5000</v>
      </c>
      <c r="G19" s="18">
        <v>0.6</v>
      </c>
      <c r="H19" s="22" t="s">
        <v>18</v>
      </c>
      <c r="I19" s="22" t="s">
        <v>18</v>
      </c>
      <c r="J19" s="100" t="s">
        <v>14</v>
      </c>
      <c r="K19" s="139">
        <v>0</v>
      </c>
    </row>
    <row r="20" spans="2:11" ht="66" customHeight="1">
      <c r="B20" s="7">
        <v>3</v>
      </c>
      <c r="C20" s="53" t="s">
        <v>31</v>
      </c>
      <c r="D20" s="8" t="s">
        <v>28</v>
      </c>
      <c r="E20" s="8" t="s">
        <v>56</v>
      </c>
      <c r="F20" s="9">
        <v>1000</v>
      </c>
      <c r="G20" s="18">
        <v>0.4</v>
      </c>
      <c r="H20" s="22" t="s">
        <v>18</v>
      </c>
      <c r="I20" s="22" t="s">
        <v>18</v>
      </c>
      <c r="J20" s="100" t="s">
        <v>14</v>
      </c>
      <c r="K20" s="139">
        <v>0</v>
      </c>
    </row>
    <row r="21" spans="2:11" ht="66" customHeight="1">
      <c r="B21" s="7">
        <v>4</v>
      </c>
      <c r="C21" s="53" t="s">
        <v>31</v>
      </c>
      <c r="D21" s="8" t="s">
        <v>28</v>
      </c>
      <c r="E21" s="8" t="s">
        <v>57</v>
      </c>
      <c r="F21" s="9">
        <v>95000</v>
      </c>
      <c r="G21" s="18">
        <v>1</v>
      </c>
      <c r="H21" s="22">
        <v>1</v>
      </c>
      <c r="I21" s="22">
        <v>2</v>
      </c>
      <c r="J21" s="100" t="s">
        <v>14</v>
      </c>
      <c r="K21" s="139">
        <v>0</v>
      </c>
    </row>
    <row r="22" spans="2:11" ht="82.5" customHeight="1">
      <c r="B22" s="7">
        <v>5</v>
      </c>
      <c r="C22" s="53" t="s">
        <v>31</v>
      </c>
      <c r="D22" s="8" t="s">
        <v>28</v>
      </c>
      <c r="E22" s="8" t="s">
        <v>58</v>
      </c>
      <c r="F22" s="9">
        <v>13000</v>
      </c>
      <c r="G22" s="18">
        <v>1</v>
      </c>
      <c r="H22" s="22">
        <v>1</v>
      </c>
      <c r="I22" s="22">
        <v>1</v>
      </c>
      <c r="J22" s="100" t="s">
        <v>14</v>
      </c>
      <c r="K22" s="139">
        <v>0</v>
      </c>
    </row>
    <row r="23" spans="2:11" ht="82.5" customHeight="1">
      <c r="B23" s="15">
        <v>6</v>
      </c>
      <c r="C23" s="53" t="s">
        <v>31</v>
      </c>
      <c r="D23" s="8" t="s">
        <v>15</v>
      </c>
      <c r="E23" s="8" t="s">
        <v>179</v>
      </c>
      <c r="F23" s="9">
        <v>10000</v>
      </c>
      <c r="G23" s="18">
        <v>0.85</v>
      </c>
      <c r="H23" s="22" t="s">
        <v>18</v>
      </c>
      <c r="I23" s="22" t="s">
        <v>18</v>
      </c>
      <c r="J23" s="100" t="s">
        <v>14</v>
      </c>
      <c r="K23" s="139">
        <v>0</v>
      </c>
    </row>
    <row r="24" spans="2:11" ht="66" customHeight="1">
      <c r="B24" s="54">
        <v>7</v>
      </c>
      <c r="C24" s="55" t="s">
        <v>31</v>
      </c>
      <c r="D24" s="56" t="s">
        <v>28</v>
      </c>
      <c r="E24" s="56" t="s">
        <v>76</v>
      </c>
      <c r="F24" s="57">
        <v>5000</v>
      </c>
      <c r="G24" s="58">
        <v>0.2</v>
      </c>
      <c r="H24" s="59" t="s">
        <v>18</v>
      </c>
      <c r="I24" s="59" t="s">
        <v>18</v>
      </c>
      <c r="J24" s="101" t="s">
        <v>14</v>
      </c>
      <c r="K24" s="139">
        <v>0</v>
      </c>
    </row>
    <row r="25" spans="2:11" ht="16.5" customHeight="1">
      <c r="B25" s="73">
        <v>2</v>
      </c>
      <c r="C25" s="91" t="s">
        <v>31</v>
      </c>
      <c r="D25" s="80"/>
      <c r="E25" s="76" t="s">
        <v>203</v>
      </c>
      <c r="F25" s="77">
        <f>SUM(F18:F24)</f>
        <v>149000</v>
      </c>
      <c r="G25" s="81">
        <f>AVERAGE(G18:G24)</f>
        <v>0.70714285714285718</v>
      </c>
      <c r="H25" s="82">
        <f t="shared" ref="H25:I25" si="0">SUM(H18:H24)</f>
        <v>2</v>
      </c>
      <c r="I25" s="82">
        <f t="shared" si="0"/>
        <v>3</v>
      </c>
      <c r="J25" s="103">
        <v>7</v>
      </c>
    </row>
    <row r="26" spans="2:11" ht="82.5" customHeight="1">
      <c r="B26" s="66">
        <v>1</v>
      </c>
      <c r="C26" s="62" t="s">
        <v>201</v>
      </c>
      <c r="D26" s="60" t="s">
        <v>15</v>
      </c>
      <c r="E26" s="60" t="s">
        <v>202</v>
      </c>
      <c r="F26" s="63">
        <v>100</v>
      </c>
      <c r="G26" s="64">
        <v>0.5</v>
      </c>
      <c r="H26" s="65" t="s">
        <v>18</v>
      </c>
      <c r="I26" s="65" t="s">
        <v>18</v>
      </c>
      <c r="J26" s="101" t="s">
        <v>14</v>
      </c>
      <c r="K26" s="139">
        <v>0</v>
      </c>
    </row>
    <row r="27" spans="2:11" ht="16.5" customHeight="1">
      <c r="B27" s="73">
        <v>3</v>
      </c>
      <c r="C27" s="91" t="s">
        <v>201</v>
      </c>
      <c r="D27" s="80"/>
      <c r="E27" s="76" t="s">
        <v>203</v>
      </c>
      <c r="F27" s="77">
        <f>SUM(F26)</f>
        <v>100</v>
      </c>
      <c r="G27" s="81">
        <f>AVERAGE(G26)</f>
        <v>0.5</v>
      </c>
      <c r="H27" s="82">
        <f>SUM(H26)</f>
        <v>0</v>
      </c>
      <c r="I27" s="82">
        <f>SUM(I26)</f>
        <v>0</v>
      </c>
      <c r="J27" s="103">
        <v>1</v>
      </c>
    </row>
    <row r="28" spans="2:11" ht="66">
      <c r="B28" s="12">
        <v>1</v>
      </c>
      <c r="C28" s="67" t="s">
        <v>23</v>
      </c>
      <c r="D28" s="13" t="s">
        <v>21</v>
      </c>
      <c r="E28" s="13" t="s">
        <v>25</v>
      </c>
      <c r="F28" s="14">
        <v>2980</v>
      </c>
      <c r="G28" s="17">
        <v>1</v>
      </c>
      <c r="H28" s="20" t="s">
        <v>18</v>
      </c>
      <c r="I28" s="20" t="s">
        <v>18</v>
      </c>
      <c r="J28" s="100" t="s">
        <v>14</v>
      </c>
      <c r="K28" s="139">
        <v>0</v>
      </c>
    </row>
    <row r="29" spans="2:11" ht="66">
      <c r="B29" s="7">
        <v>2</v>
      </c>
      <c r="C29" s="53" t="s">
        <v>23</v>
      </c>
      <c r="D29" s="8" t="s">
        <v>21</v>
      </c>
      <c r="E29" s="8" t="s">
        <v>26</v>
      </c>
      <c r="F29" s="9">
        <v>5000</v>
      </c>
      <c r="G29" s="18">
        <v>1</v>
      </c>
      <c r="H29" s="22">
        <v>1</v>
      </c>
      <c r="I29" s="22">
        <v>2</v>
      </c>
      <c r="J29" s="100" t="s">
        <v>14</v>
      </c>
      <c r="K29" s="139">
        <v>0</v>
      </c>
    </row>
    <row r="30" spans="2:11" ht="66">
      <c r="B30" s="7">
        <v>3</v>
      </c>
      <c r="C30" s="53" t="s">
        <v>23</v>
      </c>
      <c r="D30" s="8" t="s">
        <v>21</v>
      </c>
      <c r="E30" s="8" t="s">
        <v>27</v>
      </c>
      <c r="F30" s="9">
        <v>1100</v>
      </c>
      <c r="G30" s="18">
        <v>0.85</v>
      </c>
      <c r="H30" s="22" t="s">
        <v>18</v>
      </c>
      <c r="I30" s="22" t="s">
        <v>18</v>
      </c>
      <c r="J30" s="100" t="s">
        <v>14</v>
      </c>
      <c r="K30" s="139">
        <v>0</v>
      </c>
    </row>
    <row r="31" spans="2:11" ht="66">
      <c r="B31" s="7">
        <v>4</v>
      </c>
      <c r="C31" s="53" t="s">
        <v>23</v>
      </c>
      <c r="D31" s="8" t="s">
        <v>21</v>
      </c>
      <c r="E31" s="8" t="s">
        <v>34</v>
      </c>
      <c r="F31" s="9">
        <v>2700</v>
      </c>
      <c r="G31" s="18">
        <v>0.4</v>
      </c>
      <c r="H31" s="22" t="s">
        <v>18</v>
      </c>
      <c r="I31" s="22" t="s">
        <v>18</v>
      </c>
      <c r="J31" s="100" t="s">
        <v>14</v>
      </c>
      <c r="K31" s="139">
        <v>0</v>
      </c>
    </row>
    <row r="32" spans="2:11" ht="16.5" customHeight="1">
      <c r="B32" s="73">
        <v>4</v>
      </c>
      <c r="C32" s="91" t="s">
        <v>23</v>
      </c>
      <c r="D32" s="80"/>
      <c r="E32" s="76" t="s">
        <v>203</v>
      </c>
      <c r="F32" s="77">
        <f>SUM(F28:F31)</f>
        <v>11780</v>
      </c>
      <c r="G32" s="81">
        <f>AVERAGE(G28:G31)</f>
        <v>0.8125</v>
      </c>
      <c r="H32" s="82">
        <f t="shared" ref="H32:I32" si="1">SUM(H28:H31)</f>
        <v>1</v>
      </c>
      <c r="I32" s="82">
        <f t="shared" si="1"/>
        <v>2</v>
      </c>
      <c r="J32" s="103">
        <v>4</v>
      </c>
    </row>
    <row r="33" spans="2:11" ht="99" customHeight="1">
      <c r="B33" s="12">
        <v>1</v>
      </c>
      <c r="C33" s="67" t="s">
        <v>16</v>
      </c>
      <c r="D33" s="13" t="s">
        <v>15</v>
      </c>
      <c r="E33" s="13" t="s">
        <v>628</v>
      </c>
      <c r="F33" s="14">
        <v>2029</v>
      </c>
      <c r="G33" s="17">
        <v>0.95</v>
      </c>
      <c r="H33" s="20" t="s">
        <v>18</v>
      </c>
      <c r="I33" s="20" t="s">
        <v>18</v>
      </c>
      <c r="J33" s="100" t="s">
        <v>14</v>
      </c>
      <c r="K33" s="139">
        <v>0</v>
      </c>
    </row>
    <row r="34" spans="2:11" ht="99" customHeight="1">
      <c r="B34" s="7">
        <v>2</v>
      </c>
      <c r="C34" s="53" t="s">
        <v>16</v>
      </c>
      <c r="D34" s="8" t="s">
        <v>19</v>
      </c>
      <c r="E34" s="8" t="s">
        <v>20</v>
      </c>
      <c r="F34" s="9">
        <v>3000</v>
      </c>
      <c r="G34" s="18">
        <v>0.95</v>
      </c>
      <c r="H34" s="22" t="s">
        <v>18</v>
      </c>
      <c r="I34" s="22" t="s">
        <v>18</v>
      </c>
      <c r="J34" s="100" t="s">
        <v>14</v>
      </c>
      <c r="K34" s="139">
        <v>0</v>
      </c>
    </row>
    <row r="35" spans="2:11" ht="99" customHeight="1">
      <c r="B35" s="7">
        <v>3</v>
      </c>
      <c r="C35" s="53" t="s">
        <v>16</v>
      </c>
      <c r="D35" s="8" t="s">
        <v>19</v>
      </c>
      <c r="E35" s="8" t="s">
        <v>35</v>
      </c>
      <c r="F35" s="9" t="s">
        <v>41</v>
      </c>
      <c r="G35" s="18">
        <v>0.8</v>
      </c>
      <c r="H35" s="22" t="s">
        <v>18</v>
      </c>
      <c r="I35" s="22" t="s">
        <v>18</v>
      </c>
      <c r="J35" s="100" t="s">
        <v>14</v>
      </c>
      <c r="K35" s="139">
        <v>0</v>
      </c>
    </row>
    <row r="36" spans="2:11" ht="99" customHeight="1">
      <c r="B36" s="7">
        <v>4</v>
      </c>
      <c r="C36" s="53" t="s">
        <v>16</v>
      </c>
      <c r="D36" s="8" t="s">
        <v>19</v>
      </c>
      <c r="E36" s="8" t="s">
        <v>46</v>
      </c>
      <c r="F36" s="9">
        <v>5000</v>
      </c>
      <c r="G36" s="18">
        <v>0.5</v>
      </c>
      <c r="H36" s="22" t="s">
        <v>18</v>
      </c>
      <c r="I36" s="22" t="s">
        <v>18</v>
      </c>
      <c r="J36" s="100" t="s">
        <v>14</v>
      </c>
      <c r="K36" s="139">
        <v>0</v>
      </c>
    </row>
    <row r="37" spans="2:11" ht="99" customHeight="1">
      <c r="B37" s="7">
        <v>5</v>
      </c>
      <c r="C37" s="53" t="s">
        <v>16</v>
      </c>
      <c r="D37" s="8" t="s">
        <v>19</v>
      </c>
      <c r="E37" s="8" t="s">
        <v>47</v>
      </c>
      <c r="F37" s="9">
        <v>2000</v>
      </c>
      <c r="G37" s="18">
        <v>0.5</v>
      </c>
      <c r="H37" s="22" t="s">
        <v>18</v>
      </c>
      <c r="I37" s="22" t="s">
        <v>18</v>
      </c>
      <c r="J37" s="100" t="s">
        <v>14</v>
      </c>
      <c r="K37" s="139">
        <v>0</v>
      </c>
    </row>
    <row r="38" spans="2:11" ht="99" customHeight="1">
      <c r="B38" s="7">
        <v>6</v>
      </c>
      <c r="C38" s="53" t="s">
        <v>16</v>
      </c>
      <c r="D38" s="8" t="s">
        <v>19</v>
      </c>
      <c r="E38" s="8" t="s">
        <v>59</v>
      </c>
      <c r="F38" s="9">
        <v>3100</v>
      </c>
      <c r="G38" s="18">
        <v>0.9</v>
      </c>
      <c r="H38" s="22" t="s">
        <v>18</v>
      </c>
      <c r="I38" s="22" t="s">
        <v>18</v>
      </c>
      <c r="J38" s="100" t="s">
        <v>14</v>
      </c>
      <c r="K38" s="139">
        <v>0</v>
      </c>
    </row>
    <row r="39" spans="2:11" ht="66" customHeight="1">
      <c r="B39" s="7">
        <v>7</v>
      </c>
      <c r="C39" s="53" t="s">
        <v>16</v>
      </c>
      <c r="D39" s="8" t="s">
        <v>42</v>
      </c>
      <c r="E39" s="8" t="s">
        <v>62</v>
      </c>
      <c r="F39" s="9">
        <v>3300</v>
      </c>
      <c r="G39" s="18">
        <v>0.95</v>
      </c>
      <c r="H39" s="22" t="s">
        <v>18</v>
      </c>
      <c r="I39" s="22" t="s">
        <v>18</v>
      </c>
      <c r="J39" s="100" t="s">
        <v>14</v>
      </c>
      <c r="K39" s="139">
        <v>0</v>
      </c>
    </row>
    <row r="40" spans="2:11" ht="99" customHeight="1">
      <c r="B40" s="15">
        <v>8</v>
      </c>
      <c r="C40" s="53" t="s">
        <v>16</v>
      </c>
      <c r="D40" s="8" t="s">
        <v>19</v>
      </c>
      <c r="E40" s="8" t="s">
        <v>138</v>
      </c>
      <c r="F40" s="9">
        <v>1910</v>
      </c>
      <c r="G40" s="18">
        <v>0.55000000000000004</v>
      </c>
      <c r="H40" s="22" t="s">
        <v>18</v>
      </c>
      <c r="I40" s="22" t="s">
        <v>18</v>
      </c>
      <c r="J40" s="100" t="s">
        <v>14</v>
      </c>
      <c r="K40" s="139">
        <v>0</v>
      </c>
    </row>
    <row r="41" spans="2:11" ht="99" customHeight="1">
      <c r="B41" s="15">
        <v>9</v>
      </c>
      <c r="C41" s="53" t="s">
        <v>16</v>
      </c>
      <c r="D41" s="8" t="s">
        <v>19</v>
      </c>
      <c r="E41" s="8" t="s">
        <v>142</v>
      </c>
      <c r="F41" s="9">
        <v>1155</v>
      </c>
      <c r="G41" s="18">
        <v>0.6</v>
      </c>
      <c r="H41" s="22" t="s">
        <v>18</v>
      </c>
      <c r="I41" s="22" t="s">
        <v>18</v>
      </c>
      <c r="J41" s="100" t="s">
        <v>14</v>
      </c>
      <c r="K41" s="139">
        <v>0</v>
      </c>
    </row>
    <row r="42" spans="2:11" ht="99" customHeight="1">
      <c r="B42" s="15">
        <v>10</v>
      </c>
      <c r="C42" s="53" t="s">
        <v>16</v>
      </c>
      <c r="D42" s="8" t="s">
        <v>19</v>
      </c>
      <c r="E42" s="8" t="s">
        <v>146</v>
      </c>
      <c r="F42" s="9">
        <v>2000</v>
      </c>
      <c r="G42" s="18">
        <v>0.55000000000000004</v>
      </c>
      <c r="H42" s="22" t="s">
        <v>18</v>
      </c>
      <c r="I42" s="22" t="s">
        <v>18</v>
      </c>
      <c r="J42" s="100" t="s">
        <v>14</v>
      </c>
      <c r="K42" s="139">
        <v>0</v>
      </c>
    </row>
    <row r="43" spans="2:11" ht="99" customHeight="1">
      <c r="B43" s="15">
        <v>11</v>
      </c>
      <c r="C43" s="53" t="s">
        <v>16</v>
      </c>
      <c r="D43" s="8" t="s">
        <v>19</v>
      </c>
      <c r="E43" s="8" t="s">
        <v>148</v>
      </c>
      <c r="F43" s="9">
        <v>2000</v>
      </c>
      <c r="G43" s="18">
        <v>0.55000000000000004</v>
      </c>
      <c r="H43" s="22" t="s">
        <v>18</v>
      </c>
      <c r="I43" s="22" t="s">
        <v>18</v>
      </c>
      <c r="J43" s="100" t="s">
        <v>14</v>
      </c>
      <c r="K43" s="139">
        <v>0</v>
      </c>
    </row>
    <row r="44" spans="2:11" ht="99" customHeight="1">
      <c r="B44" s="15">
        <v>12</v>
      </c>
      <c r="C44" s="53" t="s">
        <v>16</v>
      </c>
      <c r="D44" s="8" t="s">
        <v>19</v>
      </c>
      <c r="E44" s="8" t="s">
        <v>152</v>
      </c>
      <c r="F44" s="9">
        <v>790</v>
      </c>
      <c r="G44" s="18">
        <v>0.7</v>
      </c>
      <c r="H44" s="22" t="s">
        <v>18</v>
      </c>
      <c r="I44" s="22" t="s">
        <v>18</v>
      </c>
      <c r="J44" s="100" t="s">
        <v>14</v>
      </c>
      <c r="K44" s="139">
        <v>0</v>
      </c>
    </row>
    <row r="45" spans="2:11" ht="99" customHeight="1">
      <c r="B45" s="15">
        <v>13</v>
      </c>
      <c r="C45" s="53" t="s">
        <v>16</v>
      </c>
      <c r="D45" s="8" t="s">
        <v>19</v>
      </c>
      <c r="E45" s="8" t="s">
        <v>153</v>
      </c>
      <c r="F45" s="9">
        <v>2000</v>
      </c>
      <c r="G45" s="18">
        <v>0.7</v>
      </c>
      <c r="H45" s="22" t="s">
        <v>18</v>
      </c>
      <c r="I45" s="22" t="s">
        <v>18</v>
      </c>
      <c r="J45" s="100" t="s">
        <v>14</v>
      </c>
      <c r="K45" s="139">
        <v>0</v>
      </c>
    </row>
    <row r="46" spans="2:11" ht="99" customHeight="1">
      <c r="B46" s="15">
        <v>14</v>
      </c>
      <c r="C46" s="53" t="s">
        <v>16</v>
      </c>
      <c r="D46" s="8" t="s">
        <v>19</v>
      </c>
      <c r="E46" s="8" t="s">
        <v>155</v>
      </c>
      <c r="F46" s="9">
        <v>1950</v>
      </c>
      <c r="G46" s="18">
        <v>0.7</v>
      </c>
      <c r="H46" s="22" t="s">
        <v>18</v>
      </c>
      <c r="I46" s="22" t="s">
        <v>18</v>
      </c>
      <c r="J46" s="100" t="s">
        <v>14</v>
      </c>
      <c r="K46" s="139">
        <v>0</v>
      </c>
    </row>
    <row r="47" spans="2:11" ht="99" customHeight="1">
      <c r="B47" s="15">
        <v>15</v>
      </c>
      <c r="C47" s="53" t="s">
        <v>16</v>
      </c>
      <c r="D47" s="8" t="s">
        <v>19</v>
      </c>
      <c r="E47" s="8" t="s">
        <v>157</v>
      </c>
      <c r="F47" s="9">
        <v>1490</v>
      </c>
      <c r="G47" s="18">
        <v>0.7</v>
      </c>
      <c r="H47" s="22" t="s">
        <v>18</v>
      </c>
      <c r="I47" s="22" t="s">
        <v>18</v>
      </c>
      <c r="J47" s="100" t="s">
        <v>14</v>
      </c>
      <c r="K47" s="139">
        <v>0</v>
      </c>
    </row>
    <row r="48" spans="2:11" ht="99" customHeight="1">
      <c r="B48" s="15">
        <v>16</v>
      </c>
      <c r="C48" s="53" t="s">
        <v>16</v>
      </c>
      <c r="D48" s="8" t="s">
        <v>19</v>
      </c>
      <c r="E48" s="8" t="s">
        <v>158</v>
      </c>
      <c r="F48" s="9">
        <v>1210</v>
      </c>
      <c r="G48" s="18">
        <v>0.7</v>
      </c>
      <c r="H48" s="22" t="s">
        <v>18</v>
      </c>
      <c r="I48" s="22" t="s">
        <v>18</v>
      </c>
      <c r="J48" s="100" t="s">
        <v>14</v>
      </c>
      <c r="K48" s="139">
        <v>0</v>
      </c>
    </row>
    <row r="49" spans="2:11" ht="99" customHeight="1">
      <c r="B49" s="15">
        <v>17</v>
      </c>
      <c r="C49" s="53" t="s">
        <v>16</v>
      </c>
      <c r="D49" s="8" t="s">
        <v>19</v>
      </c>
      <c r="E49" s="8" t="s">
        <v>159</v>
      </c>
      <c r="F49" s="9">
        <v>1390</v>
      </c>
      <c r="G49" s="18">
        <v>0.55000000000000004</v>
      </c>
      <c r="H49" s="22" t="s">
        <v>18</v>
      </c>
      <c r="I49" s="22" t="s">
        <v>18</v>
      </c>
      <c r="J49" s="100" t="s">
        <v>14</v>
      </c>
      <c r="K49" s="139">
        <v>0</v>
      </c>
    </row>
    <row r="50" spans="2:11" ht="99" customHeight="1">
      <c r="B50" s="15">
        <v>18</v>
      </c>
      <c r="C50" s="53" t="s">
        <v>16</v>
      </c>
      <c r="D50" s="8" t="s">
        <v>19</v>
      </c>
      <c r="E50" s="8" t="s">
        <v>160</v>
      </c>
      <c r="F50" s="9">
        <v>1240</v>
      </c>
      <c r="G50" s="18">
        <v>0.7</v>
      </c>
      <c r="H50" s="22" t="s">
        <v>18</v>
      </c>
      <c r="I50" s="22" t="s">
        <v>18</v>
      </c>
      <c r="J50" s="100" t="s">
        <v>14</v>
      </c>
      <c r="K50" s="139">
        <v>0</v>
      </c>
    </row>
    <row r="51" spans="2:11" ht="99" customHeight="1">
      <c r="B51" s="15">
        <v>19</v>
      </c>
      <c r="C51" s="53" t="s">
        <v>16</v>
      </c>
      <c r="D51" s="8" t="s">
        <v>19</v>
      </c>
      <c r="E51" s="8" t="s">
        <v>632</v>
      </c>
      <c r="F51" s="9">
        <v>365</v>
      </c>
      <c r="G51" s="18">
        <v>0.55000000000000004</v>
      </c>
      <c r="H51" s="22" t="s">
        <v>18</v>
      </c>
      <c r="I51" s="22" t="s">
        <v>18</v>
      </c>
      <c r="J51" s="100" t="s">
        <v>14</v>
      </c>
      <c r="K51" s="139">
        <v>0</v>
      </c>
    </row>
    <row r="52" spans="2:11" ht="82.5" customHeight="1">
      <c r="B52" s="15">
        <v>20</v>
      </c>
      <c r="C52" s="53" t="s">
        <v>16</v>
      </c>
      <c r="D52" s="8" t="s">
        <v>15</v>
      </c>
      <c r="E52" s="8" t="s">
        <v>163</v>
      </c>
      <c r="F52" s="9">
        <v>2000</v>
      </c>
      <c r="G52" s="18">
        <v>0.55000000000000004</v>
      </c>
      <c r="H52" s="22" t="s">
        <v>18</v>
      </c>
      <c r="I52" s="22" t="s">
        <v>18</v>
      </c>
      <c r="J52" s="100" t="s">
        <v>14</v>
      </c>
      <c r="K52" s="139">
        <v>0</v>
      </c>
    </row>
    <row r="53" spans="2:11" ht="99" customHeight="1">
      <c r="B53" s="15">
        <v>21</v>
      </c>
      <c r="C53" s="53" t="s">
        <v>16</v>
      </c>
      <c r="D53" s="8" t="s">
        <v>19</v>
      </c>
      <c r="E53" s="8" t="s">
        <v>169</v>
      </c>
      <c r="F53" s="9">
        <v>2000</v>
      </c>
      <c r="G53" s="18">
        <v>0.55000000000000004</v>
      </c>
      <c r="H53" s="22" t="s">
        <v>18</v>
      </c>
      <c r="I53" s="22" t="s">
        <v>18</v>
      </c>
      <c r="J53" s="100" t="s">
        <v>14</v>
      </c>
      <c r="K53" s="139">
        <v>0</v>
      </c>
    </row>
    <row r="54" spans="2:11" ht="66" customHeight="1">
      <c r="B54" s="15">
        <v>22</v>
      </c>
      <c r="C54" s="53" t="s">
        <v>16</v>
      </c>
      <c r="D54" s="8" t="s">
        <v>42</v>
      </c>
      <c r="E54" s="8" t="s">
        <v>164</v>
      </c>
      <c r="F54" s="9">
        <v>1908</v>
      </c>
      <c r="G54" s="18">
        <v>0.55000000000000004</v>
      </c>
      <c r="H54" s="22" t="s">
        <v>18</v>
      </c>
      <c r="I54" s="22" t="s">
        <v>18</v>
      </c>
      <c r="J54" s="100" t="s">
        <v>14</v>
      </c>
      <c r="K54" s="139">
        <v>0</v>
      </c>
    </row>
    <row r="55" spans="2:11" ht="99" customHeight="1">
      <c r="B55" s="15">
        <v>23</v>
      </c>
      <c r="C55" s="53" t="s">
        <v>16</v>
      </c>
      <c r="D55" s="8" t="s">
        <v>19</v>
      </c>
      <c r="E55" s="8" t="s">
        <v>633</v>
      </c>
      <c r="F55" s="9">
        <v>210</v>
      </c>
      <c r="G55" s="18">
        <v>0.55000000000000004</v>
      </c>
      <c r="H55" s="22" t="s">
        <v>18</v>
      </c>
      <c r="I55" s="22" t="s">
        <v>18</v>
      </c>
      <c r="J55" s="100" t="s">
        <v>14</v>
      </c>
      <c r="K55" s="139">
        <v>0</v>
      </c>
    </row>
    <row r="56" spans="2:11" ht="99" customHeight="1">
      <c r="B56" s="15">
        <v>24</v>
      </c>
      <c r="C56" s="53" t="s">
        <v>16</v>
      </c>
      <c r="D56" s="8" t="s">
        <v>19</v>
      </c>
      <c r="E56" s="8" t="s">
        <v>167</v>
      </c>
      <c r="F56" s="9">
        <v>2000</v>
      </c>
      <c r="G56" s="18">
        <v>0.55000000000000004</v>
      </c>
      <c r="H56" s="22" t="s">
        <v>18</v>
      </c>
      <c r="I56" s="22" t="s">
        <v>18</v>
      </c>
      <c r="J56" s="100" t="s">
        <v>14</v>
      </c>
      <c r="K56" s="139">
        <v>0</v>
      </c>
    </row>
    <row r="57" spans="2:11" ht="99" customHeight="1">
      <c r="B57" s="15">
        <v>25</v>
      </c>
      <c r="C57" s="53" t="s">
        <v>16</v>
      </c>
      <c r="D57" s="8" t="s">
        <v>19</v>
      </c>
      <c r="E57" s="8" t="s">
        <v>175</v>
      </c>
      <c r="F57" s="9">
        <v>1000</v>
      </c>
      <c r="G57" s="18">
        <v>0.85</v>
      </c>
      <c r="H57" s="22" t="s">
        <v>18</v>
      </c>
      <c r="I57" s="22" t="s">
        <v>18</v>
      </c>
      <c r="J57" s="100" t="s">
        <v>14</v>
      </c>
      <c r="K57" s="139">
        <v>0</v>
      </c>
    </row>
    <row r="58" spans="2:11" ht="99" customHeight="1">
      <c r="B58" s="15">
        <v>26</v>
      </c>
      <c r="C58" s="53" t="s">
        <v>16</v>
      </c>
      <c r="D58" s="8" t="s">
        <v>19</v>
      </c>
      <c r="E58" s="8" t="s">
        <v>195</v>
      </c>
      <c r="F58" s="9">
        <v>100</v>
      </c>
      <c r="G58" s="18">
        <v>1</v>
      </c>
      <c r="H58" s="22">
        <v>1</v>
      </c>
      <c r="I58" s="22">
        <v>1</v>
      </c>
      <c r="J58" s="100" t="s">
        <v>14</v>
      </c>
      <c r="K58" s="139">
        <v>0</v>
      </c>
    </row>
    <row r="59" spans="2:11" ht="99" customHeight="1">
      <c r="B59" s="15">
        <v>27</v>
      </c>
      <c r="C59" s="53" t="s">
        <v>16</v>
      </c>
      <c r="D59" s="8" t="s">
        <v>15</v>
      </c>
      <c r="E59" s="8" t="s">
        <v>197</v>
      </c>
      <c r="F59" s="9">
        <v>100</v>
      </c>
      <c r="G59" s="18">
        <v>0.5</v>
      </c>
      <c r="H59" s="22" t="s">
        <v>18</v>
      </c>
      <c r="I59" s="22" t="s">
        <v>18</v>
      </c>
      <c r="J59" s="100" t="s">
        <v>14</v>
      </c>
      <c r="K59" s="139">
        <v>0</v>
      </c>
    </row>
    <row r="60" spans="2:11" ht="16.5" customHeight="1">
      <c r="B60" s="73">
        <v>5</v>
      </c>
      <c r="C60" s="91" t="s">
        <v>16</v>
      </c>
      <c r="D60" s="80"/>
      <c r="E60" s="76" t="s">
        <v>203</v>
      </c>
      <c r="F60" s="77">
        <f>SUM(F33:F59)</f>
        <v>45247</v>
      </c>
      <c r="G60" s="81">
        <f>AVERAGE(G33:G59)</f>
        <v>0.67407407407407416</v>
      </c>
      <c r="H60" s="82">
        <f>SUM(H33:H59)</f>
        <v>1</v>
      </c>
      <c r="I60" s="82">
        <f>SUM(I33:I59)</f>
        <v>1</v>
      </c>
      <c r="J60" s="103">
        <v>27</v>
      </c>
    </row>
    <row r="61" spans="2:11" ht="66" customHeight="1">
      <c r="B61" s="72">
        <v>1</v>
      </c>
      <c r="C61" s="67" t="s">
        <v>156</v>
      </c>
      <c r="D61" s="13" t="s">
        <v>72</v>
      </c>
      <c r="E61" s="13" t="s">
        <v>162</v>
      </c>
      <c r="F61" s="14">
        <v>2000</v>
      </c>
      <c r="G61" s="17">
        <v>0.55000000000000004</v>
      </c>
      <c r="H61" s="20" t="s">
        <v>18</v>
      </c>
      <c r="I61" s="20" t="s">
        <v>18</v>
      </c>
      <c r="J61" s="100" t="s">
        <v>14</v>
      </c>
      <c r="K61" s="139">
        <v>0</v>
      </c>
    </row>
    <row r="62" spans="2:11" ht="16.5" customHeight="1">
      <c r="B62" s="73">
        <v>6</v>
      </c>
      <c r="C62" s="91" t="s">
        <v>156</v>
      </c>
      <c r="D62" s="80"/>
      <c r="E62" s="76" t="s">
        <v>203</v>
      </c>
      <c r="F62" s="77">
        <f>SUM(F61:F61)</f>
        <v>2000</v>
      </c>
      <c r="G62" s="81">
        <f>AVERAGE(G61:G61)</f>
        <v>0.55000000000000004</v>
      </c>
      <c r="H62" s="82">
        <f>SUM(H61:H61)</f>
        <v>0</v>
      </c>
      <c r="I62" s="82">
        <f>SUM(I61:I61)</f>
        <v>0</v>
      </c>
      <c r="J62" s="103">
        <v>1</v>
      </c>
    </row>
    <row r="63" spans="2:11" ht="82.5" customHeight="1">
      <c r="B63" s="12">
        <v>1</v>
      </c>
      <c r="C63" s="67" t="s">
        <v>81</v>
      </c>
      <c r="D63" s="13" t="s">
        <v>15</v>
      </c>
      <c r="E63" s="13" t="s">
        <v>629</v>
      </c>
      <c r="F63" s="14">
        <v>93000</v>
      </c>
      <c r="G63" s="17">
        <v>0.95</v>
      </c>
      <c r="H63" s="20" t="s">
        <v>18</v>
      </c>
      <c r="I63" s="20" t="s">
        <v>18</v>
      </c>
      <c r="J63" s="100" t="s">
        <v>14</v>
      </c>
      <c r="K63" s="139">
        <v>0</v>
      </c>
    </row>
    <row r="64" spans="2:11" ht="99" customHeight="1">
      <c r="B64" s="7">
        <v>2</v>
      </c>
      <c r="C64" s="53" t="s">
        <v>81</v>
      </c>
      <c r="D64" s="8" t="s">
        <v>19</v>
      </c>
      <c r="E64" s="8" t="s">
        <v>86</v>
      </c>
      <c r="F64" s="9">
        <v>600</v>
      </c>
      <c r="G64" s="18">
        <v>0.4</v>
      </c>
      <c r="H64" s="22" t="s">
        <v>18</v>
      </c>
      <c r="I64" s="22" t="s">
        <v>18</v>
      </c>
      <c r="J64" s="100" t="s">
        <v>14</v>
      </c>
      <c r="K64" s="139">
        <v>0</v>
      </c>
    </row>
    <row r="65" spans="2:11" ht="66" customHeight="1">
      <c r="B65" s="7">
        <v>3</v>
      </c>
      <c r="C65" s="53" t="s">
        <v>81</v>
      </c>
      <c r="D65" s="8" t="s">
        <v>42</v>
      </c>
      <c r="E65" s="8" t="s">
        <v>87</v>
      </c>
      <c r="F65" s="9" t="s">
        <v>41</v>
      </c>
      <c r="G65" s="18">
        <v>0.85</v>
      </c>
      <c r="H65" s="22" t="s">
        <v>18</v>
      </c>
      <c r="I65" s="22" t="s">
        <v>18</v>
      </c>
      <c r="J65" s="100" t="s">
        <v>14</v>
      </c>
      <c r="K65" s="139">
        <v>0</v>
      </c>
    </row>
    <row r="66" spans="2:11" ht="66" customHeight="1">
      <c r="B66" s="7">
        <v>4</v>
      </c>
      <c r="C66" s="53" t="s">
        <v>81</v>
      </c>
      <c r="D66" s="8" t="s">
        <v>28</v>
      </c>
      <c r="E66" s="8" t="s">
        <v>88</v>
      </c>
      <c r="F66" s="9">
        <v>7000</v>
      </c>
      <c r="G66" s="18">
        <v>0.85</v>
      </c>
      <c r="H66" s="22" t="s">
        <v>18</v>
      </c>
      <c r="I66" s="22" t="s">
        <v>18</v>
      </c>
      <c r="J66" s="100" t="s">
        <v>14</v>
      </c>
      <c r="K66" s="139">
        <v>0</v>
      </c>
    </row>
    <row r="67" spans="2:11" ht="66">
      <c r="B67" s="7">
        <v>5</v>
      </c>
      <c r="C67" s="53" t="s">
        <v>81</v>
      </c>
      <c r="D67" s="8" t="s">
        <v>21</v>
      </c>
      <c r="E67" s="8" t="s">
        <v>89</v>
      </c>
      <c r="F67" s="9">
        <v>1500</v>
      </c>
      <c r="G67" s="18">
        <v>0.7</v>
      </c>
      <c r="H67" s="22" t="s">
        <v>18</v>
      </c>
      <c r="I67" s="22" t="s">
        <v>18</v>
      </c>
      <c r="J67" s="100" t="s">
        <v>14</v>
      </c>
      <c r="K67" s="139">
        <v>0</v>
      </c>
    </row>
    <row r="68" spans="2:11" ht="66" customHeight="1">
      <c r="B68" s="7">
        <v>6</v>
      </c>
      <c r="C68" s="53" t="s">
        <v>81</v>
      </c>
      <c r="D68" s="8" t="s">
        <v>42</v>
      </c>
      <c r="E68" s="8" t="s">
        <v>90</v>
      </c>
      <c r="F68" s="9">
        <v>1000</v>
      </c>
      <c r="G68" s="18">
        <v>1</v>
      </c>
      <c r="H68" s="22">
        <v>1</v>
      </c>
      <c r="I68" s="22">
        <v>3</v>
      </c>
      <c r="J68" s="100" t="s">
        <v>14</v>
      </c>
      <c r="K68" s="139">
        <v>0</v>
      </c>
    </row>
    <row r="69" spans="2:11" ht="82.5" customHeight="1">
      <c r="B69" s="7">
        <v>7</v>
      </c>
      <c r="C69" s="53" t="s">
        <v>81</v>
      </c>
      <c r="D69" s="8" t="s">
        <v>28</v>
      </c>
      <c r="E69" s="8" t="s">
        <v>91</v>
      </c>
      <c r="F69" s="9">
        <v>10200</v>
      </c>
      <c r="G69" s="18">
        <v>0.6</v>
      </c>
      <c r="H69" s="22" t="s">
        <v>18</v>
      </c>
      <c r="I69" s="22" t="s">
        <v>18</v>
      </c>
      <c r="J69" s="100" t="s">
        <v>14</v>
      </c>
      <c r="K69" s="139">
        <v>0</v>
      </c>
    </row>
    <row r="70" spans="2:11" ht="99" customHeight="1">
      <c r="B70" s="7">
        <v>8</v>
      </c>
      <c r="C70" s="53" t="s">
        <v>81</v>
      </c>
      <c r="D70" s="8" t="s">
        <v>28</v>
      </c>
      <c r="E70" s="8" t="s">
        <v>92</v>
      </c>
      <c r="F70" s="9">
        <v>3135</v>
      </c>
      <c r="G70" s="18">
        <v>0.85</v>
      </c>
      <c r="H70" s="22" t="s">
        <v>18</v>
      </c>
      <c r="I70" s="22" t="s">
        <v>18</v>
      </c>
      <c r="J70" s="100" t="s">
        <v>14</v>
      </c>
      <c r="K70" s="139">
        <v>0</v>
      </c>
    </row>
    <row r="71" spans="2:11" ht="115.5" customHeight="1">
      <c r="B71" s="7">
        <v>9</v>
      </c>
      <c r="C71" s="53" t="s">
        <v>81</v>
      </c>
      <c r="D71" s="8" t="s">
        <v>19</v>
      </c>
      <c r="E71" s="8" t="s">
        <v>93</v>
      </c>
      <c r="F71" s="9">
        <v>2550</v>
      </c>
      <c r="G71" s="18">
        <v>0.7</v>
      </c>
      <c r="H71" s="22" t="s">
        <v>18</v>
      </c>
      <c r="I71" s="22" t="s">
        <v>18</v>
      </c>
      <c r="J71" s="100" t="s">
        <v>14</v>
      </c>
      <c r="K71" s="139">
        <v>0</v>
      </c>
    </row>
    <row r="72" spans="2:11" ht="82.5" customHeight="1">
      <c r="B72" s="7">
        <v>10</v>
      </c>
      <c r="C72" s="53" t="s">
        <v>81</v>
      </c>
      <c r="D72" s="8" t="s">
        <v>15</v>
      </c>
      <c r="E72" s="8" t="s">
        <v>94</v>
      </c>
      <c r="F72" s="9">
        <v>33600</v>
      </c>
      <c r="G72" s="18">
        <v>0.6</v>
      </c>
      <c r="H72" s="22" t="s">
        <v>18</v>
      </c>
      <c r="I72" s="22" t="s">
        <v>18</v>
      </c>
      <c r="J72" s="100" t="s">
        <v>14</v>
      </c>
      <c r="K72" s="139">
        <v>0</v>
      </c>
    </row>
    <row r="73" spans="2:11" ht="82.5" customHeight="1">
      <c r="B73" s="7">
        <v>11</v>
      </c>
      <c r="C73" s="53" t="s">
        <v>81</v>
      </c>
      <c r="D73" s="8" t="s">
        <v>15</v>
      </c>
      <c r="E73" s="8" t="s">
        <v>122</v>
      </c>
      <c r="F73" s="9">
        <v>60300</v>
      </c>
      <c r="G73" s="18">
        <v>0.9</v>
      </c>
      <c r="H73" s="22" t="s">
        <v>18</v>
      </c>
      <c r="I73" s="22" t="s">
        <v>18</v>
      </c>
      <c r="J73" s="100" t="s">
        <v>14</v>
      </c>
      <c r="K73" s="139">
        <v>0</v>
      </c>
    </row>
    <row r="74" spans="2:11" ht="82.5" customHeight="1">
      <c r="B74" s="7">
        <v>12</v>
      </c>
      <c r="C74" s="53" t="s">
        <v>81</v>
      </c>
      <c r="D74" s="8" t="s">
        <v>15</v>
      </c>
      <c r="E74" s="8" t="s">
        <v>123</v>
      </c>
      <c r="F74" s="9">
        <v>1300</v>
      </c>
      <c r="G74" s="18">
        <v>0.9</v>
      </c>
      <c r="H74" s="22">
        <v>1</v>
      </c>
      <c r="I74" s="22" t="s">
        <v>18</v>
      </c>
      <c r="J74" s="100" t="s">
        <v>14</v>
      </c>
      <c r="K74" s="139">
        <v>0</v>
      </c>
    </row>
    <row r="75" spans="2:11" ht="66" customHeight="1">
      <c r="B75" s="7">
        <v>13</v>
      </c>
      <c r="C75" s="53" t="s">
        <v>81</v>
      </c>
      <c r="D75" s="8" t="s">
        <v>42</v>
      </c>
      <c r="E75" s="8" t="s">
        <v>124</v>
      </c>
      <c r="F75" s="9">
        <v>2250</v>
      </c>
      <c r="G75" s="18">
        <v>0.6</v>
      </c>
      <c r="H75" s="22" t="s">
        <v>18</v>
      </c>
      <c r="I75" s="22" t="s">
        <v>18</v>
      </c>
      <c r="J75" s="100" t="s">
        <v>14</v>
      </c>
      <c r="K75" s="139">
        <v>0</v>
      </c>
    </row>
    <row r="76" spans="2:11" ht="99" customHeight="1">
      <c r="B76" s="7">
        <v>14</v>
      </c>
      <c r="C76" s="53" t="s">
        <v>81</v>
      </c>
      <c r="D76" s="8" t="s">
        <v>19</v>
      </c>
      <c r="E76" s="8" t="s">
        <v>125</v>
      </c>
      <c r="F76" s="9">
        <v>17800</v>
      </c>
      <c r="G76" s="18">
        <v>1</v>
      </c>
      <c r="H76" s="22">
        <v>1</v>
      </c>
      <c r="I76" s="22">
        <v>2</v>
      </c>
      <c r="J76" s="100" t="s">
        <v>14</v>
      </c>
      <c r="K76" s="139">
        <v>0</v>
      </c>
    </row>
    <row r="77" spans="2:11" ht="82.5" customHeight="1">
      <c r="B77" s="7">
        <v>15</v>
      </c>
      <c r="C77" s="53" t="s">
        <v>81</v>
      </c>
      <c r="D77" s="8" t="s">
        <v>15</v>
      </c>
      <c r="E77" s="8" t="s">
        <v>126</v>
      </c>
      <c r="F77" s="9" t="s">
        <v>41</v>
      </c>
      <c r="G77" s="18">
        <v>0.85</v>
      </c>
      <c r="H77" s="22" t="s">
        <v>18</v>
      </c>
      <c r="I77" s="22" t="s">
        <v>18</v>
      </c>
      <c r="J77" s="100" t="s">
        <v>14</v>
      </c>
      <c r="K77" s="139">
        <v>0</v>
      </c>
    </row>
    <row r="78" spans="2:11" ht="82.5" customHeight="1">
      <c r="B78" s="15">
        <v>16</v>
      </c>
      <c r="C78" s="53" t="s">
        <v>81</v>
      </c>
      <c r="D78" s="8" t="s">
        <v>15</v>
      </c>
      <c r="E78" s="8" t="s">
        <v>191</v>
      </c>
      <c r="F78" s="9">
        <v>100</v>
      </c>
      <c r="G78" s="18">
        <v>0.5</v>
      </c>
      <c r="H78" s="22" t="s">
        <v>18</v>
      </c>
      <c r="I78" s="22" t="s">
        <v>18</v>
      </c>
      <c r="J78" s="100" t="s">
        <v>14</v>
      </c>
      <c r="K78" s="139">
        <v>0</v>
      </c>
    </row>
    <row r="79" spans="2:11" ht="82.5" customHeight="1">
      <c r="B79" s="15">
        <v>17</v>
      </c>
      <c r="C79" s="53" t="s">
        <v>81</v>
      </c>
      <c r="D79" s="8" t="s">
        <v>15</v>
      </c>
      <c r="E79" s="8" t="s">
        <v>192</v>
      </c>
      <c r="F79" s="9">
        <v>100</v>
      </c>
      <c r="G79" s="18">
        <v>0.5</v>
      </c>
      <c r="H79" s="22" t="s">
        <v>18</v>
      </c>
      <c r="I79" s="22" t="s">
        <v>18</v>
      </c>
      <c r="J79" s="100" t="s">
        <v>14</v>
      </c>
      <c r="K79" s="139">
        <v>0</v>
      </c>
    </row>
    <row r="80" spans="2:11" ht="82.5" customHeight="1">
      <c r="B80" s="15">
        <v>18</v>
      </c>
      <c r="C80" s="53" t="s">
        <v>81</v>
      </c>
      <c r="D80" s="8" t="s">
        <v>15</v>
      </c>
      <c r="E80" s="8" t="s">
        <v>630</v>
      </c>
      <c r="F80" s="9">
        <v>100</v>
      </c>
      <c r="G80" s="18">
        <v>0.5</v>
      </c>
      <c r="H80" s="22" t="s">
        <v>18</v>
      </c>
      <c r="I80" s="22" t="s">
        <v>18</v>
      </c>
      <c r="J80" s="100" t="s">
        <v>14</v>
      </c>
      <c r="K80" s="139">
        <v>0</v>
      </c>
    </row>
    <row r="81" spans="2:11" ht="66" customHeight="1">
      <c r="B81" s="15">
        <v>19</v>
      </c>
      <c r="C81" s="53" t="s">
        <v>81</v>
      </c>
      <c r="D81" s="8" t="s">
        <v>28</v>
      </c>
      <c r="E81" s="8" t="s">
        <v>198</v>
      </c>
      <c r="F81" s="9">
        <v>100</v>
      </c>
      <c r="G81" s="18">
        <v>0.5</v>
      </c>
      <c r="H81" s="22" t="s">
        <v>18</v>
      </c>
      <c r="I81" s="22" t="s">
        <v>18</v>
      </c>
      <c r="J81" s="100" t="s">
        <v>14</v>
      </c>
      <c r="K81" s="139">
        <v>0</v>
      </c>
    </row>
    <row r="82" spans="2:11" ht="82.5" customHeight="1">
      <c r="B82" s="15">
        <v>20</v>
      </c>
      <c r="C82" s="53" t="s">
        <v>81</v>
      </c>
      <c r="D82" s="8" t="s">
        <v>15</v>
      </c>
      <c r="E82" s="8" t="s">
        <v>200</v>
      </c>
      <c r="F82" s="9">
        <v>10</v>
      </c>
      <c r="G82" s="18">
        <v>0.5</v>
      </c>
      <c r="H82" s="22" t="s">
        <v>18</v>
      </c>
      <c r="I82" s="22" t="s">
        <v>18</v>
      </c>
      <c r="J82" s="100" t="s">
        <v>14</v>
      </c>
      <c r="K82" s="139">
        <v>0</v>
      </c>
    </row>
    <row r="83" spans="2:11" ht="16.5" customHeight="1">
      <c r="B83" s="73">
        <v>7</v>
      </c>
      <c r="C83" s="91" t="s">
        <v>81</v>
      </c>
      <c r="D83" s="80"/>
      <c r="E83" s="76" t="s">
        <v>203</v>
      </c>
      <c r="F83" s="77">
        <f>SUM(F63:F82)</f>
        <v>234645</v>
      </c>
      <c r="G83" s="81">
        <f>AVERAGE(G63:G82)</f>
        <v>0.71249999999999991</v>
      </c>
      <c r="H83" s="82">
        <f t="shared" ref="H83:I83" si="2">SUM(H63:H82)</f>
        <v>3</v>
      </c>
      <c r="I83" s="82">
        <f t="shared" si="2"/>
        <v>5</v>
      </c>
      <c r="J83" s="103">
        <v>20</v>
      </c>
    </row>
    <row r="84" spans="2:11" ht="82.5" customHeight="1">
      <c r="B84" s="72">
        <v>1</v>
      </c>
      <c r="C84" s="67" t="s">
        <v>186</v>
      </c>
      <c r="D84" s="13" t="s">
        <v>15</v>
      </c>
      <c r="E84" s="13" t="s">
        <v>631</v>
      </c>
      <c r="F84" s="14">
        <v>7900</v>
      </c>
      <c r="G84" s="17">
        <v>0.5</v>
      </c>
      <c r="H84" s="20" t="s">
        <v>18</v>
      </c>
      <c r="I84" s="20" t="s">
        <v>18</v>
      </c>
      <c r="J84" s="100" t="s">
        <v>14</v>
      </c>
      <c r="K84" s="139">
        <v>0</v>
      </c>
    </row>
    <row r="85" spans="2:11" ht="16.5" customHeight="1">
      <c r="B85" s="73">
        <v>8</v>
      </c>
      <c r="C85" s="91" t="s">
        <v>186</v>
      </c>
      <c r="D85" s="80"/>
      <c r="E85" s="76" t="s">
        <v>203</v>
      </c>
      <c r="F85" s="77">
        <f>SUM(F84:F84)</f>
        <v>7900</v>
      </c>
      <c r="G85" s="81">
        <f>AVERAGE(G84:G84)</f>
        <v>0.5</v>
      </c>
      <c r="H85" s="82">
        <f t="shared" ref="H85:I85" si="3">SUM(H84:H84)</f>
        <v>0</v>
      </c>
      <c r="I85" s="82">
        <f t="shared" si="3"/>
        <v>0</v>
      </c>
      <c r="J85" s="103">
        <v>1</v>
      </c>
    </row>
    <row r="86" spans="2:11" ht="82.5" customHeight="1">
      <c r="B86" s="12">
        <v>1</v>
      </c>
      <c r="C86" s="67" t="s">
        <v>22</v>
      </c>
      <c r="D86" s="13" t="s">
        <v>15</v>
      </c>
      <c r="E86" s="13" t="s">
        <v>24</v>
      </c>
      <c r="F86" s="14">
        <v>192813.91</v>
      </c>
      <c r="G86" s="17">
        <v>0.6</v>
      </c>
      <c r="H86" s="20" t="s">
        <v>18</v>
      </c>
      <c r="I86" s="20" t="s">
        <v>18</v>
      </c>
      <c r="J86" s="100" t="s">
        <v>14</v>
      </c>
      <c r="K86" s="139">
        <v>0</v>
      </c>
    </row>
    <row r="87" spans="2:11" ht="82.5" customHeight="1">
      <c r="B87" s="7">
        <v>2</v>
      </c>
      <c r="C87" s="53" t="s">
        <v>22</v>
      </c>
      <c r="D87" s="8" t="s">
        <v>15</v>
      </c>
      <c r="E87" s="8" t="s">
        <v>66</v>
      </c>
      <c r="F87" s="9">
        <v>43500</v>
      </c>
      <c r="G87" s="18">
        <v>1</v>
      </c>
      <c r="H87" s="22">
        <v>1</v>
      </c>
      <c r="I87" s="22">
        <v>1</v>
      </c>
      <c r="J87" s="100" t="s">
        <v>14</v>
      </c>
      <c r="K87" s="139">
        <v>0</v>
      </c>
    </row>
    <row r="88" spans="2:11" ht="16.5" customHeight="1">
      <c r="B88" s="73">
        <v>9</v>
      </c>
      <c r="C88" s="91" t="s">
        <v>22</v>
      </c>
      <c r="D88" s="80"/>
      <c r="E88" s="76" t="s">
        <v>203</v>
      </c>
      <c r="F88" s="77">
        <f>SUM(F86:F87)</f>
        <v>236313.91</v>
      </c>
      <c r="G88" s="81">
        <f>AVERAGE(G86:G87)</f>
        <v>0.8</v>
      </c>
      <c r="H88" s="82">
        <f t="shared" ref="H88:I88" si="4">SUM(H86:H87)</f>
        <v>1</v>
      </c>
      <c r="I88" s="82">
        <f t="shared" si="4"/>
        <v>1</v>
      </c>
      <c r="J88" s="103">
        <v>2</v>
      </c>
    </row>
    <row r="89" spans="2:11" ht="66" customHeight="1">
      <c r="B89" s="12">
        <v>1</v>
      </c>
      <c r="C89" s="67" t="s">
        <v>73</v>
      </c>
      <c r="D89" s="13" t="s">
        <v>72</v>
      </c>
      <c r="E89" s="13" t="s">
        <v>77</v>
      </c>
      <c r="F89" s="14">
        <v>4000</v>
      </c>
      <c r="G89" s="17">
        <v>0.4</v>
      </c>
      <c r="H89" s="20" t="s">
        <v>18</v>
      </c>
      <c r="I89" s="20" t="s">
        <v>18</v>
      </c>
      <c r="J89" s="100" t="s">
        <v>14</v>
      </c>
      <c r="K89" s="139">
        <v>0</v>
      </c>
    </row>
    <row r="90" spans="2:11" ht="82.5" customHeight="1">
      <c r="B90" s="7">
        <v>2</v>
      </c>
      <c r="C90" s="53" t="s">
        <v>73</v>
      </c>
      <c r="D90" s="8" t="s">
        <v>72</v>
      </c>
      <c r="E90" s="8" t="s">
        <v>78</v>
      </c>
      <c r="F90" s="9">
        <v>1000</v>
      </c>
      <c r="G90" s="18">
        <v>1</v>
      </c>
      <c r="H90" s="22">
        <v>1</v>
      </c>
      <c r="I90" s="22">
        <v>1</v>
      </c>
      <c r="J90" s="100" t="s">
        <v>14</v>
      </c>
      <c r="K90" s="139">
        <v>0</v>
      </c>
    </row>
    <row r="91" spans="2:11" ht="66" customHeight="1">
      <c r="B91" s="15">
        <v>3</v>
      </c>
      <c r="C91" s="53" t="s">
        <v>73</v>
      </c>
      <c r="D91" s="8" t="s">
        <v>72</v>
      </c>
      <c r="E91" s="8" t="s">
        <v>151</v>
      </c>
      <c r="F91" s="9">
        <v>2000</v>
      </c>
      <c r="G91" s="18">
        <v>0.55000000000000004</v>
      </c>
      <c r="H91" s="22" t="s">
        <v>18</v>
      </c>
      <c r="I91" s="22" t="s">
        <v>18</v>
      </c>
      <c r="J91" s="100" t="s">
        <v>14</v>
      </c>
      <c r="K91" s="139">
        <v>0</v>
      </c>
    </row>
    <row r="92" spans="2:11" ht="66" customHeight="1">
      <c r="B92" s="15">
        <v>4</v>
      </c>
      <c r="C92" s="53" t="s">
        <v>73</v>
      </c>
      <c r="D92" s="8" t="s">
        <v>28</v>
      </c>
      <c r="E92" s="8" t="s">
        <v>172</v>
      </c>
      <c r="F92" s="9">
        <v>2000</v>
      </c>
      <c r="G92" s="18">
        <v>0.55000000000000004</v>
      </c>
      <c r="H92" s="22" t="s">
        <v>18</v>
      </c>
      <c r="I92" s="22" t="s">
        <v>18</v>
      </c>
      <c r="J92" s="100" t="s">
        <v>14</v>
      </c>
      <c r="K92" s="139">
        <v>0</v>
      </c>
    </row>
    <row r="93" spans="2:11" ht="16.5" customHeight="1">
      <c r="B93" s="73">
        <v>10</v>
      </c>
      <c r="C93" s="91" t="s">
        <v>73</v>
      </c>
      <c r="D93" s="80"/>
      <c r="E93" s="76" t="s">
        <v>203</v>
      </c>
      <c r="F93" s="77">
        <f>SUM(F89:F92)</f>
        <v>9000</v>
      </c>
      <c r="G93" s="81">
        <f>AVERAGE(G89:G92)</f>
        <v>0.625</v>
      </c>
      <c r="H93" s="82">
        <f t="shared" ref="H93:I93" si="5">SUM(H89:H92)</f>
        <v>1</v>
      </c>
      <c r="I93" s="82">
        <f t="shared" si="5"/>
        <v>1</v>
      </c>
      <c r="J93" s="103">
        <v>4</v>
      </c>
    </row>
    <row r="94" spans="2:11" ht="66">
      <c r="B94" s="72">
        <v>1</v>
      </c>
      <c r="C94" s="67" t="s">
        <v>136</v>
      </c>
      <c r="D94" s="13" t="s">
        <v>21</v>
      </c>
      <c r="E94" s="13" t="s">
        <v>137</v>
      </c>
      <c r="F94" s="14">
        <v>1694</v>
      </c>
      <c r="G94" s="17">
        <v>0.55000000000000004</v>
      </c>
      <c r="H94" s="20" t="s">
        <v>18</v>
      </c>
      <c r="I94" s="20" t="s">
        <v>18</v>
      </c>
      <c r="J94" s="100" t="s">
        <v>14</v>
      </c>
      <c r="K94" s="139">
        <v>0</v>
      </c>
    </row>
    <row r="95" spans="2:11" ht="66">
      <c r="B95" s="7">
        <v>2</v>
      </c>
      <c r="C95" s="53" t="s">
        <v>136</v>
      </c>
      <c r="D95" s="8" t="s">
        <v>21</v>
      </c>
      <c r="E95" s="8" t="s">
        <v>61</v>
      </c>
      <c r="F95" s="9">
        <v>1500</v>
      </c>
      <c r="G95" s="18">
        <v>1</v>
      </c>
      <c r="H95" s="22">
        <v>2</v>
      </c>
      <c r="I95" s="22">
        <v>1</v>
      </c>
      <c r="J95" s="100" t="s">
        <v>14</v>
      </c>
      <c r="K95" s="139">
        <v>0</v>
      </c>
    </row>
    <row r="96" spans="2:11" ht="16.5" customHeight="1">
      <c r="B96" s="73">
        <v>11</v>
      </c>
      <c r="C96" s="91" t="s">
        <v>136</v>
      </c>
      <c r="D96" s="80"/>
      <c r="E96" s="76" t="s">
        <v>203</v>
      </c>
      <c r="F96" s="77">
        <f>SUM(F94:F95)</f>
        <v>3194</v>
      </c>
      <c r="G96" s="81">
        <f>AVERAGE(G94:G95)</f>
        <v>0.77500000000000002</v>
      </c>
      <c r="H96" s="82">
        <f t="shared" ref="H96:I96" si="6">SUM(H94:H95)</f>
        <v>2</v>
      </c>
      <c r="I96" s="82">
        <f t="shared" si="6"/>
        <v>1</v>
      </c>
      <c r="J96" s="103">
        <v>2</v>
      </c>
    </row>
    <row r="97" spans="2:11" ht="66">
      <c r="B97" s="12">
        <v>1</v>
      </c>
      <c r="C97" s="67" t="s">
        <v>43</v>
      </c>
      <c r="D97" s="13" t="s">
        <v>21</v>
      </c>
      <c r="E97" s="13" t="s">
        <v>51</v>
      </c>
      <c r="F97" s="14">
        <v>200</v>
      </c>
      <c r="G97" s="17">
        <v>0.85</v>
      </c>
      <c r="H97" s="20" t="s">
        <v>18</v>
      </c>
      <c r="I97" s="20" t="s">
        <v>18</v>
      </c>
      <c r="J97" s="100" t="s">
        <v>14</v>
      </c>
      <c r="K97" s="139">
        <v>0</v>
      </c>
    </row>
    <row r="98" spans="2:11" ht="66">
      <c r="B98" s="7">
        <v>2</v>
      </c>
      <c r="C98" s="53" t="s">
        <v>43</v>
      </c>
      <c r="D98" s="8" t="s">
        <v>21</v>
      </c>
      <c r="E98" s="8" t="s">
        <v>84</v>
      </c>
      <c r="F98" s="9">
        <v>1000</v>
      </c>
      <c r="G98" s="18">
        <v>0.4</v>
      </c>
      <c r="H98" s="22" t="s">
        <v>18</v>
      </c>
      <c r="I98" s="22" t="s">
        <v>18</v>
      </c>
      <c r="J98" s="100" t="s">
        <v>14</v>
      </c>
      <c r="K98" s="139">
        <v>0</v>
      </c>
    </row>
    <row r="99" spans="2:11" ht="66">
      <c r="B99" s="7">
        <v>3</v>
      </c>
      <c r="C99" s="53" t="s">
        <v>43</v>
      </c>
      <c r="D99" s="8" t="s">
        <v>21</v>
      </c>
      <c r="E99" s="8" t="s">
        <v>127</v>
      </c>
      <c r="F99" s="9">
        <v>1000</v>
      </c>
      <c r="G99" s="18">
        <v>0.6</v>
      </c>
      <c r="H99" s="22" t="s">
        <v>18</v>
      </c>
      <c r="I99" s="22" t="s">
        <v>18</v>
      </c>
      <c r="J99" s="100" t="s">
        <v>14</v>
      </c>
      <c r="K99" s="139">
        <v>0</v>
      </c>
    </row>
    <row r="100" spans="2:11" ht="16.5" customHeight="1">
      <c r="B100" s="73">
        <v>12</v>
      </c>
      <c r="C100" s="91" t="s">
        <v>43</v>
      </c>
      <c r="D100" s="80"/>
      <c r="E100" s="76" t="s">
        <v>203</v>
      </c>
      <c r="F100" s="77">
        <f>SUM(F97:F99)</f>
        <v>2200</v>
      </c>
      <c r="G100" s="81">
        <f>AVERAGE(G97:G99)</f>
        <v>0.6166666666666667</v>
      </c>
      <c r="H100" s="82">
        <f t="shared" ref="H100:I100" si="7">SUM(H97:H99)</f>
        <v>0</v>
      </c>
      <c r="I100" s="82">
        <f t="shared" si="7"/>
        <v>0</v>
      </c>
      <c r="J100" s="103">
        <v>3</v>
      </c>
    </row>
    <row r="101" spans="2:11" ht="66">
      <c r="B101" s="12">
        <v>1</v>
      </c>
      <c r="C101" s="67" t="s">
        <v>45</v>
      </c>
      <c r="D101" s="13" t="s">
        <v>21</v>
      </c>
      <c r="E101" s="13" t="s">
        <v>53</v>
      </c>
      <c r="F101" s="14">
        <v>2923</v>
      </c>
      <c r="G101" s="17">
        <v>1</v>
      </c>
      <c r="H101" s="20">
        <v>1</v>
      </c>
      <c r="I101" s="20">
        <v>1</v>
      </c>
      <c r="J101" s="100" t="s">
        <v>14</v>
      </c>
      <c r="K101" s="139">
        <v>0</v>
      </c>
    </row>
    <row r="102" spans="2:11" ht="66">
      <c r="B102" s="7">
        <v>2</v>
      </c>
      <c r="C102" s="53" t="s">
        <v>45</v>
      </c>
      <c r="D102" s="8" t="s">
        <v>21</v>
      </c>
      <c r="E102" s="8" t="s">
        <v>79</v>
      </c>
      <c r="F102" s="9">
        <v>2500</v>
      </c>
      <c r="G102" s="18">
        <v>1</v>
      </c>
      <c r="H102" s="22">
        <v>1</v>
      </c>
      <c r="I102" s="22">
        <v>1</v>
      </c>
      <c r="J102" s="100" t="s">
        <v>14</v>
      </c>
      <c r="K102" s="139">
        <v>0</v>
      </c>
    </row>
    <row r="103" spans="2:11" ht="66">
      <c r="B103" s="7">
        <v>3</v>
      </c>
      <c r="C103" s="53" t="s">
        <v>45</v>
      </c>
      <c r="D103" s="8" t="s">
        <v>21</v>
      </c>
      <c r="E103" s="8" t="s">
        <v>80</v>
      </c>
      <c r="F103" s="9">
        <v>14900</v>
      </c>
      <c r="G103" s="18">
        <v>0.75</v>
      </c>
      <c r="H103" s="22" t="s">
        <v>18</v>
      </c>
      <c r="I103" s="22" t="s">
        <v>18</v>
      </c>
      <c r="J103" s="100" t="s">
        <v>14</v>
      </c>
      <c r="K103" s="139">
        <v>0</v>
      </c>
    </row>
    <row r="104" spans="2:11" ht="66">
      <c r="B104" s="7">
        <v>4</v>
      </c>
      <c r="C104" s="53" t="s">
        <v>45</v>
      </c>
      <c r="D104" s="8" t="s">
        <v>21</v>
      </c>
      <c r="E104" s="8" t="s">
        <v>82</v>
      </c>
      <c r="F104" s="9">
        <v>2500</v>
      </c>
      <c r="G104" s="18">
        <v>0.9</v>
      </c>
      <c r="H104" s="22">
        <v>2</v>
      </c>
      <c r="I104" s="22">
        <v>1</v>
      </c>
      <c r="J104" s="100" t="s">
        <v>14</v>
      </c>
      <c r="K104" s="139">
        <v>0</v>
      </c>
    </row>
    <row r="105" spans="2:11" ht="66">
      <c r="B105" s="7">
        <v>5</v>
      </c>
      <c r="C105" s="53" t="s">
        <v>45</v>
      </c>
      <c r="D105" s="8" t="s">
        <v>21</v>
      </c>
      <c r="E105" s="8" t="s">
        <v>128</v>
      </c>
      <c r="F105" s="9">
        <v>2000</v>
      </c>
      <c r="G105" s="18">
        <v>0.6</v>
      </c>
      <c r="H105" s="22">
        <v>1</v>
      </c>
      <c r="I105" s="22" t="s">
        <v>18</v>
      </c>
      <c r="J105" s="100" t="s">
        <v>14</v>
      </c>
      <c r="K105" s="139">
        <v>0</v>
      </c>
    </row>
    <row r="106" spans="2:11" ht="66">
      <c r="B106" s="7">
        <v>6</v>
      </c>
      <c r="C106" s="53" t="s">
        <v>45</v>
      </c>
      <c r="D106" s="8" t="s">
        <v>21</v>
      </c>
      <c r="E106" s="8" t="s">
        <v>129</v>
      </c>
      <c r="F106" s="9">
        <v>1850</v>
      </c>
      <c r="G106" s="18">
        <v>0.6</v>
      </c>
      <c r="H106" s="22" t="s">
        <v>18</v>
      </c>
      <c r="I106" s="22" t="s">
        <v>18</v>
      </c>
      <c r="J106" s="100" t="s">
        <v>14</v>
      </c>
      <c r="K106" s="139">
        <v>0</v>
      </c>
    </row>
    <row r="107" spans="2:11" ht="66">
      <c r="B107" s="7">
        <v>7</v>
      </c>
      <c r="C107" s="53" t="s">
        <v>45</v>
      </c>
      <c r="D107" s="8" t="s">
        <v>21</v>
      </c>
      <c r="E107" s="8" t="s">
        <v>130</v>
      </c>
      <c r="F107" s="9">
        <v>2000</v>
      </c>
      <c r="G107" s="18">
        <v>0.6</v>
      </c>
      <c r="H107" s="22" t="s">
        <v>18</v>
      </c>
      <c r="I107" s="22" t="s">
        <v>18</v>
      </c>
      <c r="J107" s="100" t="s">
        <v>14</v>
      </c>
      <c r="K107" s="139">
        <v>0</v>
      </c>
    </row>
    <row r="108" spans="2:11" ht="82.5">
      <c r="B108" s="7">
        <v>8</v>
      </c>
      <c r="C108" s="53" t="s">
        <v>45</v>
      </c>
      <c r="D108" s="8" t="s">
        <v>21</v>
      </c>
      <c r="E108" s="8" t="s">
        <v>131</v>
      </c>
      <c r="F108" s="9">
        <v>1280</v>
      </c>
      <c r="G108" s="18">
        <v>1</v>
      </c>
      <c r="H108" s="22">
        <v>1</v>
      </c>
      <c r="I108" s="22">
        <v>1</v>
      </c>
      <c r="J108" s="100" t="s">
        <v>14</v>
      </c>
      <c r="K108" s="139">
        <v>0</v>
      </c>
    </row>
    <row r="109" spans="2:11" ht="66">
      <c r="B109" s="15">
        <v>9</v>
      </c>
      <c r="C109" s="53" t="s">
        <v>45</v>
      </c>
      <c r="D109" s="8" t="s">
        <v>21</v>
      </c>
      <c r="E109" s="8" t="s">
        <v>140</v>
      </c>
      <c r="F109" s="9">
        <v>1900</v>
      </c>
      <c r="G109" s="18">
        <v>0.9</v>
      </c>
      <c r="H109" s="22">
        <v>1</v>
      </c>
      <c r="I109" s="22" t="s">
        <v>18</v>
      </c>
      <c r="J109" s="100" t="s">
        <v>14</v>
      </c>
      <c r="K109" s="139">
        <v>0</v>
      </c>
    </row>
    <row r="110" spans="2:11" ht="66">
      <c r="B110" s="15">
        <v>10</v>
      </c>
      <c r="C110" s="53" t="s">
        <v>45</v>
      </c>
      <c r="D110" s="8" t="s">
        <v>21</v>
      </c>
      <c r="E110" s="8" t="s">
        <v>626</v>
      </c>
      <c r="F110" s="9">
        <v>2000</v>
      </c>
      <c r="G110" s="18">
        <v>0.9</v>
      </c>
      <c r="H110" s="22">
        <v>1</v>
      </c>
      <c r="I110" s="22" t="s">
        <v>18</v>
      </c>
      <c r="J110" s="100" t="s">
        <v>14</v>
      </c>
      <c r="K110" s="139">
        <v>0</v>
      </c>
    </row>
    <row r="111" spans="2:11" ht="66">
      <c r="B111" s="15">
        <v>11</v>
      </c>
      <c r="C111" s="53" t="s">
        <v>45</v>
      </c>
      <c r="D111" s="8" t="s">
        <v>21</v>
      </c>
      <c r="E111" s="8" t="s">
        <v>154</v>
      </c>
      <c r="F111" s="9">
        <v>2000</v>
      </c>
      <c r="G111" s="18">
        <v>0.95</v>
      </c>
      <c r="H111" s="22" t="s">
        <v>18</v>
      </c>
      <c r="I111" s="22" t="s">
        <v>18</v>
      </c>
      <c r="J111" s="100" t="s">
        <v>14</v>
      </c>
      <c r="K111" s="139">
        <v>0</v>
      </c>
    </row>
    <row r="112" spans="2:11" ht="66">
      <c r="B112" s="15">
        <v>12</v>
      </c>
      <c r="C112" s="53" t="s">
        <v>45</v>
      </c>
      <c r="D112" s="8" t="s">
        <v>21</v>
      </c>
      <c r="E112" s="8" t="s">
        <v>165</v>
      </c>
      <c r="F112" s="9">
        <v>1900</v>
      </c>
      <c r="G112" s="18">
        <v>0.55000000000000004</v>
      </c>
      <c r="H112" s="22" t="s">
        <v>18</v>
      </c>
      <c r="I112" s="22" t="s">
        <v>18</v>
      </c>
      <c r="J112" s="100" t="s">
        <v>14</v>
      </c>
      <c r="K112" s="139">
        <v>0</v>
      </c>
    </row>
    <row r="113" spans="2:11" ht="66">
      <c r="B113" s="15">
        <v>13</v>
      </c>
      <c r="C113" s="53" t="s">
        <v>45</v>
      </c>
      <c r="D113" s="8" t="s">
        <v>21</v>
      </c>
      <c r="E113" s="8" t="s">
        <v>168</v>
      </c>
      <c r="F113" s="9">
        <v>2000</v>
      </c>
      <c r="G113" s="18">
        <v>0.55000000000000004</v>
      </c>
      <c r="H113" s="22" t="s">
        <v>18</v>
      </c>
      <c r="I113" s="22" t="s">
        <v>18</v>
      </c>
      <c r="J113" s="100" t="s">
        <v>14</v>
      </c>
      <c r="K113" s="139">
        <v>0</v>
      </c>
    </row>
    <row r="114" spans="2:11" ht="66">
      <c r="B114" s="15">
        <v>14</v>
      </c>
      <c r="C114" s="53" t="s">
        <v>45</v>
      </c>
      <c r="D114" s="8" t="s">
        <v>21</v>
      </c>
      <c r="E114" s="8" t="s">
        <v>176</v>
      </c>
      <c r="F114" s="9">
        <v>9400</v>
      </c>
      <c r="G114" s="18">
        <v>0.85</v>
      </c>
      <c r="H114" s="22" t="s">
        <v>18</v>
      </c>
      <c r="I114" s="22" t="s">
        <v>18</v>
      </c>
      <c r="J114" s="100" t="s">
        <v>14</v>
      </c>
      <c r="K114" s="139">
        <v>0</v>
      </c>
    </row>
    <row r="115" spans="2:11" ht="66">
      <c r="B115" s="15">
        <v>15</v>
      </c>
      <c r="C115" s="53" t="s">
        <v>45</v>
      </c>
      <c r="D115" s="8" t="s">
        <v>21</v>
      </c>
      <c r="E115" s="8" t="s">
        <v>194</v>
      </c>
      <c r="F115" s="9">
        <v>100</v>
      </c>
      <c r="G115" s="18">
        <v>0.95</v>
      </c>
      <c r="H115" s="22">
        <v>1</v>
      </c>
      <c r="I115" s="22">
        <v>1</v>
      </c>
      <c r="J115" s="100" t="s">
        <v>14</v>
      </c>
      <c r="K115" s="139">
        <v>0</v>
      </c>
    </row>
    <row r="116" spans="2:11" ht="16.5" customHeight="1">
      <c r="B116" s="73">
        <v>13</v>
      </c>
      <c r="C116" s="91" t="s">
        <v>45</v>
      </c>
      <c r="D116" s="80"/>
      <c r="E116" s="76" t="s">
        <v>203</v>
      </c>
      <c r="F116" s="77">
        <f>SUM(F101:F115)</f>
        <v>49253</v>
      </c>
      <c r="G116" s="81">
        <f>AVERAGE(G101:G115)</f>
        <v>0.80666666666666664</v>
      </c>
      <c r="H116" s="82">
        <f t="shared" ref="H116:I116" si="8">SUM(H101:H115)</f>
        <v>9</v>
      </c>
      <c r="I116" s="82">
        <f t="shared" si="8"/>
        <v>5</v>
      </c>
      <c r="J116" s="103">
        <v>15</v>
      </c>
    </row>
    <row r="117" spans="2:11" ht="82.5" customHeight="1">
      <c r="B117" s="12">
        <v>1</v>
      </c>
      <c r="C117" s="67" t="s">
        <v>30</v>
      </c>
      <c r="D117" s="13" t="s">
        <v>15</v>
      </c>
      <c r="E117" s="13" t="s">
        <v>36</v>
      </c>
      <c r="F117" s="14">
        <v>8000</v>
      </c>
      <c r="G117" s="17">
        <v>1</v>
      </c>
      <c r="H117" s="20" t="s">
        <v>18</v>
      </c>
      <c r="I117" s="20" t="s">
        <v>18</v>
      </c>
      <c r="J117" s="100" t="s">
        <v>14</v>
      </c>
      <c r="K117" s="139">
        <v>0</v>
      </c>
    </row>
    <row r="118" spans="2:11" ht="66" customHeight="1">
      <c r="B118" s="7">
        <v>2</v>
      </c>
      <c r="C118" s="53" t="s">
        <v>30</v>
      </c>
      <c r="D118" s="8" t="s">
        <v>28</v>
      </c>
      <c r="E118" s="8" t="s">
        <v>38</v>
      </c>
      <c r="F118" s="9">
        <v>14305</v>
      </c>
      <c r="G118" s="18">
        <v>1</v>
      </c>
      <c r="H118" s="22">
        <v>3</v>
      </c>
      <c r="I118" s="22">
        <v>1</v>
      </c>
      <c r="J118" s="100" t="s">
        <v>14</v>
      </c>
      <c r="K118" s="139">
        <v>0</v>
      </c>
    </row>
    <row r="119" spans="2:11" ht="82.5" customHeight="1">
      <c r="B119" s="7">
        <v>3</v>
      </c>
      <c r="C119" s="53" t="s">
        <v>30</v>
      </c>
      <c r="D119" s="8" t="s">
        <v>15</v>
      </c>
      <c r="E119" s="8" t="s">
        <v>49</v>
      </c>
      <c r="F119" s="9">
        <v>90000</v>
      </c>
      <c r="G119" s="18">
        <v>0.4</v>
      </c>
      <c r="H119" s="22" t="s">
        <v>18</v>
      </c>
      <c r="I119" s="22" t="s">
        <v>18</v>
      </c>
      <c r="J119" s="100" t="s">
        <v>14</v>
      </c>
      <c r="K119" s="139">
        <v>0</v>
      </c>
    </row>
    <row r="120" spans="2:11" ht="82.5" customHeight="1">
      <c r="B120" s="7">
        <v>4</v>
      </c>
      <c r="C120" s="53" t="s">
        <v>30</v>
      </c>
      <c r="D120" s="8" t="s">
        <v>15</v>
      </c>
      <c r="E120" s="8" t="s">
        <v>50</v>
      </c>
      <c r="F120" s="9">
        <v>60030</v>
      </c>
      <c r="G120" s="18">
        <v>0.6</v>
      </c>
      <c r="H120" s="22" t="s">
        <v>18</v>
      </c>
      <c r="I120" s="22" t="s">
        <v>18</v>
      </c>
      <c r="J120" s="100" t="s">
        <v>14</v>
      </c>
      <c r="K120" s="139">
        <v>0</v>
      </c>
    </row>
    <row r="121" spans="2:11" ht="82.5" customHeight="1">
      <c r="B121" s="7">
        <v>5</v>
      </c>
      <c r="C121" s="53" t="s">
        <v>30</v>
      </c>
      <c r="D121" s="8" t="s">
        <v>15</v>
      </c>
      <c r="E121" s="8" t="s">
        <v>64</v>
      </c>
      <c r="F121" s="9">
        <v>8000</v>
      </c>
      <c r="G121" s="18">
        <v>0.5</v>
      </c>
      <c r="H121" s="22" t="s">
        <v>18</v>
      </c>
      <c r="I121" s="22" t="s">
        <v>18</v>
      </c>
      <c r="J121" s="100" t="s">
        <v>14</v>
      </c>
      <c r="K121" s="139">
        <v>0</v>
      </c>
    </row>
    <row r="122" spans="2:11" ht="82.5" customHeight="1">
      <c r="B122" s="7">
        <v>6</v>
      </c>
      <c r="C122" s="53" t="s">
        <v>30</v>
      </c>
      <c r="D122" s="8" t="s">
        <v>15</v>
      </c>
      <c r="E122" s="8" t="s">
        <v>65</v>
      </c>
      <c r="F122" s="9">
        <v>2500</v>
      </c>
      <c r="G122" s="18">
        <v>0.95</v>
      </c>
      <c r="H122" s="22">
        <v>1</v>
      </c>
      <c r="I122" s="22">
        <v>1</v>
      </c>
      <c r="J122" s="100" t="s">
        <v>14</v>
      </c>
      <c r="K122" s="139">
        <v>0</v>
      </c>
    </row>
    <row r="123" spans="2:11" ht="82.5" customHeight="1">
      <c r="B123" s="7">
        <v>7</v>
      </c>
      <c r="C123" s="53" t="s">
        <v>30</v>
      </c>
      <c r="D123" s="8" t="s">
        <v>15</v>
      </c>
      <c r="E123" s="8" t="s">
        <v>69</v>
      </c>
      <c r="F123" s="9">
        <v>5000</v>
      </c>
      <c r="G123" s="18">
        <v>0.5</v>
      </c>
      <c r="H123" s="22" t="s">
        <v>18</v>
      </c>
      <c r="I123" s="22" t="s">
        <v>18</v>
      </c>
      <c r="J123" s="100" t="s">
        <v>14</v>
      </c>
      <c r="K123" s="139">
        <v>0</v>
      </c>
    </row>
    <row r="124" spans="2:11" ht="82.5" customHeight="1">
      <c r="B124" s="7">
        <v>8</v>
      </c>
      <c r="C124" s="53" t="s">
        <v>30</v>
      </c>
      <c r="D124" s="8" t="s">
        <v>15</v>
      </c>
      <c r="E124" s="8" t="s">
        <v>70</v>
      </c>
      <c r="F124" s="9">
        <v>4000</v>
      </c>
      <c r="G124" s="18">
        <v>0.8</v>
      </c>
      <c r="H124" s="22" t="s">
        <v>18</v>
      </c>
      <c r="I124" s="22" t="s">
        <v>18</v>
      </c>
      <c r="J124" s="100" t="s">
        <v>14</v>
      </c>
      <c r="K124" s="139">
        <v>0</v>
      </c>
    </row>
    <row r="125" spans="2:11" ht="82.5" customHeight="1">
      <c r="B125" s="7">
        <v>9</v>
      </c>
      <c r="C125" s="53" t="s">
        <v>30</v>
      </c>
      <c r="D125" s="8" t="s">
        <v>15</v>
      </c>
      <c r="E125" s="8" t="s">
        <v>74</v>
      </c>
      <c r="F125" s="9">
        <v>5815</v>
      </c>
      <c r="G125" s="18">
        <v>0.5</v>
      </c>
      <c r="H125" s="22" t="s">
        <v>18</v>
      </c>
      <c r="I125" s="22" t="s">
        <v>18</v>
      </c>
      <c r="J125" s="100" t="s">
        <v>14</v>
      </c>
      <c r="K125" s="139">
        <v>0</v>
      </c>
    </row>
    <row r="126" spans="2:11" ht="66" customHeight="1">
      <c r="B126" s="7">
        <v>10</v>
      </c>
      <c r="C126" s="53" t="s">
        <v>30</v>
      </c>
      <c r="D126" s="8" t="s">
        <v>28</v>
      </c>
      <c r="E126" s="8" t="s">
        <v>132</v>
      </c>
      <c r="F126" s="9">
        <v>2000</v>
      </c>
      <c r="G126" s="18">
        <v>0.55000000000000004</v>
      </c>
      <c r="H126" s="22" t="s">
        <v>18</v>
      </c>
      <c r="I126" s="22" t="s">
        <v>18</v>
      </c>
      <c r="J126" s="100" t="s">
        <v>14</v>
      </c>
      <c r="K126" s="139">
        <v>0</v>
      </c>
    </row>
    <row r="127" spans="2:11" ht="99" customHeight="1">
      <c r="B127" s="15">
        <v>11</v>
      </c>
      <c r="C127" s="53" t="s">
        <v>30</v>
      </c>
      <c r="D127" s="8" t="s">
        <v>15</v>
      </c>
      <c r="E127" s="8" t="s">
        <v>139</v>
      </c>
      <c r="F127" s="9">
        <v>2000</v>
      </c>
      <c r="G127" s="18">
        <v>0.8</v>
      </c>
      <c r="H127" s="22">
        <v>1</v>
      </c>
      <c r="I127" s="22" t="s">
        <v>18</v>
      </c>
      <c r="J127" s="100" t="s">
        <v>14</v>
      </c>
      <c r="K127" s="139">
        <v>0</v>
      </c>
    </row>
    <row r="128" spans="2:11" ht="82.5" customHeight="1">
      <c r="B128" s="15">
        <v>12</v>
      </c>
      <c r="C128" s="53" t="s">
        <v>30</v>
      </c>
      <c r="D128" s="8" t="s">
        <v>15</v>
      </c>
      <c r="E128" s="8" t="s">
        <v>143</v>
      </c>
      <c r="F128" s="9">
        <v>2000</v>
      </c>
      <c r="G128" s="18">
        <v>0.55000000000000004</v>
      </c>
      <c r="H128" s="22" t="s">
        <v>18</v>
      </c>
      <c r="I128" s="22" t="s">
        <v>18</v>
      </c>
      <c r="J128" s="100" t="s">
        <v>14</v>
      </c>
      <c r="K128" s="139">
        <v>0</v>
      </c>
    </row>
    <row r="129" spans="2:11" ht="82.5" customHeight="1">
      <c r="B129" s="15">
        <v>13</v>
      </c>
      <c r="C129" s="53" t="s">
        <v>30</v>
      </c>
      <c r="D129" s="8" t="s">
        <v>15</v>
      </c>
      <c r="E129" s="8" t="s">
        <v>144</v>
      </c>
      <c r="F129" s="9">
        <v>1546</v>
      </c>
      <c r="G129" s="18">
        <v>0.55000000000000004</v>
      </c>
      <c r="H129" s="22" t="s">
        <v>18</v>
      </c>
      <c r="I129" s="22" t="s">
        <v>18</v>
      </c>
      <c r="J129" s="100" t="s">
        <v>14</v>
      </c>
      <c r="K129" s="139">
        <v>0</v>
      </c>
    </row>
    <row r="130" spans="2:11" ht="82.5" customHeight="1">
      <c r="B130" s="15">
        <v>14</v>
      </c>
      <c r="C130" s="53" t="s">
        <v>30</v>
      </c>
      <c r="D130" s="8" t="s">
        <v>15</v>
      </c>
      <c r="E130" s="8" t="s">
        <v>145</v>
      </c>
      <c r="F130" s="9">
        <v>1900</v>
      </c>
      <c r="G130" s="18">
        <v>0.55000000000000004</v>
      </c>
      <c r="H130" s="22" t="s">
        <v>18</v>
      </c>
      <c r="I130" s="22" t="s">
        <v>18</v>
      </c>
      <c r="J130" s="100" t="s">
        <v>14</v>
      </c>
      <c r="K130" s="139">
        <v>0</v>
      </c>
    </row>
    <row r="131" spans="2:11" ht="66" customHeight="1">
      <c r="B131" s="15">
        <v>15</v>
      </c>
      <c r="C131" s="53" t="s">
        <v>30</v>
      </c>
      <c r="D131" s="8" t="s">
        <v>28</v>
      </c>
      <c r="E131" s="8" t="s">
        <v>147</v>
      </c>
      <c r="F131" s="9">
        <v>2000</v>
      </c>
      <c r="G131" s="18">
        <v>0.55000000000000004</v>
      </c>
      <c r="H131" s="22" t="s">
        <v>18</v>
      </c>
      <c r="I131" s="22" t="s">
        <v>18</v>
      </c>
      <c r="J131" s="100" t="s">
        <v>14</v>
      </c>
      <c r="K131" s="139">
        <v>0</v>
      </c>
    </row>
    <row r="132" spans="2:11" ht="82.5" customHeight="1">
      <c r="B132" s="15">
        <v>16</v>
      </c>
      <c r="C132" s="53" t="s">
        <v>30</v>
      </c>
      <c r="D132" s="8" t="s">
        <v>28</v>
      </c>
      <c r="E132" s="8" t="s">
        <v>173</v>
      </c>
      <c r="F132" s="9">
        <v>2000</v>
      </c>
      <c r="G132" s="18">
        <v>0.55000000000000004</v>
      </c>
      <c r="H132" s="22" t="s">
        <v>18</v>
      </c>
      <c r="I132" s="22" t="s">
        <v>18</v>
      </c>
      <c r="J132" s="100" t="s">
        <v>14</v>
      </c>
      <c r="K132" s="139">
        <v>0</v>
      </c>
    </row>
    <row r="133" spans="2:11" ht="82.5" customHeight="1">
      <c r="B133" s="15">
        <v>17</v>
      </c>
      <c r="C133" s="53" t="s">
        <v>30</v>
      </c>
      <c r="D133" s="8" t="s">
        <v>15</v>
      </c>
      <c r="E133" s="8" t="s">
        <v>174</v>
      </c>
      <c r="F133" s="9">
        <v>2000</v>
      </c>
      <c r="G133" s="18">
        <v>0.55000000000000004</v>
      </c>
      <c r="H133" s="22" t="s">
        <v>18</v>
      </c>
      <c r="I133" s="22" t="s">
        <v>18</v>
      </c>
      <c r="J133" s="100" t="s">
        <v>14</v>
      </c>
      <c r="K133" s="139">
        <v>0</v>
      </c>
    </row>
    <row r="134" spans="2:11" ht="82.5" customHeight="1">
      <c r="B134" s="15">
        <v>18</v>
      </c>
      <c r="C134" s="53" t="s">
        <v>30</v>
      </c>
      <c r="D134" s="8" t="s">
        <v>15</v>
      </c>
      <c r="E134" s="8" t="s">
        <v>182</v>
      </c>
      <c r="F134" s="9">
        <v>5000</v>
      </c>
      <c r="G134" s="18">
        <v>0.85</v>
      </c>
      <c r="H134" s="22" t="s">
        <v>18</v>
      </c>
      <c r="I134" s="22" t="s">
        <v>18</v>
      </c>
      <c r="J134" s="100" t="s">
        <v>14</v>
      </c>
      <c r="K134" s="139">
        <v>0</v>
      </c>
    </row>
    <row r="135" spans="2:11" ht="66" customHeight="1">
      <c r="B135" s="15">
        <v>19</v>
      </c>
      <c r="C135" s="53" t="s">
        <v>30</v>
      </c>
      <c r="D135" s="8" t="s">
        <v>28</v>
      </c>
      <c r="E135" s="8" t="s">
        <v>183</v>
      </c>
      <c r="F135" s="9">
        <v>5000</v>
      </c>
      <c r="G135" s="18">
        <v>1</v>
      </c>
      <c r="H135" s="22">
        <v>1</v>
      </c>
      <c r="I135" s="22">
        <v>1</v>
      </c>
      <c r="J135" s="100" t="s">
        <v>14</v>
      </c>
      <c r="K135" s="139">
        <v>0</v>
      </c>
    </row>
    <row r="136" spans="2:11" ht="82.5" customHeight="1">
      <c r="B136" s="15">
        <v>20</v>
      </c>
      <c r="C136" s="53" t="s">
        <v>30</v>
      </c>
      <c r="D136" s="8" t="s">
        <v>15</v>
      </c>
      <c r="E136" s="8" t="s">
        <v>188</v>
      </c>
      <c r="F136" s="9">
        <v>6900</v>
      </c>
      <c r="G136" s="18">
        <v>0.5</v>
      </c>
      <c r="H136" s="22" t="s">
        <v>18</v>
      </c>
      <c r="I136" s="22" t="s">
        <v>18</v>
      </c>
      <c r="J136" s="100" t="s">
        <v>14</v>
      </c>
      <c r="K136" s="139">
        <v>0</v>
      </c>
    </row>
    <row r="137" spans="2:11" ht="82.5" customHeight="1">
      <c r="B137" s="16">
        <v>21</v>
      </c>
      <c r="C137" s="68" t="s">
        <v>30</v>
      </c>
      <c r="D137" s="10" t="s">
        <v>15</v>
      </c>
      <c r="E137" s="10" t="s">
        <v>199</v>
      </c>
      <c r="F137" s="11">
        <v>100</v>
      </c>
      <c r="G137" s="19">
        <v>0.5</v>
      </c>
      <c r="H137" s="24" t="s">
        <v>18</v>
      </c>
      <c r="I137" s="24" t="s">
        <v>18</v>
      </c>
      <c r="J137" s="104" t="s">
        <v>14</v>
      </c>
      <c r="K137" s="139">
        <v>0</v>
      </c>
    </row>
    <row r="138" spans="2:11" ht="16.5" customHeight="1">
      <c r="B138" s="73">
        <v>14</v>
      </c>
      <c r="C138" s="91" t="s">
        <v>30</v>
      </c>
      <c r="D138" s="80"/>
      <c r="E138" s="76" t="s">
        <v>203</v>
      </c>
      <c r="F138" s="77">
        <f>SUM(F117:F137)</f>
        <v>230096</v>
      </c>
      <c r="G138" s="81">
        <f>AVERAGE(G117:G137)</f>
        <v>0.65476190476190488</v>
      </c>
      <c r="H138" s="82">
        <f t="shared" ref="H138:I138" si="9">SUM(H117:H137)</f>
        <v>6</v>
      </c>
      <c r="I138" s="82">
        <f t="shared" si="9"/>
        <v>3</v>
      </c>
      <c r="J138" s="103">
        <v>21</v>
      </c>
    </row>
    <row r="139" spans="2:11" ht="82.5" customHeight="1">
      <c r="B139" s="12">
        <v>1</v>
      </c>
      <c r="C139" s="67" t="s">
        <v>63</v>
      </c>
      <c r="D139" s="13" t="s">
        <v>28</v>
      </c>
      <c r="E139" s="13" t="s">
        <v>635</v>
      </c>
      <c r="F139" s="14">
        <v>3500</v>
      </c>
      <c r="G139" s="17">
        <v>0.95</v>
      </c>
      <c r="H139" s="20" t="s">
        <v>18</v>
      </c>
      <c r="I139" s="20" t="s">
        <v>18</v>
      </c>
      <c r="J139" s="100" t="s">
        <v>14</v>
      </c>
      <c r="K139" s="139">
        <v>0</v>
      </c>
    </row>
    <row r="140" spans="2:11" ht="66" customHeight="1">
      <c r="B140" s="7">
        <v>2</v>
      </c>
      <c r="C140" s="53" t="s">
        <v>63</v>
      </c>
      <c r="D140" s="8" t="s">
        <v>28</v>
      </c>
      <c r="E140" s="8" t="s">
        <v>68</v>
      </c>
      <c r="F140" s="9">
        <v>350000</v>
      </c>
      <c r="G140" s="18">
        <v>0.5</v>
      </c>
      <c r="H140" s="22" t="s">
        <v>18</v>
      </c>
      <c r="I140" s="22" t="s">
        <v>18</v>
      </c>
      <c r="J140" s="100" t="s">
        <v>14</v>
      </c>
      <c r="K140" s="139">
        <v>0</v>
      </c>
    </row>
    <row r="141" spans="2:11" ht="66" customHeight="1">
      <c r="B141" s="7">
        <v>3</v>
      </c>
      <c r="C141" s="53" t="s">
        <v>63</v>
      </c>
      <c r="D141" s="8" t="s">
        <v>28</v>
      </c>
      <c r="E141" s="8" t="s">
        <v>71</v>
      </c>
      <c r="F141" s="9">
        <v>278100</v>
      </c>
      <c r="G141" s="18">
        <v>0.5</v>
      </c>
      <c r="H141" s="22" t="s">
        <v>18</v>
      </c>
      <c r="I141" s="22" t="s">
        <v>18</v>
      </c>
      <c r="J141" s="100" t="s">
        <v>14</v>
      </c>
      <c r="K141" s="139">
        <v>0</v>
      </c>
    </row>
    <row r="142" spans="2:11" ht="82.5" customHeight="1">
      <c r="B142" s="15">
        <v>4</v>
      </c>
      <c r="C142" s="53" t="s">
        <v>63</v>
      </c>
      <c r="D142" s="8" t="s">
        <v>15</v>
      </c>
      <c r="E142" s="8" t="s">
        <v>184</v>
      </c>
      <c r="F142" s="9">
        <v>2538</v>
      </c>
      <c r="G142" s="18">
        <v>0.95</v>
      </c>
      <c r="H142" s="22">
        <v>1</v>
      </c>
      <c r="I142" s="22" t="s">
        <v>41</v>
      </c>
      <c r="J142" s="100" t="s">
        <v>14</v>
      </c>
      <c r="K142" s="139">
        <v>0</v>
      </c>
    </row>
    <row r="143" spans="2:11" ht="66" customHeight="1">
      <c r="B143" s="15">
        <v>5</v>
      </c>
      <c r="C143" s="53" t="s">
        <v>63</v>
      </c>
      <c r="D143" s="8" t="s">
        <v>28</v>
      </c>
      <c r="E143" s="8" t="s">
        <v>185</v>
      </c>
      <c r="F143" s="9">
        <v>9500</v>
      </c>
      <c r="G143" s="18">
        <v>0.5</v>
      </c>
      <c r="H143" s="22" t="s">
        <v>18</v>
      </c>
      <c r="I143" s="22" t="s">
        <v>18</v>
      </c>
      <c r="J143" s="100" t="s">
        <v>14</v>
      </c>
      <c r="K143" s="139">
        <v>0</v>
      </c>
    </row>
    <row r="144" spans="2:11" ht="16.5" customHeight="1">
      <c r="B144" s="73">
        <v>15</v>
      </c>
      <c r="C144" s="91" t="s">
        <v>63</v>
      </c>
      <c r="D144" s="80"/>
      <c r="E144" s="76" t="s">
        <v>203</v>
      </c>
      <c r="F144" s="77">
        <f>SUM(F139:F143)</f>
        <v>643638</v>
      </c>
      <c r="G144" s="81">
        <f>AVERAGE(G139:G143)</f>
        <v>0.67999999999999994</v>
      </c>
      <c r="H144" s="82">
        <f t="shared" ref="H144:I144" si="10">SUM(H139:H143)</f>
        <v>1</v>
      </c>
      <c r="I144" s="82">
        <f t="shared" si="10"/>
        <v>0</v>
      </c>
      <c r="J144" s="103">
        <v>5</v>
      </c>
    </row>
    <row r="145" spans="2:11" ht="66" customHeight="1">
      <c r="B145" s="12">
        <v>1</v>
      </c>
      <c r="C145" s="67" t="s">
        <v>33</v>
      </c>
      <c r="D145" s="13" t="s">
        <v>29</v>
      </c>
      <c r="E145" s="13" t="s">
        <v>40</v>
      </c>
      <c r="F145" s="14">
        <v>980</v>
      </c>
      <c r="G145" s="17">
        <v>1</v>
      </c>
      <c r="H145" s="20">
        <v>2</v>
      </c>
      <c r="I145" s="20" t="s">
        <v>41</v>
      </c>
      <c r="J145" s="100" t="s">
        <v>14</v>
      </c>
      <c r="K145" s="139">
        <v>0</v>
      </c>
    </row>
    <row r="146" spans="2:11" ht="66" customHeight="1">
      <c r="B146" s="7">
        <v>2</v>
      </c>
      <c r="C146" s="53" t="s">
        <v>33</v>
      </c>
      <c r="D146" s="8" t="s">
        <v>29</v>
      </c>
      <c r="E146" s="8" t="s">
        <v>54</v>
      </c>
      <c r="F146" s="9">
        <v>40000</v>
      </c>
      <c r="G146" s="18">
        <v>1</v>
      </c>
      <c r="H146" s="22" t="s">
        <v>18</v>
      </c>
      <c r="I146" s="22" t="s">
        <v>18</v>
      </c>
      <c r="J146" s="100" t="s">
        <v>14</v>
      </c>
      <c r="K146" s="139">
        <v>0</v>
      </c>
    </row>
    <row r="147" spans="2:11" ht="82.5" customHeight="1">
      <c r="B147" s="15">
        <v>3</v>
      </c>
      <c r="C147" s="53" t="s">
        <v>33</v>
      </c>
      <c r="D147" s="8" t="s">
        <v>170</v>
      </c>
      <c r="E147" s="8" t="s">
        <v>625</v>
      </c>
      <c r="F147" s="9">
        <v>6165</v>
      </c>
      <c r="G147" s="18">
        <v>0.85</v>
      </c>
      <c r="H147" s="22" t="s">
        <v>18</v>
      </c>
      <c r="I147" s="22" t="s">
        <v>18</v>
      </c>
      <c r="J147" s="100" t="s">
        <v>14</v>
      </c>
      <c r="K147" s="139">
        <v>0</v>
      </c>
    </row>
    <row r="148" spans="2:11" ht="66" customHeight="1">
      <c r="B148" s="15">
        <v>4</v>
      </c>
      <c r="C148" s="53" t="s">
        <v>33</v>
      </c>
      <c r="D148" s="8" t="s">
        <v>72</v>
      </c>
      <c r="E148" s="8" t="s">
        <v>178</v>
      </c>
      <c r="F148" s="9">
        <v>6000</v>
      </c>
      <c r="G148" s="18">
        <v>0.85</v>
      </c>
      <c r="H148" s="22" t="s">
        <v>18</v>
      </c>
      <c r="I148" s="22" t="s">
        <v>18</v>
      </c>
      <c r="J148" s="100" t="s">
        <v>14</v>
      </c>
      <c r="K148" s="139">
        <v>0</v>
      </c>
    </row>
    <row r="149" spans="2:11" ht="82.5" customHeight="1">
      <c r="B149" s="15">
        <v>5</v>
      </c>
      <c r="C149" s="53" t="s">
        <v>33</v>
      </c>
      <c r="D149" s="8" t="s">
        <v>170</v>
      </c>
      <c r="E149" s="8" t="s">
        <v>196</v>
      </c>
      <c r="F149" s="9">
        <v>100</v>
      </c>
      <c r="G149" s="18">
        <v>0.5</v>
      </c>
      <c r="H149" s="22" t="s">
        <v>18</v>
      </c>
      <c r="I149" s="22" t="s">
        <v>18</v>
      </c>
      <c r="J149" s="100" t="s">
        <v>14</v>
      </c>
      <c r="K149" s="139">
        <v>0</v>
      </c>
    </row>
    <row r="150" spans="2:11" ht="66" customHeight="1">
      <c r="B150" s="15">
        <v>6</v>
      </c>
      <c r="C150" s="53" t="s">
        <v>33</v>
      </c>
      <c r="D150" s="8" t="s">
        <v>72</v>
      </c>
      <c r="E150" s="8" t="s">
        <v>150</v>
      </c>
      <c r="F150" s="9">
        <v>2000</v>
      </c>
      <c r="G150" s="18">
        <v>0.55000000000000004</v>
      </c>
      <c r="H150" s="22" t="s">
        <v>18</v>
      </c>
      <c r="I150" s="22" t="s">
        <v>18</v>
      </c>
      <c r="J150" s="100" t="s">
        <v>14</v>
      </c>
      <c r="K150" s="139">
        <v>0</v>
      </c>
    </row>
    <row r="151" spans="2:11" ht="16.5" customHeight="1">
      <c r="B151" s="73">
        <v>16</v>
      </c>
      <c r="C151" s="94" t="s">
        <v>33</v>
      </c>
      <c r="D151" s="80"/>
      <c r="E151" s="76" t="s">
        <v>203</v>
      </c>
      <c r="F151" s="77">
        <f>SUM(F145:F150)</f>
        <v>55245</v>
      </c>
      <c r="G151" s="81">
        <f>AVERAGE(G145:G150)</f>
        <v>0.79166666666666663</v>
      </c>
      <c r="H151" s="82">
        <f t="shared" ref="H151:I151" si="11">SUM(H145:H150)</f>
        <v>2</v>
      </c>
      <c r="I151" s="82">
        <f t="shared" si="11"/>
        <v>0</v>
      </c>
      <c r="J151" s="103">
        <v>6</v>
      </c>
    </row>
    <row r="152" spans="2:11" ht="66" customHeight="1">
      <c r="B152" s="12">
        <v>1</v>
      </c>
      <c r="C152" s="67" t="s">
        <v>44</v>
      </c>
      <c r="D152" s="13" t="s">
        <v>42</v>
      </c>
      <c r="E152" s="13" t="s">
        <v>52</v>
      </c>
      <c r="F152" s="14">
        <v>2500</v>
      </c>
      <c r="G152" s="17">
        <v>0.95</v>
      </c>
      <c r="H152" s="20">
        <v>2</v>
      </c>
      <c r="I152" s="20" t="s">
        <v>18</v>
      </c>
      <c r="J152" s="100" t="s">
        <v>14</v>
      </c>
      <c r="K152" s="139">
        <v>0</v>
      </c>
    </row>
    <row r="153" spans="2:11" ht="66" customHeight="1">
      <c r="B153" s="7">
        <v>2</v>
      </c>
      <c r="C153" s="53" t="s">
        <v>44</v>
      </c>
      <c r="D153" s="8" t="s">
        <v>42</v>
      </c>
      <c r="E153" s="8" t="s">
        <v>60</v>
      </c>
      <c r="F153" s="9">
        <v>1200</v>
      </c>
      <c r="G153" s="18">
        <v>1</v>
      </c>
      <c r="H153" s="22">
        <v>5</v>
      </c>
      <c r="I153" s="22">
        <v>2</v>
      </c>
      <c r="J153" s="100" t="s">
        <v>14</v>
      </c>
      <c r="K153" s="139">
        <v>0</v>
      </c>
    </row>
    <row r="154" spans="2:11" ht="66" customHeight="1">
      <c r="B154" s="7">
        <v>3</v>
      </c>
      <c r="C154" s="53" t="s">
        <v>44</v>
      </c>
      <c r="D154" s="8" t="s">
        <v>42</v>
      </c>
      <c r="E154" s="8" t="s">
        <v>133</v>
      </c>
      <c r="F154" s="9">
        <v>2000</v>
      </c>
      <c r="G154" s="18">
        <v>0.9</v>
      </c>
      <c r="H154" s="22">
        <v>3</v>
      </c>
      <c r="I154" s="22" t="s">
        <v>18</v>
      </c>
      <c r="J154" s="100" t="s">
        <v>14</v>
      </c>
      <c r="K154" s="139">
        <v>0</v>
      </c>
    </row>
    <row r="155" spans="2:11" ht="66" customHeight="1">
      <c r="B155" s="7">
        <v>4</v>
      </c>
      <c r="C155" s="53" t="s">
        <v>44</v>
      </c>
      <c r="D155" s="8" t="s">
        <v>42</v>
      </c>
      <c r="E155" s="8" t="s">
        <v>134</v>
      </c>
      <c r="F155" s="9">
        <v>2000</v>
      </c>
      <c r="G155" s="18">
        <v>0.1</v>
      </c>
      <c r="H155" s="22" t="s">
        <v>18</v>
      </c>
      <c r="I155" s="22" t="s">
        <v>18</v>
      </c>
      <c r="J155" s="100" t="s">
        <v>14</v>
      </c>
      <c r="K155" s="139">
        <v>0</v>
      </c>
    </row>
    <row r="156" spans="2:11" ht="66" customHeight="1">
      <c r="B156" s="7">
        <v>5</v>
      </c>
      <c r="C156" s="53" t="s">
        <v>44</v>
      </c>
      <c r="D156" s="8" t="s">
        <v>42</v>
      </c>
      <c r="E156" s="8" t="s">
        <v>634</v>
      </c>
      <c r="F156" s="9">
        <v>2000</v>
      </c>
      <c r="G156" s="18">
        <v>0.55000000000000004</v>
      </c>
      <c r="H156" s="22" t="s">
        <v>18</v>
      </c>
      <c r="I156" s="22" t="s">
        <v>18</v>
      </c>
      <c r="J156" s="100" t="s">
        <v>14</v>
      </c>
      <c r="K156" s="139">
        <v>0</v>
      </c>
    </row>
    <row r="157" spans="2:11" ht="66" customHeight="1">
      <c r="B157" s="15">
        <v>6</v>
      </c>
      <c r="C157" s="53" t="s">
        <v>44</v>
      </c>
      <c r="D157" s="8" t="s">
        <v>42</v>
      </c>
      <c r="E157" s="8" t="s">
        <v>149</v>
      </c>
      <c r="F157" s="9">
        <v>200</v>
      </c>
      <c r="G157" s="18">
        <v>0.55000000000000004</v>
      </c>
      <c r="H157" s="22" t="s">
        <v>18</v>
      </c>
      <c r="I157" s="22" t="s">
        <v>18</v>
      </c>
      <c r="J157" s="100" t="s">
        <v>14</v>
      </c>
      <c r="K157" s="139">
        <v>0</v>
      </c>
    </row>
    <row r="158" spans="2:11" ht="66" customHeight="1">
      <c r="B158" s="15">
        <v>7</v>
      </c>
      <c r="C158" s="53" t="s">
        <v>44</v>
      </c>
      <c r="D158" s="8" t="s">
        <v>42</v>
      </c>
      <c r="E158" s="8" t="s">
        <v>171</v>
      </c>
      <c r="F158" s="9">
        <v>2000</v>
      </c>
      <c r="G158" s="18">
        <v>0.55000000000000004</v>
      </c>
      <c r="H158" s="22" t="s">
        <v>18</v>
      </c>
      <c r="I158" s="22" t="s">
        <v>18</v>
      </c>
      <c r="J158" s="100" t="s">
        <v>14</v>
      </c>
      <c r="K158" s="139">
        <v>0</v>
      </c>
    </row>
    <row r="159" spans="2:11" ht="17.25" customHeight="1" thickBot="1">
      <c r="B159" s="83">
        <v>17</v>
      </c>
      <c r="C159" s="84" t="s">
        <v>44</v>
      </c>
      <c r="D159" s="85"/>
      <c r="E159" s="86" t="s">
        <v>203</v>
      </c>
      <c r="F159" s="87">
        <f>SUM(F152:F158)</f>
        <v>11900</v>
      </c>
      <c r="G159" s="88">
        <f>AVERAGE(G152:G158)</f>
        <v>0.65714285714285714</v>
      </c>
      <c r="H159" s="89">
        <f>SUM(H152:H158)</f>
        <v>10</v>
      </c>
      <c r="I159" s="89">
        <f>SUM(I152:I158)</f>
        <v>2</v>
      </c>
      <c r="J159" s="98">
        <v>7</v>
      </c>
    </row>
    <row r="160" spans="2:11" ht="16.5" customHeight="1">
      <c r="B160" s="92">
        <f>+B16+B24+B26+B31+B59+B61+B82+B84+B92+B87+B95+B99+B115+B137+B143+B150+B158</f>
        <v>134</v>
      </c>
      <c r="C160" s="69"/>
      <c r="D160" s="69"/>
      <c r="E160" s="90" t="s">
        <v>204</v>
      </c>
      <c r="F160" s="93">
        <f>+F17+F25+F27+F32+F60+F62+F83+F85+F88+F93+F96+F100+F116+F138+F144+F151+F159</f>
        <v>1732726.9100000001</v>
      </c>
      <c r="G160" s="70">
        <f>AVERAGE(G17,G25,G27,G32,G60,G62,G83,G85,G88,G93,G96,G100,G116,G138,G144,G151,G159)</f>
        <v>0.68275715841892304</v>
      </c>
      <c r="H160" s="71">
        <f>+H17+H25+H27+H32+H60+H62+H83+H85+H88+H93+H96+H100+H116+H138+H144+H151+H159</f>
        <v>41</v>
      </c>
      <c r="I160" s="71">
        <f>+I17+I25+I27+I32+I60+I62+I83+I85+I88+I93+I96+I100+I116+I138+I144+I151+I159</f>
        <v>25</v>
      </c>
      <c r="J160" s="99">
        <f>+J17+J25+J27+J32+J60+J62+J83+J85+J88+J93+J96+J100+J116+J138+J144+J151+J159</f>
        <v>134</v>
      </c>
    </row>
    <row r="161" spans="2:10" ht="16.5">
      <c r="C161" s="4"/>
      <c r="D161" s="4"/>
      <c r="E161" s="4"/>
      <c r="F161" s="5"/>
      <c r="G161" s="6"/>
      <c r="H161" s="25"/>
      <c r="I161" s="25"/>
      <c r="J161" s="4"/>
    </row>
    <row r="162" spans="2:10">
      <c r="F162" s="5"/>
      <c r="G162" s="6"/>
      <c r="H162" s="25"/>
      <c r="I162" s="25"/>
    </row>
    <row r="163" spans="2:10">
      <c r="F163" s="44"/>
    </row>
    <row r="164" spans="2:10">
      <c r="F164" s="44"/>
    </row>
    <row r="167" spans="2:10">
      <c r="B167" s="944" t="s">
        <v>3</v>
      </c>
      <c r="C167" s="940" t="s">
        <v>7</v>
      </c>
      <c r="D167" s="940" t="s">
        <v>206</v>
      </c>
      <c r="E167" s="940" t="s">
        <v>208</v>
      </c>
      <c r="F167" s="940" t="s">
        <v>210</v>
      </c>
      <c r="G167" s="940" t="s">
        <v>207</v>
      </c>
      <c r="H167" s="807" t="s">
        <v>11</v>
      </c>
      <c r="I167" s="807"/>
      <c r="J167" s="942" t="s">
        <v>9</v>
      </c>
    </row>
    <row r="168" spans="2:10" ht="45">
      <c r="B168" s="945"/>
      <c r="C168" s="941"/>
      <c r="D168" s="941"/>
      <c r="E168" s="941"/>
      <c r="F168" s="941"/>
      <c r="G168" s="941"/>
      <c r="H168" s="110" t="s">
        <v>12</v>
      </c>
      <c r="I168" s="110" t="s">
        <v>13</v>
      </c>
      <c r="J168" s="943"/>
    </row>
    <row r="169" spans="2:10" ht="16.5">
      <c r="B169" s="111">
        <v>1</v>
      </c>
      <c r="C169" s="112" t="s">
        <v>32</v>
      </c>
      <c r="D169" s="113">
        <v>8</v>
      </c>
      <c r="E169" s="114">
        <v>2</v>
      </c>
      <c r="F169" s="114">
        <v>6</v>
      </c>
      <c r="G169" s="115">
        <v>0.74374999999999991</v>
      </c>
      <c r="H169" s="113">
        <v>2</v>
      </c>
      <c r="I169" s="113">
        <v>1</v>
      </c>
      <c r="J169" s="141">
        <v>41215</v>
      </c>
    </row>
    <row r="170" spans="2:10" ht="16.5">
      <c r="B170" s="116">
        <v>2</v>
      </c>
      <c r="C170" s="117" t="s">
        <v>31</v>
      </c>
      <c r="D170" s="118">
        <v>7</v>
      </c>
      <c r="E170" s="119">
        <v>3</v>
      </c>
      <c r="F170" s="119">
        <v>2</v>
      </c>
      <c r="G170" s="120">
        <v>0.70714285714285718</v>
      </c>
      <c r="H170" s="118">
        <v>2</v>
      </c>
      <c r="I170" s="118">
        <v>3</v>
      </c>
      <c r="J170" s="142">
        <v>149000</v>
      </c>
    </row>
    <row r="171" spans="2:10" ht="16.5">
      <c r="B171" s="116">
        <v>3</v>
      </c>
      <c r="C171" s="117" t="s">
        <v>201</v>
      </c>
      <c r="D171" s="118">
        <v>1</v>
      </c>
      <c r="E171" s="119">
        <v>0</v>
      </c>
      <c r="F171" s="119">
        <v>1</v>
      </c>
      <c r="G171" s="120">
        <v>0.5</v>
      </c>
      <c r="H171" s="118">
        <v>0</v>
      </c>
      <c r="I171" s="118">
        <v>0</v>
      </c>
      <c r="J171" s="142">
        <v>100</v>
      </c>
    </row>
    <row r="172" spans="2:10" ht="16.5">
      <c r="B172" s="116">
        <v>4</v>
      </c>
      <c r="C172" s="117" t="s">
        <v>23</v>
      </c>
      <c r="D172" s="118">
        <v>4</v>
      </c>
      <c r="E172" s="119">
        <v>2</v>
      </c>
      <c r="F172" s="119">
        <v>1</v>
      </c>
      <c r="G172" s="120">
        <v>0.8125</v>
      </c>
      <c r="H172" s="118">
        <v>1</v>
      </c>
      <c r="I172" s="118">
        <v>2</v>
      </c>
      <c r="J172" s="142">
        <v>11780</v>
      </c>
    </row>
    <row r="173" spans="2:10" ht="16.5">
      <c r="B173" s="116">
        <v>5</v>
      </c>
      <c r="C173" s="128" t="s">
        <v>16</v>
      </c>
      <c r="D173" s="129">
        <v>27</v>
      </c>
      <c r="E173" s="119">
        <v>5</v>
      </c>
      <c r="F173" s="119">
        <v>22</v>
      </c>
      <c r="G173" s="120">
        <v>0.67407407407407416</v>
      </c>
      <c r="H173" s="118">
        <v>1</v>
      </c>
      <c r="I173" s="118">
        <v>1</v>
      </c>
      <c r="J173" s="142">
        <v>45247</v>
      </c>
    </row>
    <row r="174" spans="2:10" ht="16.5">
      <c r="B174" s="116">
        <v>6</v>
      </c>
      <c r="C174" s="117" t="s">
        <v>214</v>
      </c>
      <c r="D174" s="118">
        <v>1</v>
      </c>
      <c r="E174" s="119">
        <v>0</v>
      </c>
      <c r="F174" s="119">
        <v>1</v>
      </c>
      <c r="G174" s="120">
        <v>0.55000000000000004</v>
      </c>
      <c r="H174" s="118">
        <v>0</v>
      </c>
      <c r="I174" s="118">
        <v>0</v>
      </c>
      <c r="J174" s="142">
        <v>2000</v>
      </c>
    </row>
    <row r="175" spans="2:10" ht="16.5">
      <c r="B175" s="116">
        <v>7</v>
      </c>
      <c r="C175" s="128" t="s">
        <v>81</v>
      </c>
      <c r="D175" s="129">
        <v>20</v>
      </c>
      <c r="E175" s="119">
        <v>5</v>
      </c>
      <c r="F175" s="119">
        <v>14</v>
      </c>
      <c r="G175" s="120">
        <v>0.71249999999999991</v>
      </c>
      <c r="H175" s="118">
        <v>3</v>
      </c>
      <c r="I175" s="118">
        <v>5</v>
      </c>
      <c r="J175" s="142">
        <v>234645</v>
      </c>
    </row>
    <row r="176" spans="2:10" ht="16.5">
      <c r="B176" s="116">
        <v>8</v>
      </c>
      <c r="C176" s="117" t="s">
        <v>186</v>
      </c>
      <c r="D176" s="118">
        <v>1</v>
      </c>
      <c r="E176" s="119">
        <v>0</v>
      </c>
      <c r="F176" s="119">
        <v>1</v>
      </c>
      <c r="G176" s="120">
        <v>0.5</v>
      </c>
      <c r="H176" s="118">
        <v>0</v>
      </c>
      <c r="I176" s="118">
        <v>0</v>
      </c>
      <c r="J176" s="142">
        <v>7900</v>
      </c>
    </row>
    <row r="177" spans="2:10" ht="16.5">
      <c r="B177" s="116">
        <v>9</v>
      </c>
      <c r="C177" s="117" t="s">
        <v>22</v>
      </c>
      <c r="D177" s="118">
        <v>2</v>
      </c>
      <c r="E177" s="119">
        <v>1</v>
      </c>
      <c r="F177" s="119">
        <v>1</v>
      </c>
      <c r="G177" s="120">
        <v>0.8</v>
      </c>
      <c r="H177" s="118">
        <v>1</v>
      </c>
      <c r="I177" s="118">
        <v>1</v>
      </c>
      <c r="J177" s="142">
        <v>236313.91</v>
      </c>
    </row>
    <row r="178" spans="2:10" ht="16.5">
      <c r="B178" s="116">
        <v>10</v>
      </c>
      <c r="C178" s="117" t="s">
        <v>73</v>
      </c>
      <c r="D178" s="118">
        <v>4</v>
      </c>
      <c r="E178" s="119">
        <v>1</v>
      </c>
      <c r="F178" s="119">
        <v>2</v>
      </c>
      <c r="G178" s="120">
        <v>0.625</v>
      </c>
      <c r="H178" s="118">
        <v>1</v>
      </c>
      <c r="I178" s="118">
        <v>1</v>
      </c>
      <c r="J178" s="142">
        <v>9000</v>
      </c>
    </row>
    <row r="179" spans="2:10" ht="16.5">
      <c r="B179" s="116">
        <v>11</v>
      </c>
      <c r="C179" s="117" t="s">
        <v>136</v>
      </c>
      <c r="D179" s="118">
        <v>2</v>
      </c>
      <c r="E179" s="119">
        <v>1</v>
      </c>
      <c r="F179" s="119">
        <v>1</v>
      </c>
      <c r="G179" s="120">
        <v>0.77500000000000002</v>
      </c>
      <c r="H179" s="118">
        <v>2</v>
      </c>
      <c r="I179" s="118">
        <v>1</v>
      </c>
      <c r="J179" s="142">
        <v>3194</v>
      </c>
    </row>
    <row r="180" spans="2:10" ht="16.5">
      <c r="B180" s="116">
        <v>12</v>
      </c>
      <c r="C180" s="117" t="s">
        <v>43</v>
      </c>
      <c r="D180" s="118">
        <v>3</v>
      </c>
      <c r="E180" s="119">
        <v>0</v>
      </c>
      <c r="F180" s="119">
        <v>2</v>
      </c>
      <c r="G180" s="120">
        <v>0.6166666666666667</v>
      </c>
      <c r="H180" s="118">
        <v>0</v>
      </c>
      <c r="I180" s="118">
        <v>0</v>
      </c>
      <c r="J180" s="142">
        <v>2200</v>
      </c>
    </row>
    <row r="181" spans="2:10" ht="16.5">
      <c r="B181" s="116">
        <v>13</v>
      </c>
      <c r="C181" s="128" t="s">
        <v>45</v>
      </c>
      <c r="D181" s="129">
        <v>15</v>
      </c>
      <c r="E181" s="119">
        <v>8</v>
      </c>
      <c r="F181" s="119">
        <v>7</v>
      </c>
      <c r="G181" s="120">
        <v>0.80666666666666664</v>
      </c>
      <c r="H181" s="118">
        <v>9</v>
      </c>
      <c r="I181" s="118">
        <v>5</v>
      </c>
      <c r="J181" s="142">
        <v>49253</v>
      </c>
    </row>
    <row r="182" spans="2:10" ht="16.5">
      <c r="B182" s="116">
        <v>14</v>
      </c>
      <c r="C182" s="128" t="s">
        <v>30</v>
      </c>
      <c r="D182" s="129">
        <v>21</v>
      </c>
      <c r="E182" s="119">
        <v>4</v>
      </c>
      <c r="F182" s="119">
        <v>16</v>
      </c>
      <c r="G182" s="120">
        <v>0.65476190476190488</v>
      </c>
      <c r="H182" s="118">
        <v>6</v>
      </c>
      <c r="I182" s="118">
        <v>3</v>
      </c>
      <c r="J182" s="142">
        <v>230096</v>
      </c>
    </row>
    <row r="183" spans="2:10" ht="16.5">
      <c r="B183" s="116">
        <v>15</v>
      </c>
      <c r="C183" s="117" t="s">
        <v>63</v>
      </c>
      <c r="D183" s="118">
        <v>5</v>
      </c>
      <c r="E183" s="119">
        <v>2</v>
      </c>
      <c r="F183" s="119">
        <v>3</v>
      </c>
      <c r="G183" s="120">
        <v>0.67999999999999994</v>
      </c>
      <c r="H183" s="118">
        <v>1</v>
      </c>
      <c r="I183" s="118">
        <v>0</v>
      </c>
      <c r="J183" s="142">
        <v>643638</v>
      </c>
    </row>
    <row r="184" spans="2:10" ht="16.5">
      <c r="B184" s="116">
        <v>16</v>
      </c>
      <c r="C184" s="117" t="s">
        <v>33</v>
      </c>
      <c r="D184" s="118">
        <v>6</v>
      </c>
      <c r="E184" s="119">
        <v>2</v>
      </c>
      <c r="F184" s="119">
        <v>4</v>
      </c>
      <c r="G184" s="120">
        <v>0.79166666666666663</v>
      </c>
      <c r="H184" s="118">
        <v>2</v>
      </c>
      <c r="I184" s="118">
        <v>0</v>
      </c>
      <c r="J184" s="142">
        <v>55245</v>
      </c>
    </row>
    <row r="185" spans="2:10" ht="16.5">
      <c r="B185" s="123">
        <v>17</v>
      </c>
      <c r="C185" s="124" t="s">
        <v>44</v>
      </c>
      <c r="D185" s="125">
        <v>7</v>
      </c>
      <c r="E185" s="126">
        <v>3</v>
      </c>
      <c r="F185" s="126">
        <v>3</v>
      </c>
      <c r="G185" s="127">
        <v>0.65714285714285714</v>
      </c>
      <c r="H185" s="125">
        <v>10</v>
      </c>
      <c r="I185" s="125">
        <v>2</v>
      </c>
      <c r="J185" s="143">
        <v>11900</v>
      </c>
    </row>
    <row r="186" spans="2:10">
      <c r="B186" s="105"/>
      <c r="C186" s="106" t="s">
        <v>205</v>
      </c>
      <c r="D186" s="107">
        <f>SUM(D169:D185)</f>
        <v>134</v>
      </c>
      <c r="E186" s="107">
        <f>SUM(E169:E185)</f>
        <v>39</v>
      </c>
      <c r="F186" s="107">
        <f>SUM(F169:F185)</f>
        <v>87</v>
      </c>
      <c r="G186" s="108">
        <f>AVERAGE(G169:G185)</f>
        <v>0.68275715841892304</v>
      </c>
      <c r="H186" s="109">
        <f t="shared" ref="H186:I186" si="12">SUM(H169:H185)</f>
        <v>41</v>
      </c>
      <c r="I186" s="109">
        <f t="shared" si="12"/>
        <v>25</v>
      </c>
      <c r="J186" s="144">
        <f>SUM(J169:J185)</f>
        <v>1732726.9100000001</v>
      </c>
    </row>
  </sheetData>
  <autoFilter ref="B8:J160"/>
  <mergeCells count="16">
    <mergeCell ref="G7:G8"/>
    <mergeCell ref="H7:I7"/>
    <mergeCell ref="B7:B8"/>
    <mergeCell ref="D7:D8"/>
    <mergeCell ref="J7:J8"/>
    <mergeCell ref="C7:C8"/>
    <mergeCell ref="E7:E8"/>
    <mergeCell ref="F7:F8"/>
    <mergeCell ref="G167:G168"/>
    <mergeCell ref="H167:I167"/>
    <mergeCell ref="J167:J168"/>
    <mergeCell ref="B167:B168"/>
    <mergeCell ref="C167:C168"/>
    <mergeCell ref="D167:D168"/>
    <mergeCell ref="E167:E168"/>
    <mergeCell ref="F167:F168"/>
  </mergeCells>
  <conditionalFormatting sqref="G10:G16">
    <cfRule type="cellIs" dxfId="10" priority="11" operator="greaterThan">
      <formula>0.9</formula>
    </cfRule>
  </conditionalFormatting>
  <conditionalFormatting sqref="G18:G24">
    <cfRule type="cellIs" dxfId="9" priority="10" operator="greaterThan">
      <formula>0.9</formula>
    </cfRule>
  </conditionalFormatting>
  <conditionalFormatting sqref="G28:G31">
    <cfRule type="cellIs" dxfId="8" priority="9" operator="greaterThan">
      <formula>0.9</formula>
    </cfRule>
  </conditionalFormatting>
  <conditionalFormatting sqref="G33:G59">
    <cfRule type="cellIs" dxfId="7" priority="8" operator="greaterThan">
      <formula>0.9</formula>
    </cfRule>
  </conditionalFormatting>
  <conditionalFormatting sqref="G63:G82">
    <cfRule type="cellIs" dxfId="6" priority="7" operator="greaterThan">
      <formula>0.9</formula>
    </cfRule>
  </conditionalFormatting>
  <conditionalFormatting sqref="G86:G87">
    <cfRule type="cellIs" dxfId="5" priority="6" operator="greaterThan">
      <formula>0.9</formula>
    </cfRule>
  </conditionalFormatting>
  <conditionalFormatting sqref="G89:G92">
    <cfRule type="cellIs" dxfId="4" priority="5" operator="greaterThan">
      <formula>0.9</formula>
    </cfRule>
  </conditionalFormatting>
  <conditionalFormatting sqref="G94:G95">
    <cfRule type="cellIs" dxfId="3" priority="4" operator="greaterThan">
      <formula>0.9</formula>
    </cfRule>
  </conditionalFormatting>
  <conditionalFormatting sqref="G97:G99 G101:G115 G117:G137 G139:G143 G145:G150 G152:G158">
    <cfRule type="cellIs" dxfId="2" priority="3" operator="greaterThan">
      <formula>0.9</formula>
    </cfRule>
  </conditionalFormatting>
  <conditionalFormatting sqref="G9:G158">
    <cfRule type="cellIs" dxfId="1" priority="1" operator="greaterThan">
      <formula>0.89</formula>
    </cfRule>
    <cfRule type="cellIs" dxfId="0" priority="2" operator="between">
      <formula>0.5</formula>
      <formula>0.89</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3"/>
  <sheetViews>
    <sheetView showGridLines="0" showRowColHeaders="0" topLeftCell="A24" zoomScale="90" zoomScaleNormal="90" zoomScalePageLayoutView="110" workbookViewId="0">
      <selection activeCell="K18" sqref="K18"/>
    </sheetView>
  </sheetViews>
  <sheetFormatPr baseColWidth="10" defaultColWidth="10.85546875" defaultRowHeight="15"/>
  <cols>
    <col min="1" max="2" width="0.85546875" style="3" customWidth="1"/>
    <col min="3" max="3" width="2.42578125" style="3" customWidth="1"/>
    <col min="4" max="4" width="22.7109375" style="3" customWidth="1"/>
    <col min="5" max="5" width="15.85546875" style="3" customWidth="1"/>
    <col min="6" max="20" width="11.85546875" style="3" customWidth="1"/>
    <col min="21" max="21" width="2.42578125" style="3" customWidth="1"/>
    <col min="22" max="22" width="10.42578125" style="3" bestFit="1" customWidth="1"/>
    <col min="23" max="23" width="5.7109375" style="3" bestFit="1" customWidth="1"/>
    <col min="24" max="24" width="7.28515625" style="3" bestFit="1" customWidth="1"/>
    <col min="25" max="25" width="7.85546875" style="3" bestFit="1" customWidth="1"/>
    <col min="26" max="26" width="5.7109375" style="3" bestFit="1" customWidth="1"/>
    <col min="27" max="27" width="7.140625" style="3" bestFit="1" customWidth="1"/>
    <col min="28" max="16384" width="10.85546875" style="3"/>
  </cols>
  <sheetData>
    <row r="1" spans="1:51">
      <c r="B1" s="394"/>
      <c r="C1" s="750"/>
      <c r="D1" s="750"/>
      <c r="E1" s="750"/>
      <c r="F1" s="750"/>
      <c r="G1" s="750"/>
      <c r="H1" s="750"/>
      <c r="I1" s="750"/>
      <c r="J1" s="750"/>
      <c r="K1" s="750"/>
      <c r="L1" s="750"/>
      <c r="M1" s="750"/>
      <c r="N1" s="750"/>
      <c r="O1" s="750"/>
      <c r="P1" s="750"/>
      <c r="Q1" s="750"/>
      <c r="R1" s="750"/>
      <c r="S1" s="750"/>
      <c r="T1" s="750"/>
      <c r="U1" s="750"/>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row>
    <row r="2" spans="1:51" s="394" customFormat="1" ht="27.95" customHeight="1">
      <c r="C2" s="769" t="s">
        <v>0</v>
      </c>
      <c r="D2" s="770"/>
      <c r="E2" s="770"/>
      <c r="F2" s="770"/>
      <c r="G2" s="770"/>
      <c r="H2" s="770"/>
      <c r="I2" s="770"/>
      <c r="J2" s="770"/>
      <c r="K2" s="770"/>
      <c r="L2" s="770"/>
      <c r="M2" s="770"/>
      <c r="N2" s="770"/>
      <c r="O2" s="770"/>
      <c r="P2" s="770"/>
      <c r="Q2" s="770"/>
      <c r="R2" s="770"/>
      <c r="S2" s="770"/>
      <c r="T2" s="770"/>
      <c r="U2" s="771"/>
    </row>
    <row r="3" spans="1:51" s="394" customFormat="1" ht="24" customHeight="1">
      <c r="C3" s="772" t="s">
        <v>1</v>
      </c>
      <c r="D3" s="733"/>
      <c r="E3" s="733"/>
      <c r="F3" s="733"/>
      <c r="G3" s="733"/>
      <c r="H3" s="733"/>
      <c r="I3" s="733"/>
      <c r="J3" s="733"/>
      <c r="K3" s="733"/>
      <c r="L3" s="733"/>
      <c r="M3" s="733"/>
      <c r="N3" s="733"/>
      <c r="O3" s="733"/>
      <c r="P3" s="733"/>
      <c r="Q3" s="733"/>
      <c r="R3" s="733"/>
      <c r="S3" s="733"/>
      <c r="T3" s="733"/>
      <c r="U3" s="773"/>
    </row>
    <row r="4" spans="1:51" s="394" customFormat="1" ht="24" customHeight="1">
      <c r="C4" s="774" t="s">
        <v>2</v>
      </c>
      <c r="D4" s="752"/>
      <c r="E4" s="752"/>
      <c r="F4" s="752"/>
      <c r="G4" s="752"/>
      <c r="H4" s="752"/>
      <c r="I4" s="752"/>
      <c r="J4" s="752"/>
      <c r="K4" s="752"/>
      <c r="L4" s="752"/>
      <c r="M4" s="752"/>
      <c r="N4" s="752"/>
      <c r="O4" s="752"/>
      <c r="P4" s="752"/>
      <c r="Q4" s="752"/>
      <c r="R4" s="752"/>
      <c r="S4" s="752"/>
      <c r="T4" s="752"/>
      <c r="U4" s="775"/>
    </row>
    <row r="5" spans="1:51" s="394" customFormat="1" ht="24" customHeight="1" thickBot="1">
      <c r="C5" s="454"/>
      <c r="D5" s="753" t="s">
        <v>767</v>
      </c>
      <c r="E5" s="753"/>
      <c r="F5" s="753"/>
      <c r="G5" s="753"/>
      <c r="H5" s="753"/>
      <c r="I5" s="753"/>
      <c r="J5" s="753"/>
      <c r="K5" s="753"/>
      <c r="L5" s="753"/>
      <c r="M5" s="753"/>
      <c r="N5" s="753"/>
      <c r="O5" s="753"/>
      <c r="P5" s="753"/>
      <c r="Q5" s="753"/>
      <c r="R5" s="753"/>
      <c r="S5" s="753"/>
      <c r="T5" s="753"/>
      <c r="U5" s="455"/>
    </row>
    <row r="6" spans="1:51" s="394" customFormat="1" ht="9.9499999999999993" customHeight="1">
      <c r="C6" s="456"/>
      <c r="D6" s="457"/>
      <c r="E6" s="457"/>
      <c r="F6" s="457"/>
      <c r="G6" s="457"/>
      <c r="H6" s="457"/>
      <c r="I6" s="457"/>
      <c r="J6" s="457"/>
      <c r="K6" s="457"/>
      <c r="L6" s="457"/>
      <c r="M6" s="457"/>
      <c r="N6" s="457"/>
      <c r="O6" s="457"/>
      <c r="P6" s="457"/>
      <c r="Q6" s="457"/>
      <c r="R6" s="457"/>
      <c r="S6" s="457"/>
      <c r="T6" s="457"/>
      <c r="U6" s="458"/>
    </row>
    <row r="7" spans="1:51" ht="26.25" customHeight="1">
      <c r="B7" s="394"/>
      <c r="C7" s="459"/>
      <c r="D7" s="745" t="s">
        <v>731</v>
      </c>
      <c r="E7" s="746"/>
      <c r="F7" s="747" t="s">
        <v>768</v>
      </c>
      <c r="G7" s="748"/>
      <c r="H7" s="749"/>
      <c r="I7" s="749"/>
      <c r="J7" s="749"/>
      <c r="K7" s="749"/>
      <c r="L7" s="749"/>
      <c r="M7" s="749"/>
      <c r="N7" s="749"/>
      <c r="O7" s="749"/>
      <c r="P7" s="749"/>
      <c r="Q7" s="749"/>
      <c r="R7" s="749"/>
      <c r="S7" s="749"/>
      <c r="T7" s="749"/>
      <c r="U7" s="460"/>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row>
    <row r="8" spans="1:51" ht="31.5" customHeight="1">
      <c r="A8" s="138"/>
      <c r="B8" s="461"/>
      <c r="C8" s="459"/>
      <c r="D8" s="760" t="s">
        <v>769</v>
      </c>
      <c r="E8" s="762" t="s">
        <v>770</v>
      </c>
      <c r="F8" s="764" t="s">
        <v>771</v>
      </c>
      <c r="G8" s="764"/>
      <c r="H8" s="765"/>
      <c r="I8" s="766" t="s">
        <v>772</v>
      </c>
      <c r="J8" s="766"/>
      <c r="K8" s="766"/>
      <c r="L8" s="767" t="s">
        <v>773</v>
      </c>
      <c r="M8" s="767"/>
      <c r="N8" s="767"/>
      <c r="O8" s="768" t="s">
        <v>774</v>
      </c>
      <c r="P8" s="768"/>
      <c r="Q8" s="768"/>
      <c r="R8" s="754" t="s">
        <v>775</v>
      </c>
      <c r="S8" s="755"/>
      <c r="T8" s="756"/>
      <c r="U8" s="460"/>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row>
    <row r="9" spans="1:51" ht="31.5" customHeight="1">
      <c r="A9" s="138"/>
      <c r="B9" s="462"/>
      <c r="C9" s="459"/>
      <c r="D9" s="761"/>
      <c r="E9" s="763"/>
      <c r="F9" s="463" t="s">
        <v>776</v>
      </c>
      <c r="G9" s="464" t="s">
        <v>777</v>
      </c>
      <c r="H9" s="465" t="s">
        <v>778</v>
      </c>
      <c r="I9" s="466" t="s">
        <v>776</v>
      </c>
      <c r="J9" s="464" t="s">
        <v>777</v>
      </c>
      <c r="K9" s="465" t="s">
        <v>778</v>
      </c>
      <c r="L9" s="466" t="s">
        <v>776</v>
      </c>
      <c r="M9" s="464" t="s">
        <v>777</v>
      </c>
      <c r="N9" s="465" t="s">
        <v>778</v>
      </c>
      <c r="O9" s="466" t="s">
        <v>776</v>
      </c>
      <c r="P9" s="464" t="s">
        <v>777</v>
      </c>
      <c r="Q9" s="465" t="s">
        <v>778</v>
      </c>
      <c r="R9" s="466" t="s">
        <v>776</v>
      </c>
      <c r="S9" s="464" t="s">
        <v>777</v>
      </c>
      <c r="T9" s="465" t="s">
        <v>778</v>
      </c>
      <c r="U9" s="460"/>
      <c r="AC9" s="467"/>
      <c r="AD9" s="394"/>
      <c r="AE9" s="394"/>
      <c r="AF9" s="394"/>
      <c r="AG9" s="394"/>
      <c r="AH9" s="394"/>
      <c r="AI9" s="394"/>
      <c r="AJ9" s="394"/>
      <c r="AK9" s="394"/>
      <c r="AL9" s="394"/>
      <c r="AM9" s="394"/>
      <c r="AN9" s="394"/>
      <c r="AO9" s="394"/>
      <c r="AP9" s="394"/>
      <c r="AQ9" s="394"/>
      <c r="AR9" s="394"/>
      <c r="AS9" s="394"/>
      <c r="AT9" s="394"/>
      <c r="AU9" s="394"/>
      <c r="AV9" s="394"/>
      <c r="AW9" s="394"/>
      <c r="AX9" s="394"/>
      <c r="AY9" s="394"/>
    </row>
    <row r="10" spans="1:51" ht="36" customHeight="1">
      <c r="A10" s="138"/>
      <c r="B10" s="462"/>
      <c r="C10" s="459"/>
      <c r="D10" s="468" t="s">
        <v>779</v>
      </c>
      <c r="E10" s="469">
        <f>+F10+I10+R10+L10+O10</f>
        <v>36</v>
      </c>
      <c r="F10" s="470">
        <v>20</v>
      </c>
      <c r="G10" s="471">
        <f>+(F10*100)/E10</f>
        <v>55.555555555555557</v>
      </c>
      <c r="H10" s="472">
        <v>0.98439991772724267</v>
      </c>
      <c r="I10" s="470">
        <v>11</v>
      </c>
      <c r="J10" s="471">
        <f t="shared" ref="J10:J19" si="0">+(I10*100)/$E10</f>
        <v>30.555555555555557</v>
      </c>
      <c r="K10" s="472">
        <v>0.93145212903258356</v>
      </c>
      <c r="L10" s="470">
        <v>4</v>
      </c>
      <c r="M10" s="471">
        <f t="shared" ref="M10:M19" si="1">+(L10*100)/$E10</f>
        <v>11.111111111111111</v>
      </c>
      <c r="N10" s="472">
        <v>0.84860217410794347</v>
      </c>
      <c r="O10" s="470">
        <v>0</v>
      </c>
      <c r="P10" s="471">
        <f t="shared" ref="P10:P19" si="2">+(O10*100)/$E10</f>
        <v>0</v>
      </c>
      <c r="Q10" s="472">
        <v>0</v>
      </c>
      <c r="R10" s="470">
        <v>1</v>
      </c>
      <c r="S10" s="471">
        <f t="shared" ref="S10:S19" si="3">+(R10*100)/$E10</f>
        <v>2.7777777777777777</v>
      </c>
      <c r="T10" s="472">
        <v>0.67727272727272725</v>
      </c>
      <c r="U10" s="473"/>
      <c r="AC10" s="467"/>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row>
    <row r="11" spans="1:51" ht="0.6" customHeight="1">
      <c r="A11" s="138"/>
      <c r="B11" s="462"/>
      <c r="C11" s="459"/>
      <c r="D11" s="757" t="s">
        <v>780</v>
      </c>
      <c r="E11" s="474">
        <f t="shared" ref="E11:E16" si="4">+F11+I11+R11+L11+O11</f>
        <v>22</v>
      </c>
      <c r="F11" s="475">
        <v>17</v>
      </c>
      <c r="G11" s="476">
        <f t="shared" ref="G11:G19" si="5">+(F11*100)/E11</f>
        <v>77.272727272727266</v>
      </c>
      <c r="H11" s="477">
        <v>0.99078054298642537</v>
      </c>
      <c r="I11" s="475">
        <v>2</v>
      </c>
      <c r="J11" s="476">
        <f t="shared" si="0"/>
        <v>9.0909090909090917</v>
      </c>
      <c r="K11" s="478">
        <v>0.92534722222222232</v>
      </c>
      <c r="L11" s="475">
        <v>1</v>
      </c>
      <c r="M11" s="476">
        <f t="shared" si="1"/>
        <v>4.5454545454545459</v>
      </c>
      <c r="N11" s="478">
        <v>0.85799999999999998</v>
      </c>
      <c r="O11" s="475">
        <v>2</v>
      </c>
      <c r="P11" s="476">
        <f t="shared" si="2"/>
        <v>9.0909090909090917</v>
      </c>
      <c r="Q11" s="478">
        <v>0.78791089108910894</v>
      </c>
      <c r="R11" s="475">
        <v>0</v>
      </c>
      <c r="S11" s="476">
        <f t="shared" si="3"/>
        <v>0</v>
      </c>
      <c r="T11" s="478">
        <v>0</v>
      </c>
      <c r="U11" s="473"/>
      <c r="AC11" s="467"/>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row>
    <row r="12" spans="1:51" ht="0.6" customHeight="1">
      <c r="A12" s="138"/>
      <c r="B12" s="462"/>
      <c r="C12" s="459"/>
      <c r="D12" s="757"/>
      <c r="E12" s="479">
        <f t="shared" si="4"/>
        <v>14</v>
      </c>
      <c r="F12" s="480">
        <v>3</v>
      </c>
      <c r="G12" s="481">
        <f t="shared" si="5"/>
        <v>21.428571428571427</v>
      </c>
      <c r="H12" s="482">
        <v>0.98888888888888893</v>
      </c>
      <c r="I12" s="480">
        <v>2</v>
      </c>
      <c r="J12" s="481">
        <f t="shared" si="0"/>
        <v>14.285714285714286</v>
      </c>
      <c r="K12" s="483">
        <v>0.92904841269841265</v>
      </c>
      <c r="L12" s="480">
        <v>2</v>
      </c>
      <c r="M12" s="481">
        <f t="shared" si="1"/>
        <v>14.285714285714286</v>
      </c>
      <c r="N12" s="483">
        <v>0.89316875000000007</v>
      </c>
      <c r="O12" s="480">
        <v>6</v>
      </c>
      <c r="P12" s="481">
        <f t="shared" si="2"/>
        <v>42.857142857142854</v>
      </c>
      <c r="Q12" s="483">
        <v>0.75404222222222239</v>
      </c>
      <c r="R12" s="480">
        <v>1</v>
      </c>
      <c r="S12" s="481">
        <f t="shared" si="3"/>
        <v>7.1428571428571432</v>
      </c>
      <c r="T12" s="483">
        <v>0.6968333333333333</v>
      </c>
      <c r="U12" s="473"/>
      <c r="AC12" s="467"/>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row>
    <row r="13" spans="1:51" ht="0.6" customHeight="1">
      <c r="A13" s="138"/>
      <c r="B13" s="462"/>
      <c r="C13" s="459"/>
      <c r="D13" s="757"/>
      <c r="E13" s="479">
        <f t="shared" si="4"/>
        <v>32</v>
      </c>
      <c r="F13" s="480">
        <v>12</v>
      </c>
      <c r="G13" s="481">
        <f t="shared" si="5"/>
        <v>37.5</v>
      </c>
      <c r="H13" s="482">
        <v>0.99512654320987648</v>
      </c>
      <c r="I13" s="480">
        <v>2</v>
      </c>
      <c r="J13" s="481">
        <f t="shared" si="0"/>
        <v>6.25</v>
      </c>
      <c r="K13" s="483">
        <v>0.92595571428571422</v>
      </c>
      <c r="L13" s="480">
        <v>8</v>
      </c>
      <c r="M13" s="481">
        <f t="shared" si="1"/>
        <v>25</v>
      </c>
      <c r="N13" s="483">
        <v>0.84057941919191925</v>
      </c>
      <c r="O13" s="480">
        <v>2</v>
      </c>
      <c r="P13" s="481">
        <f t="shared" si="2"/>
        <v>6.25</v>
      </c>
      <c r="Q13" s="483">
        <v>0.7583333333333333</v>
      </c>
      <c r="R13" s="480">
        <v>8</v>
      </c>
      <c r="S13" s="481">
        <f t="shared" si="3"/>
        <v>25</v>
      </c>
      <c r="T13" s="483">
        <v>0.25936631481481476</v>
      </c>
      <c r="U13" s="473"/>
      <c r="AC13" s="467"/>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row>
    <row r="14" spans="1:51" ht="0.6" customHeight="1">
      <c r="A14" s="25"/>
      <c r="B14" s="484" t="s">
        <v>781</v>
      </c>
      <c r="C14" s="459"/>
      <c r="D14" s="757"/>
      <c r="E14" s="479">
        <f t="shared" si="4"/>
        <v>20</v>
      </c>
      <c r="F14" s="480">
        <v>15</v>
      </c>
      <c r="G14" s="481">
        <f t="shared" si="5"/>
        <v>75</v>
      </c>
      <c r="H14" s="482">
        <v>0.98747989558334381</v>
      </c>
      <c r="I14" s="480">
        <v>0</v>
      </c>
      <c r="J14" s="481">
        <f t="shared" si="0"/>
        <v>0</v>
      </c>
      <c r="K14" s="483">
        <v>0</v>
      </c>
      <c r="L14" s="480">
        <v>3</v>
      </c>
      <c r="M14" s="481">
        <f t="shared" si="1"/>
        <v>15</v>
      </c>
      <c r="N14" s="483">
        <v>0.861694887921303</v>
      </c>
      <c r="O14" s="480">
        <v>1</v>
      </c>
      <c r="P14" s="481">
        <f t="shared" si="2"/>
        <v>5</v>
      </c>
      <c r="Q14" s="483">
        <v>0.71794871794871795</v>
      </c>
      <c r="R14" s="480">
        <v>1</v>
      </c>
      <c r="S14" s="481">
        <f t="shared" si="3"/>
        <v>5</v>
      </c>
      <c r="T14" s="483">
        <v>0.6573426573426574</v>
      </c>
      <c r="U14" s="473"/>
      <c r="W14" s="485"/>
      <c r="X14" s="486"/>
      <c r="Y14" s="486"/>
      <c r="Z14" s="487"/>
      <c r="AA14" s="487"/>
      <c r="AB14" s="467"/>
      <c r="AC14" s="467"/>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row>
    <row r="15" spans="1:51" ht="0.6" customHeight="1">
      <c r="B15" s="484" t="s">
        <v>782</v>
      </c>
      <c r="C15" s="459"/>
      <c r="D15" s="757"/>
      <c r="E15" s="479">
        <f t="shared" si="4"/>
        <v>18</v>
      </c>
      <c r="F15" s="480">
        <v>6</v>
      </c>
      <c r="G15" s="481">
        <f t="shared" si="5"/>
        <v>33.333333333333336</v>
      </c>
      <c r="H15" s="482">
        <v>1</v>
      </c>
      <c r="I15" s="480">
        <v>1</v>
      </c>
      <c r="J15" s="481">
        <f t="shared" si="0"/>
        <v>5.5555555555555554</v>
      </c>
      <c r="K15" s="483">
        <v>0.9</v>
      </c>
      <c r="L15" s="480">
        <v>1</v>
      </c>
      <c r="M15" s="481">
        <f t="shared" si="1"/>
        <v>5.5555555555555554</v>
      </c>
      <c r="N15" s="483">
        <v>0.83333333333333337</v>
      </c>
      <c r="O15" s="480">
        <v>6</v>
      </c>
      <c r="P15" s="481">
        <f t="shared" si="2"/>
        <v>33.333333333333336</v>
      </c>
      <c r="Q15" s="483">
        <v>0.75</v>
      </c>
      <c r="R15" s="480">
        <v>4</v>
      </c>
      <c r="S15" s="481">
        <f t="shared" si="3"/>
        <v>22.222222222222221</v>
      </c>
      <c r="T15" s="483">
        <v>0.41563</v>
      </c>
      <c r="U15" s="473"/>
      <c r="W15" s="488"/>
      <c r="X15" s="487"/>
      <c r="Y15" s="487"/>
      <c r="Z15" s="487"/>
      <c r="AA15" s="487"/>
      <c r="AB15" s="467"/>
      <c r="AC15" s="467"/>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row>
    <row r="16" spans="1:51" ht="0.6" customHeight="1">
      <c r="B16" s="484" t="s">
        <v>783</v>
      </c>
      <c r="C16" s="459"/>
      <c r="D16" s="757"/>
      <c r="E16" s="489">
        <f t="shared" si="4"/>
        <v>3</v>
      </c>
      <c r="F16" s="480">
        <v>1</v>
      </c>
      <c r="G16" s="481">
        <f t="shared" si="5"/>
        <v>33.333333333333336</v>
      </c>
      <c r="H16" s="482">
        <v>1</v>
      </c>
      <c r="I16" s="480">
        <v>0</v>
      </c>
      <c r="J16" s="481">
        <f t="shared" si="0"/>
        <v>0</v>
      </c>
      <c r="K16" s="483">
        <v>0</v>
      </c>
      <c r="L16" s="480">
        <v>1</v>
      </c>
      <c r="M16" s="481">
        <f t="shared" si="1"/>
        <v>33.333333333333336</v>
      </c>
      <c r="N16" s="483">
        <v>0.80975206611570238</v>
      </c>
      <c r="O16" s="480">
        <v>1</v>
      </c>
      <c r="P16" s="481">
        <f t="shared" si="2"/>
        <v>33.333333333333336</v>
      </c>
      <c r="Q16" s="483">
        <v>0.76680000000000004</v>
      </c>
      <c r="R16" s="480">
        <v>0</v>
      </c>
      <c r="S16" s="481">
        <f t="shared" si="3"/>
        <v>0</v>
      </c>
      <c r="T16" s="483">
        <v>0</v>
      </c>
      <c r="U16" s="473"/>
      <c r="V16" s="490"/>
      <c r="W16" s="491"/>
      <c r="X16" s="467"/>
      <c r="Y16" s="467"/>
      <c r="Z16" s="467"/>
      <c r="AA16" s="467"/>
      <c r="AB16" s="467"/>
      <c r="AC16" s="467"/>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row>
    <row r="17" spans="2:51" ht="36" customHeight="1">
      <c r="B17" s="492"/>
      <c r="C17" s="459"/>
      <c r="D17" s="758"/>
      <c r="E17" s="493">
        <f>SUM(E11:E16)</f>
        <v>109</v>
      </c>
      <c r="F17" s="494">
        <f>SUM(F11:F16)</f>
        <v>54</v>
      </c>
      <c r="G17" s="495">
        <f t="shared" si="5"/>
        <v>49.541284403669728</v>
      </c>
      <c r="H17" s="496">
        <f>IFERROR(AVERAGEIF(H11:H16, "&gt;=95,0%"),0)</f>
        <v>0.99371264511142243</v>
      </c>
      <c r="I17" s="494">
        <f>SUM(I11:I16)</f>
        <v>7</v>
      </c>
      <c r="J17" s="495">
        <f t="shared" si="0"/>
        <v>6.4220183486238529</v>
      </c>
      <c r="K17" s="497">
        <f>IFERROR(AVERAGEIF(K11:K16, "&gt;=90,00%"),0)</f>
        <v>0.92008783730158727</v>
      </c>
      <c r="L17" s="494">
        <f>SUM(L11:L16)</f>
        <v>16</v>
      </c>
      <c r="M17" s="495">
        <f t="shared" si="1"/>
        <v>14.678899082568808</v>
      </c>
      <c r="N17" s="497">
        <f>IFERROR(AVERAGEIF(N11:N16, "&gt;=80,0%"),0)</f>
        <v>0.84942140942704303</v>
      </c>
      <c r="O17" s="494">
        <f>SUM(O11:O16)</f>
        <v>18</v>
      </c>
      <c r="P17" s="495">
        <f t="shared" si="2"/>
        <v>16.513761467889907</v>
      </c>
      <c r="Q17" s="497">
        <f>IFERROR(AVERAGEIF(Q11:Q16, "&gt;=70,0%"),0)</f>
        <v>0.75583919409889722</v>
      </c>
      <c r="R17" s="494">
        <f>SUM(R11:R16)</f>
        <v>14</v>
      </c>
      <c r="S17" s="495">
        <f t="shared" si="3"/>
        <v>12.844036697247706</v>
      </c>
      <c r="T17" s="497">
        <f>IFERROR(AVERAGEIF(T11:T16, "&gt;=0,5%"),0)</f>
        <v>0.50729307637270138</v>
      </c>
      <c r="U17" s="473"/>
      <c r="V17" s="490"/>
      <c r="W17" s="491"/>
      <c r="X17" s="467"/>
      <c r="Y17" s="467"/>
      <c r="Z17" s="467"/>
      <c r="AA17" s="467"/>
      <c r="AB17" s="467"/>
      <c r="AC17" s="467"/>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row>
    <row r="18" spans="2:51" ht="36" customHeight="1">
      <c r="B18" s="394"/>
      <c r="C18" s="459"/>
      <c r="D18" s="498" t="s">
        <v>784</v>
      </c>
      <c r="E18" s="499">
        <f>+F18+I18+R18+L18+O18</f>
        <v>3</v>
      </c>
      <c r="F18" s="500">
        <v>0</v>
      </c>
      <c r="G18" s="501">
        <f t="shared" si="5"/>
        <v>0</v>
      </c>
      <c r="H18" s="502">
        <v>0</v>
      </c>
      <c r="I18" s="500">
        <v>2</v>
      </c>
      <c r="J18" s="501">
        <f t="shared" si="0"/>
        <v>66.666666666666671</v>
      </c>
      <c r="K18" s="502">
        <v>0.93241666666666667</v>
      </c>
      <c r="L18" s="500">
        <v>1</v>
      </c>
      <c r="M18" s="501">
        <f t="shared" si="1"/>
        <v>33.333333333333336</v>
      </c>
      <c r="N18" s="502">
        <v>0.84084285714285711</v>
      </c>
      <c r="O18" s="500">
        <v>0</v>
      </c>
      <c r="P18" s="501">
        <f t="shared" si="2"/>
        <v>0</v>
      </c>
      <c r="Q18" s="502">
        <v>0</v>
      </c>
      <c r="R18" s="500">
        <v>0</v>
      </c>
      <c r="S18" s="501">
        <f t="shared" si="3"/>
        <v>0</v>
      </c>
      <c r="T18" s="502">
        <v>0</v>
      </c>
      <c r="U18" s="473"/>
      <c r="V18" s="490"/>
      <c r="W18" s="491"/>
      <c r="X18" s="467"/>
      <c r="Y18" s="467"/>
      <c r="Z18" s="467"/>
      <c r="AA18" s="467"/>
      <c r="AB18" s="467"/>
      <c r="AC18" s="467"/>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row>
    <row r="19" spans="2:51" ht="36" customHeight="1">
      <c r="B19" s="394"/>
      <c r="C19" s="459"/>
      <c r="D19" s="503" t="s">
        <v>785</v>
      </c>
      <c r="E19" s="493">
        <f>+F19+I19+R19+L19+O19</f>
        <v>5</v>
      </c>
      <c r="F19" s="504">
        <v>2</v>
      </c>
      <c r="G19" s="505">
        <f t="shared" si="5"/>
        <v>40</v>
      </c>
      <c r="H19" s="506">
        <v>0.97613636363636358</v>
      </c>
      <c r="I19" s="504">
        <v>2</v>
      </c>
      <c r="J19" s="505">
        <f t="shared" si="0"/>
        <v>40</v>
      </c>
      <c r="K19" s="506">
        <v>0.93268229166666661</v>
      </c>
      <c r="L19" s="504">
        <v>1</v>
      </c>
      <c r="M19" s="505">
        <f t="shared" si="1"/>
        <v>20</v>
      </c>
      <c r="N19" s="506">
        <v>0.88061212121212118</v>
      </c>
      <c r="O19" s="504">
        <v>0</v>
      </c>
      <c r="P19" s="505">
        <f t="shared" si="2"/>
        <v>0</v>
      </c>
      <c r="Q19" s="506">
        <v>0</v>
      </c>
      <c r="R19" s="504">
        <v>0</v>
      </c>
      <c r="S19" s="505">
        <f t="shared" si="3"/>
        <v>0</v>
      </c>
      <c r="T19" s="506">
        <v>0</v>
      </c>
      <c r="U19" s="473"/>
      <c r="V19" s="507"/>
      <c r="W19" s="508"/>
      <c r="X19" s="507"/>
      <c r="Y19" s="507"/>
      <c r="Z19" s="507"/>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row>
    <row r="20" spans="2:51" s="138" customFormat="1" ht="6" customHeight="1">
      <c r="B20" s="461"/>
      <c r="C20" s="509"/>
      <c r="D20" s="510"/>
      <c r="E20" s="511"/>
      <c r="F20" s="512"/>
      <c r="G20" s="513"/>
      <c r="H20" s="514"/>
      <c r="I20" s="512"/>
      <c r="J20" s="513"/>
      <c r="K20" s="514"/>
      <c r="L20" s="512"/>
      <c r="M20" s="513"/>
      <c r="N20" s="514"/>
      <c r="O20" s="512"/>
      <c r="P20" s="513"/>
      <c r="Q20" s="514"/>
      <c r="R20" s="512"/>
      <c r="S20" s="513"/>
      <c r="T20" s="514"/>
      <c r="U20" s="515"/>
      <c r="V20" s="516"/>
      <c r="W20" s="516"/>
      <c r="X20" s="516"/>
      <c r="Y20" s="516"/>
      <c r="Z20" s="516"/>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row>
    <row r="21" spans="2:51" ht="30" customHeight="1">
      <c r="B21" s="394"/>
      <c r="C21" s="459"/>
      <c r="D21" s="517" t="s">
        <v>786</v>
      </c>
      <c r="E21" s="518">
        <f>+E10+E17+E18+E19</f>
        <v>153</v>
      </c>
      <c r="F21" s="519">
        <f>+F10+F17+F18+F19</f>
        <v>76</v>
      </c>
      <c r="G21" s="520">
        <f>(F21*100)/E21</f>
        <v>49.673202614379086</v>
      </c>
      <c r="H21" s="521">
        <f>AVERAGE(H10,H17,H19)*100</f>
        <v>98.474964215834291</v>
      </c>
      <c r="I21" s="519">
        <f>+I10+I17+I18+I19</f>
        <v>22</v>
      </c>
      <c r="J21" s="520">
        <f>(I21*100)/$E21</f>
        <v>14.379084967320262</v>
      </c>
      <c r="K21" s="522">
        <f>AVERAGE(K10,K17,K18,K19)*100</f>
        <v>92.915973116687596</v>
      </c>
      <c r="L21" s="519">
        <f>+L10+L17+L18+L19</f>
        <v>22</v>
      </c>
      <c r="M21" s="520">
        <f>(L21*100)/$E21</f>
        <v>14.379084967320262</v>
      </c>
      <c r="N21" s="522">
        <f>AVERAGE(N10,N17,N18,N19)*100</f>
        <v>85.486964047249117</v>
      </c>
      <c r="O21" s="519">
        <f>+O10+O17+O18+O19</f>
        <v>18</v>
      </c>
      <c r="P21" s="520">
        <f>(O21*100)/$E21</f>
        <v>11.764705882352942</v>
      </c>
      <c r="Q21" s="522">
        <f>AVERAGE(Q10,Q17)*100</f>
        <v>37.791959704944858</v>
      </c>
      <c r="R21" s="519">
        <f>+R10+R17+R18+R19</f>
        <v>15</v>
      </c>
      <c r="S21" s="520">
        <f>(R21*100)/$E21</f>
        <v>9.8039215686274517</v>
      </c>
      <c r="T21" s="522">
        <f>AVERAGE(T10,T17)*100</f>
        <v>59.228290182271422</v>
      </c>
      <c r="U21" s="460"/>
      <c r="V21" s="507"/>
      <c r="W21" s="507"/>
      <c r="X21" s="507"/>
      <c r="Y21" s="507"/>
      <c r="Z21" s="507"/>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394"/>
      <c r="AY21" s="394"/>
    </row>
    <row r="22" spans="2:51" ht="9" customHeight="1">
      <c r="B22" s="394"/>
      <c r="C22" s="456"/>
      <c r="D22" s="457"/>
      <c r="E22" s="457"/>
      <c r="F22" s="457"/>
      <c r="G22" s="457"/>
      <c r="H22" s="457"/>
      <c r="I22" s="457"/>
      <c r="J22" s="457"/>
      <c r="K22" s="457"/>
      <c r="L22" s="457"/>
      <c r="M22" s="457"/>
      <c r="N22" s="457"/>
      <c r="O22" s="457"/>
      <c r="P22" s="457"/>
      <c r="Q22" s="457"/>
      <c r="R22" s="457"/>
      <c r="S22" s="457"/>
      <c r="T22" s="457"/>
      <c r="U22" s="458"/>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row>
    <row r="23" spans="2:51" ht="17.100000000000001" customHeight="1">
      <c r="B23" s="394"/>
      <c r="C23" s="523"/>
      <c r="E23" s="524"/>
      <c r="F23" s="524"/>
      <c r="G23" s="524"/>
      <c r="H23" s="524"/>
      <c r="I23" s="525" t="s">
        <v>787</v>
      </c>
      <c r="J23" s="524"/>
      <c r="K23" s="524"/>
      <c r="L23" s="524"/>
      <c r="M23" s="524"/>
      <c r="N23" s="524"/>
      <c r="O23" s="524"/>
      <c r="P23" s="524"/>
      <c r="Q23" s="524"/>
      <c r="R23" s="524"/>
      <c r="S23" s="524"/>
      <c r="T23" s="524"/>
      <c r="U23" s="526"/>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4"/>
    </row>
    <row r="24" spans="2:51" ht="9.9499999999999993" customHeight="1">
      <c r="B24" s="394"/>
      <c r="C24" s="459"/>
      <c r="D24" s="527"/>
      <c r="E24" s="528"/>
      <c r="F24" s="528"/>
      <c r="G24" s="528"/>
      <c r="H24" s="528"/>
      <c r="I24" s="528"/>
      <c r="J24" s="528"/>
      <c r="K24" s="528"/>
      <c r="L24" s="528"/>
      <c r="M24" s="528"/>
      <c r="N24" s="528"/>
      <c r="O24" s="528"/>
      <c r="P24" s="528"/>
      <c r="Q24" s="528"/>
      <c r="R24" s="528"/>
      <c r="S24" s="528"/>
      <c r="T24" s="528"/>
      <c r="U24" s="460"/>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4"/>
      <c r="AX24" s="394"/>
      <c r="AY24" s="394"/>
    </row>
    <row r="25" spans="2:51">
      <c r="B25" s="394"/>
      <c r="C25" s="459"/>
      <c r="D25" s="527"/>
      <c r="E25" s="527"/>
      <c r="F25" s="527"/>
      <c r="G25" s="529"/>
      <c r="H25" s="527"/>
      <c r="I25" s="527"/>
      <c r="J25" s="529"/>
      <c r="K25" s="527"/>
      <c r="L25" s="527"/>
      <c r="M25" s="529"/>
      <c r="N25" s="527"/>
      <c r="O25" s="527"/>
      <c r="P25" s="529"/>
      <c r="Q25" s="527"/>
      <c r="R25" s="527"/>
      <c r="S25" s="529"/>
      <c r="T25" s="527"/>
      <c r="U25" s="460"/>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4"/>
      <c r="AY25" s="394"/>
    </row>
    <row r="26" spans="2:51" ht="22.5">
      <c r="B26" s="394"/>
      <c r="C26" s="459"/>
      <c r="D26" s="527"/>
      <c r="E26" s="527"/>
      <c r="F26" s="530" t="s">
        <v>788</v>
      </c>
      <c r="G26" s="531" t="s">
        <v>754</v>
      </c>
      <c r="H26" s="532" t="s">
        <v>757</v>
      </c>
      <c r="I26" s="532" t="s">
        <v>760</v>
      </c>
      <c r="J26" s="532" t="s">
        <v>763</v>
      </c>
      <c r="K26" s="532" t="s">
        <v>789</v>
      </c>
      <c r="M26" s="530"/>
      <c r="O26" s="467"/>
      <c r="P26" s="530"/>
      <c r="Q26" s="527"/>
      <c r="R26" s="527"/>
      <c r="S26" s="530"/>
      <c r="T26" s="527"/>
      <c r="U26" s="460"/>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row>
    <row r="27" spans="2:51">
      <c r="B27" s="394"/>
      <c r="C27" s="459"/>
      <c r="D27" s="527"/>
      <c r="E27" s="527"/>
      <c r="F27" s="533">
        <f>AVERAGEIF(G27:G30, "&lt;&gt;0")</f>
        <v>0.98474964215834293</v>
      </c>
      <c r="G27" s="534">
        <f>+H10</f>
        <v>0.98439991772724267</v>
      </c>
      <c r="H27" s="534">
        <f>+K10</f>
        <v>0.93145212903258356</v>
      </c>
      <c r="I27" s="534">
        <f>+N10</f>
        <v>0.84860217410794347</v>
      </c>
      <c r="J27" s="534">
        <f>+Q10</f>
        <v>0</v>
      </c>
      <c r="K27" s="534">
        <f>+T10</f>
        <v>0.67727272727272725</v>
      </c>
      <c r="M27" s="533"/>
      <c r="O27" s="467"/>
      <c r="P27" s="533"/>
      <c r="Q27" s="527"/>
      <c r="R27" s="527"/>
      <c r="S27" s="533"/>
      <c r="T27" s="527"/>
      <c r="U27" s="460"/>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row>
    <row r="28" spans="2:51">
      <c r="B28" s="394"/>
      <c r="C28" s="459"/>
      <c r="D28" s="527"/>
      <c r="E28" s="527"/>
      <c r="F28" s="533">
        <f>AVERAGEIF(H27:H30, "&lt;&gt;0")</f>
        <v>0.929159731166876</v>
      </c>
      <c r="G28" s="534">
        <f>+H17</f>
        <v>0.99371264511142243</v>
      </c>
      <c r="H28" s="534">
        <f>+K17</f>
        <v>0.92008783730158727</v>
      </c>
      <c r="I28" s="534">
        <f>+N17</f>
        <v>0.84942140942704303</v>
      </c>
      <c r="J28" s="534">
        <f>+Q17</f>
        <v>0.75583919409889722</v>
      </c>
      <c r="K28" s="534">
        <f>+T17</f>
        <v>0.50729307637270138</v>
      </c>
      <c r="M28" s="533"/>
      <c r="O28" s="467"/>
      <c r="P28" s="533"/>
      <c r="Q28" s="527"/>
      <c r="R28" s="527"/>
      <c r="S28" s="533"/>
      <c r="T28" s="527"/>
      <c r="U28" s="460"/>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row>
    <row r="29" spans="2:51">
      <c r="B29" s="394"/>
      <c r="C29" s="459"/>
      <c r="D29" s="527"/>
      <c r="E29" s="527"/>
      <c r="F29" s="533">
        <f>AVERAGEIF(I27:I30, "&lt;&gt;0")</f>
        <v>0.85486964047249114</v>
      </c>
      <c r="G29" s="534">
        <f>+H18</f>
        <v>0</v>
      </c>
      <c r="H29" s="534">
        <f>+K18</f>
        <v>0.93241666666666667</v>
      </c>
      <c r="I29" s="534">
        <f>+N18</f>
        <v>0.84084285714285711</v>
      </c>
      <c r="J29" s="534">
        <f>+Q18</f>
        <v>0</v>
      </c>
      <c r="K29" s="534">
        <f>+T18</f>
        <v>0</v>
      </c>
      <c r="M29" s="533"/>
      <c r="O29" s="467"/>
      <c r="P29" s="533"/>
      <c r="Q29" s="527"/>
      <c r="R29" s="527"/>
      <c r="S29" s="533"/>
      <c r="T29" s="527"/>
      <c r="U29" s="460"/>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row>
    <row r="30" spans="2:51">
      <c r="B30" s="394"/>
      <c r="C30" s="459"/>
      <c r="D30" s="527"/>
      <c r="E30" s="527"/>
      <c r="F30" s="533">
        <f>AVERAGEIF(J27:J30, "&lt;&gt;0")</f>
        <v>0.75583919409889722</v>
      </c>
      <c r="G30" s="534">
        <f>+H19</f>
        <v>0.97613636363636358</v>
      </c>
      <c r="H30" s="534">
        <f>+K19</f>
        <v>0.93268229166666661</v>
      </c>
      <c r="I30" s="534">
        <f>+N19</f>
        <v>0.88061212121212118</v>
      </c>
      <c r="J30" s="534">
        <f>+Q19</f>
        <v>0</v>
      </c>
      <c r="K30" s="534">
        <f>+T19</f>
        <v>0</v>
      </c>
      <c r="M30" s="533"/>
      <c r="O30" s="467"/>
      <c r="P30" s="533"/>
      <c r="Q30" s="527"/>
      <c r="R30" s="527"/>
      <c r="S30" s="533"/>
      <c r="T30" s="527"/>
      <c r="U30" s="460"/>
      <c r="V30" s="394"/>
      <c r="W30" s="457"/>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4"/>
      <c r="AY30" s="394"/>
    </row>
    <row r="31" spans="2:51">
      <c r="B31" s="394"/>
      <c r="C31" s="459"/>
      <c r="D31" s="527"/>
      <c r="E31" s="527"/>
      <c r="F31" s="533">
        <f>AVERAGEIF(K27:K30, "&lt;&gt;0")</f>
        <v>0.59228290182271426</v>
      </c>
      <c r="G31" s="533"/>
      <c r="H31" s="528"/>
      <c r="I31" s="528"/>
      <c r="J31" s="533"/>
      <c r="K31" s="528"/>
      <c r="L31" s="528"/>
      <c r="M31" s="533"/>
      <c r="N31" s="528"/>
      <c r="O31" s="527"/>
      <c r="P31" s="533"/>
      <c r="Q31" s="527"/>
      <c r="R31" s="527"/>
      <c r="S31" s="533"/>
      <c r="T31" s="527"/>
      <c r="U31" s="460"/>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row>
    <row r="32" spans="2:51">
      <c r="B32" s="394"/>
      <c r="C32" s="459"/>
      <c r="D32" s="527"/>
      <c r="E32" s="527"/>
      <c r="F32" s="535"/>
      <c r="G32" s="535"/>
      <c r="H32" s="528"/>
      <c r="I32" s="528"/>
      <c r="J32" s="535"/>
      <c r="K32" s="528"/>
      <c r="L32" s="528"/>
      <c r="M32" s="535"/>
      <c r="N32" s="528"/>
      <c r="O32" s="527"/>
      <c r="P32" s="535"/>
      <c r="Q32" s="527"/>
      <c r="R32" s="527"/>
      <c r="S32" s="535"/>
      <c r="T32" s="527"/>
      <c r="U32" s="460"/>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row>
    <row r="33" spans="2:51">
      <c r="B33" s="394"/>
      <c r="C33" s="459"/>
      <c r="D33" s="527"/>
      <c r="E33" s="527"/>
      <c r="F33" s="527"/>
      <c r="G33" s="527"/>
      <c r="H33" s="527"/>
      <c r="I33" s="527"/>
      <c r="J33" s="527"/>
      <c r="K33" s="527"/>
      <c r="L33" s="527"/>
      <c r="M33" s="527"/>
      <c r="N33" s="527"/>
      <c r="O33" s="527"/>
      <c r="P33" s="527"/>
      <c r="Q33" s="527"/>
      <c r="R33" s="527"/>
      <c r="S33" s="527"/>
      <c r="T33" s="527"/>
      <c r="U33" s="460"/>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row>
    <row r="34" spans="2:51">
      <c r="B34" s="394"/>
      <c r="C34" s="459"/>
      <c r="D34" s="527"/>
      <c r="E34" s="527"/>
      <c r="F34" s="527"/>
      <c r="G34" s="527"/>
      <c r="H34" s="527"/>
      <c r="I34" s="527"/>
      <c r="J34" s="527"/>
      <c r="K34" s="527"/>
      <c r="L34" s="527"/>
      <c r="M34" s="527"/>
      <c r="N34" s="527"/>
      <c r="O34" s="527"/>
      <c r="P34" s="527"/>
      <c r="Q34" s="527"/>
      <c r="R34" s="527"/>
      <c r="S34" s="527"/>
      <c r="T34" s="527"/>
      <c r="U34" s="460"/>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row>
    <row r="35" spans="2:51">
      <c r="B35" s="394"/>
      <c r="C35" s="459"/>
      <c r="D35" s="527"/>
      <c r="E35" s="527"/>
      <c r="F35" s="527"/>
      <c r="G35" s="527"/>
      <c r="H35" s="527"/>
      <c r="I35" s="527"/>
      <c r="J35" s="527"/>
      <c r="K35" s="527"/>
      <c r="L35" s="527"/>
      <c r="M35" s="527"/>
      <c r="N35" s="527"/>
      <c r="O35" s="527"/>
      <c r="P35" s="527"/>
      <c r="Q35" s="527"/>
      <c r="R35" s="527"/>
      <c r="S35" s="527"/>
      <c r="T35" s="527"/>
      <c r="U35" s="460"/>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row>
    <row r="36" spans="2:51">
      <c r="B36" s="394"/>
      <c r="C36" s="459"/>
      <c r="D36" s="527"/>
      <c r="E36" s="527"/>
      <c r="F36" s="527"/>
      <c r="G36" s="527"/>
      <c r="H36" s="527"/>
      <c r="I36" s="527"/>
      <c r="J36" s="527"/>
      <c r="K36" s="527"/>
      <c r="L36" s="527"/>
      <c r="M36" s="527"/>
      <c r="N36" s="527"/>
      <c r="O36" s="527"/>
      <c r="P36" s="527"/>
      <c r="Q36" s="527"/>
      <c r="R36" s="527"/>
      <c r="S36" s="527"/>
      <c r="T36" s="527"/>
      <c r="U36" s="460"/>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4"/>
      <c r="AY36" s="394"/>
    </row>
    <row r="37" spans="2:51">
      <c r="B37" s="394"/>
      <c r="C37" s="459"/>
      <c r="D37" s="527"/>
      <c r="E37" s="527"/>
      <c r="F37" s="527"/>
      <c r="G37" s="527"/>
      <c r="H37" s="527"/>
      <c r="I37" s="527"/>
      <c r="J37" s="527"/>
      <c r="K37" s="527"/>
      <c r="L37" s="527"/>
      <c r="M37" s="527"/>
      <c r="N37" s="527"/>
      <c r="O37" s="527"/>
      <c r="P37" s="527"/>
      <c r="Q37" s="527"/>
      <c r="R37" s="527"/>
      <c r="S37" s="527"/>
      <c r="T37" s="527"/>
      <c r="U37" s="460"/>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row>
    <row r="38" spans="2:51" ht="15" customHeight="1">
      <c r="B38" s="394"/>
      <c r="C38" s="459"/>
      <c r="D38" s="527"/>
      <c r="E38" s="527"/>
      <c r="F38" s="527"/>
      <c r="G38" s="527"/>
      <c r="H38" s="527"/>
      <c r="I38" s="527"/>
      <c r="J38" s="527"/>
      <c r="K38" s="527"/>
      <c r="L38" s="527"/>
      <c r="M38" s="527"/>
      <c r="N38" s="527"/>
      <c r="O38" s="527"/>
      <c r="P38" s="527"/>
      <c r="Q38" s="527"/>
      <c r="R38" s="527"/>
      <c r="S38" s="527"/>
      <c r="T38" s="527"/>
      <c r="U38" s="460"/>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row>
    <row r="39" spans="2:51" ht="15" customHeight="1">
      <c r="B39" s="394"/>
      <c r="C39" s="459"/>
      <c r="D39" s="527"/>
      <c r="E39" s="527"/>
      <c r="F39" s="527"/>
      <c r="G39" s="527"/>
      <c r="H39" s="527"/>
      <c r="I39" s="527"/>
      <c r="J39" s="527"/>
      <c r="K39" s="527"/>
      <c r="L39" s="527"/>
      <c r="M39" s="527"/>
      <c r="N39" s="527"/>
      <c r="O39" s="527"/>
      <c r="P39" s="527"/>
      <c r="Q39" s="527"/>
      <c r="R39" s="527"/>
      <c r="S39" s="527"/>
      <c r="T39" s="527"/>
      <c r="U39" s="460"/>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row>
    <row r="40" spans="2:51" ht="5.0999999999999996" customHeight="1">
      <c r="B40" s="394"/>
      <c r="C40" s="459"/>
      <c r="D40" s="527"/>
      <c r="E40" s="527"/>
      <c r="F40" s="527"/>
      <c r="G40" s="527"/>
      <c r="H40" s="527"/>
      <c r="I40" s="527"/>
      <c r="J40" s="527"/>
      <c r="K40" s="527"/>
      <c r="L40" s="527"/>
      <c r="M40" s="527"/>
      <c r="N40" s="527"/>
      <c r="O40" s="527"/>
      <c r="P40" s="527"/>
      <c r="Q40" s="527"/>
      <c r="R40" s="527"/>
      <c r="S40" s="527"/>
      <c r="T40" s="527"/>
      <c r="U40" s="460"/>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row>
    <row r="41" spans="2:51" ht="5.0999999999999996" customHeight="1">
      <c r="B41" s="394"/>
      <c r="C41" s="459"/>
      <c r="D41" s="527"/>
      <c r="E41" s="527"/>
      <c r="F41" s="527"/>
      <c r="G41" s="527"/>
      <c r="H41" s="527"/>
      <c r="I41" s="527"/>
      <c r="J41" s="527"/>
      <c r="K41" s="527"/>
      <c r="L41" s="527"/>
      <c r="M41" s="527"/>
      <c r="N41" s="527"/>
      <c r="O41" s="527"/>
      <c r="P41" s="527"/>
      <c r="Q41" s="527"/>
      <c r="R41" s="527"/>
      <c r="S41" s="527"/>
      <c r="T41" s="527"/>
      <c r="U41" s="460"/>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row>
    <row r="42" spans="2:51" ht="5.0999999999999996" customHeight="1">
      <c r="B42" s="394"/>
      <c r="C42" s="459"/>
      <c r="D42" s="527"/>
      <c r="E42" s="527"/>
      <c r="F42" s="527"/>
      <c r="G42" s="527"/>
      <c r="H42" s="527"/>
      <c r="I42" s="527"/>
      <c r="J42" s="527"/>
      <c r="K42" s="527"/>
      <c r="L42" s="527"/>
      <c r="M42" s="527"/>
      <c r="N42" s="527"/>
      <c r="O42" s="527"/>
      <c r="P42" s="527"/>
      <c r="Q42" s="527"/>
      <c r="R42" s="527"/>
      <c r="S42" s="527"/>
      <c r="T42" s="527"/>
      <c r="U42" s="460"/>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4"/>
      <c r="AY42" s="394"/>
    </row>
    <row r="43" spans="2:51" ht="5.0999999999999996" customHeight="1">
      <c r="B43" s="394"/>
      <c r="C43" s="459"/>
      <c r="D43" s="527"/>
      <c r="E43" s="527"/>
      <c r="F43" s="527"/>
      <c r="G43" s="527"/>
      <c r="H43" s="527"/>
      <c r="I43" s="527"/>
      <c r="J43" s="527"/>
      <c r="K43" s="527"/>
      <c r="L43" s="527"/>
      <c r="M43" s="527"/>
      <c r="N43" s="527"/>
      <c r="O43" s="527"/>
      <c r="P43" s="527"/>
      <c r="Q43" s="527"/>
      <c r="R43" s="527"/>
      <c r="S43" s="527"/>
      <c r="T43" s="527"/>
      <c r="U43" s="460"/>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row>
    <row r="44" spans="2:51" ht="15" customHeight="1">
      <c r="B44" s="394"/>
      <c r="C44" s="536"/>
      <c r="D44" s="537" t="s">
        <v>742</v>
      </c>
      <c r="E44" s="538" t="s">
        <v>790</v>
      </c>
      <c r="F44" s="539"/>
      <c r="G44" s="539"/>
      <c r="H44" s="527"/>
      <c r="I44" s="527"/>
      <c r="J44" s="539"/>
      <c r="K44" s="527"/>
      <c r="L44" s="527"/>
      <c r="M44" s="539"/>
      <c r="N44" s="527"/>
      <c r="O44" s="527"/>
      <c r="P44" s="539"/>
      <c r="Q44" s="527"/>
      <c r="R44" s="527"/>
      <c r="S44" s="539"/>
      <c r="T44" s="527"/>
      <c r="U44" s="460"/>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row>
    <row r="45" spans="2:51" ht="15" customHeight="1">
      <c r="B45" s="394"/>
      <c r="C45" s="540"/>
      <c r="D45" s="537" t="s">
        <v>744</v>
      </c>
      <c r="E45" s="538" t="s">
        <v>745</v>
      </c>
      <c r="F45" s="539"/>
      <c r="G45" s="539"/>
      <c r="H45" s="457"/>
      <c r="I45" s="457"/>
      <c r="J45" s="539"/>
      <c r="K45" s="457"/>
      <c r="L45" s="457"/>
      <c r="M45" s="539"/>
      <c r="N45" s="457"/>
      <c r="O45" s="457"/>
      <c r="P45" s="539"/>
      <c r="Q45" s="457"/>
      <c r="R45" s="457"/>
      <c r="S45" s="539"/>
      <c r="T45" s="457"/>
      <c r="U45" s="460"/>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394"/>
      <c r="AX45" s="394"/>
      <c r="AY45" s="394"/>
    </row>
    <row r="46" spans="2:51" ht="15" customHeight="1">
      <c r="B46" s="394"/>
      <c r="C46" s="540"/>
      <c r="D46" s="541" t="s">
        <v>746</v>
      </c>
      <c r="E46" s="542">
        <v>43829</v>
      </c>
      <c r="F46" s="543"/>
      <c r="G46" s="543"/>
      <c r="H46" s="457"/>
      <c r="I46" s="457"/>
      <c r="J46" s="543"/>
      <c r="K46" s="457"/>
      <c r="L46" s="457"/>
      <c r="M46" s="543"/>
      <c r="N46" s="457"/>
      <c r="O46" s="457"/>
      <c r="P46" s="543"/>
      <c r="Q46" s="457"/>
      <c r="R46" s="457"/>
      <c r="S46" s="543"/>
      <c r="T46" s="457"/>
      <c r="U46" s="458"/>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row>
    <row r="47" spans="2:51" ht="8.1" customHeight="1">
      <c r="B47" s="394"/>
      <c r="C47" s="540"/>
      <c r="D47" s="544"/>
      <c r="E47" s="457"/>
      <c r="F47" s="457"/>
      <c r="G47" s="457"/>
      <c r="H47" s="457"/>
      <c r="I47" s="457"/>
      <c r="J47" s="457"/>
      <c r="K47" s="457"/>
      <c r="L47" s="457"/>
      <c r="M47" s="457"/>
      <c r="N47" s="457"/>
      <c r="O47" s="457"/>
      <c r="P47" s="457"/>
      <c r="Q47" s="457"/>
      <c r="R47" s="457"/>
      <c r="S47" s="457"/>
      <c r="T47" s="457"/>
      <c r="U47" s="458"/>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row>
    <row r="48" spans="2:51" ht="87.95" customHeight="1">
      <c r="B48" s="394"/>
      <c r="C48" s="545"/>
      <c r="D48" s="759" t="s">
        <v>791</v>
      </c>
      <c r="E48" s="759"/>
      <c r="F48" s="759"/>
      <c r="G48" s="759"/>
      <c r="H48" s="759"/>
      <c r="I48" s="759"/>
      <c r="J48" s="759"/>
      <c r="K48" s="759"/>
      <c r="L48" s="759"/>
      <c r="M48" s="759"/>
      <c r="N48" s="759"/>
      <c r="O48" s="759"/>
      <c r="P48" s="759"/>
      <c r="Q48" s="759"/>
      <c r="R48" s="759"/>
      <c r="S48" s="759"/>
      <c r="T48" s="759"/>
      <c r="U48" s="546"/>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row>
    <row r="49" spans="2:51">
      <c r="B49" s="394"/>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row>
    <row r="50" spans="2:51" ht="30">
      <c r="B50" s="394"/>
      <c r="C50" s="394"/>
      <c r="D50" s="394"/>
      <c r="E50" s="394"/>
      <c r="F50" s="437" t="s">
        <v>748</v>
      </c>
      <c r="G50" s="547"/>
      <c r="H50" s="438" t="s">
        <v>749</v>
      </c>
      <c r="I50" s="438" t="s">
        <v>750</v>
      </c>
      <c r="J50" s="547"/>
      <c r="K50" s="548" t="s">
        <v>751</v>
      </c>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row>
    <row r="51" spans="2:51">
      <c r="B51" s="394"/>
      <c r="C51" s="394"/>
      <c r="D51" s="394"/>
      <c r="E51" s="394"/>
      <c r="F51" s="440" t="s">
        <v>752</v>
      </c>
      <c r="G51" s="442"/>
      <c r="H51" s="441" t="s">
        <v>753</v>
      </c>
      <c r="I51" s="442" t="s">
        <v>754</v>
      </c>
      <c r="J51" s="442"/>
      <c r="K51" s="443">
        <v>1</v>
      </c>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row>
    <row r="52" spans="2:51">
      <c r="B52" s="394"/>
      <c r="C52" s="394"/>
      <c r="D52" s="394"/>
      <c r="E52" s="394"/>
      <c r="F52" s="444" t="s">
        <v>755</v>
      </c>
      <c r="G52" s="446"/>
      <c r="H52" s="445" t="s">
        <v>756</v>
      </c>
      <c r="I52" s="446" t="s">
        <v>757</v>
      </c>
      <c r="J52" s="446"/>
      <c r="K52" s="447">
        <v>0.94</v>
      </c>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4"/>
      <c r="AO52" s="394"/>
      <c r="AP52" s="394"/>
    </row>
    <row r="53" spans="2:51">
      <c r="B53" s="394"/>
      <c r="C53" s="394"/>
      <c r="D53" s="394"/>
      <c r="E53" s="394"/>
      <c r="F53" s="444" t="s">
        <v>758</v>
      </c>
      <c r="G53" s="446"/>
      <c r="H53" s="448" t="s">
        <v>759</v>
      </c>
      <c r="I53" s="446" t="s">
        <v>760</v>
      </c>
      <c r="J53" s="446"/>
      <c r="K53" s="447">
        <v>0.85</v>
      </c>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row>
    <row r="54" spans="2:51">
      <c r="B54" s="394"/>
      <c r="C54" s="394"/>
      <c r="D54" s="394"/>
      <c r="E54" s="394"/>
      <c r="F54" s="444" t="s">
        <v>761</v>
      </c>
      <c r="G54" s="446"/>
      <c r="H54" s="449" t="s">
        <v>762</v>
      </c>
      <c r="I54" s="446" t="s">
        <v>763</v>
      </c>
      <c r="J54" s="446"/>
      <c r="K54" s="447">
        <v>0.7</v>
      </c>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row>
    <row r="55" spans="2:51">
      <c r="B55" s="394"/>
      <c r="C55" s="394"/>
      <c r="D55" s="394"/>
      <c r="E55" s="394"/>
      <c r="F55" s="450" t="s">
        <v>764</v>
      </c>
      <c r="G55" s="452"/>
      <c r="H55" s="451" t="s">
        <v>765</v>
      </c>
      <c r="I55" s="452" t="s">
        <v>766</v>
      </c>
      <c r="J55" s="452"/>
      <c r="K55" s="453">
        <v>0.6</v>
      </c>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4"/>
      <c r="AO55" s="394"/>
      <c r="AP55" s="394"/>
    </row>
    <row r="56" spans="2:51">
      <c r="B56" s="394"/>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row>
    <row r="57" spans="2:51">
      <c r="B57" s="394"/>
      <c r="C57" s="394"/>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row>
    <row r="58" spans="2:51">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row>
    <row r="59" spans="2:51">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row>
    <row r="60" spans="2:51">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4"/>
      <c r="AY60" s="394"/>
    </row>
    <row r="61" spans="2:51">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4"/>
      <c r="AY61" s="394"/>
    </row>
    <row r="62" spans="2:51">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row>
    <row r="63" spans="2:51">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row>
    <row r="64" spans="2:51">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4"/>
    </row>
    <row r="65" spans="2:51">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4"/>
    </row>
    <row r="66" spans="2:51">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4"/>
      <c r="AY66" s="394"/>
    </row>
    <row r="67" spans="2:51">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4"/>
      <c r="AY67" s="394"/>
    </row>
    <row r="68" spans="2:51">
      <c r="B68" s="394"/>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row>
    <row r="69" spans="2:51">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row>
    <row r="70" spans="2:51">
      <c r="B70" s="394"/>
      <c r="C70" s="394"/>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394"/>
      <c r="AY70" s="394"/>
    </row>
    <row r="71" spans="2:51">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4"/>
      <c r="AY71" s="394"/>
    </row>
    <row r="72" spans="2:51">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4"/>
    </row>
    <row r="73" spans="2:51">
      <c r="B73" s="394"/>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row>
    <row r="74" spans="2:51">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4"/>
      <c r="AY74" s="394"/>
    </row>
    <row r="75" spans="2:51">
      <c r="B75" s="394"/>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row>
    <row r="76" spans="2:51">
      <c r="B76" s="394"/>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4"/>
      <c r="AY76" s="394"/>
    </row>
    <row r="77" spans="2:51">
      <c r="B77" s="394"/>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394"/>
    </row>
    <row r="78" spans="2:51">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row>
    <row r="79" spans="2:51">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4"/>
      <c r="AY79" s="394"/>
    </row>
    <row r="80" spans="2:51">
      <c r="B80" s="394"/>
      <c r="C80" s="394"/>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4"/>
      <c r="AY80" s="394"/>
    </row>
    <row r="81" spans="2:51">
      <c r="B81" s="394"/>
      <c r="C81" s="394"/>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4"/>
      <c r="AY81" s="394"/>
    </row>
    <row r="82" spans="2:51">
      <c r="B82" s="39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4"/>
      <c r="AS82" s="394"/>
      <c r="AT82" s="394"/>
      <c r="AU82" s="394"/>
      <c r="AV82" s="394"/>
      <c r="AW82" s="394"/>
      <c r="AX82" s="394"/>
      <c r="AY82" s="394"/>
    </row>
    <row r="83" spans="2:51">
      <c r="B83" s="39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row>
    <row r="84" spans="2:51">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4"/>
      <c r="AY84" s="394"/>
    </row>
    <row r="85" spans="2:51">
      <c r="B85" s="394"/>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4"/>
      <c r="AU85" s="394"/>
      <c r="AV85" s="394"/>
      <c r="AW85" s="394"/>
      <c r="AX85" s="394"/>
      <c r="AY85" s="394"/>
    </row>
    <row r="86" spans="2:51">
      <c r="B86" s="394"/>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394"/>
    </row>
    <row r="87" spans="2:51">
      <c r="B87" s="394"/>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c r="AR87" s="394"/>
      <c r="AS87" s="394"/>
      <c r="AT87" s="394"/>
      <c r="AU87" s="394"/>
      <c r="AV87" s="394"/>
      <c r="AW87" s="394"/>
      <c r="AX87" s="394"/>
      <c r="AY87" s="394"/>
    </row>
    <row r="88" spans="2:51">
      <c r="B88" s="394"/>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c r="AR88" s="394"/>
      <c r="AS88" s="394"/>
      <c r="AT88" s="394"/>
      <c r="AU88" s="394"/>
      <c r="AV88" s="394"/>
      <c r="AW88" s="394"/>
      <c r="AX88" s="394"/>
      <c r="AY88" s="394"/>
    </row>
    <row r="89" spans="2:51">
      <c r="B89" s="394"/>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row>
    <row r="90" spans="2:51">
      <c r="B90" s="394"/>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row>
    <row r="91" spans="2:51">
      <c r="B91" s="394"/>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4"/>
      <c r="AR91" s="394"/>
      <c r="AS91" s="394"/>
      <c r="AT91" s="394"/>
      <c r="AU91" s="394"/>
      <c r="AV91" s="394"/>
      <c r="AW91" s="394"/>
      <c r="AX91" s="394"/>
      <c r="AY91" s="394"/>
    </row>
    <row r="92" spans="2:51">
      <c r="B92" s="394"/>
      <c r="C92" s="394"/>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4"/>
      <c r="AU92" s="394"/>
      <c r="AV92" s="394"/>
      <c r="AW92" s="394"/>
      <c r="AX92" s="394"/>
      <c r="AY92" s="394"/>
    </row>
    <row r="93" spans="2:51">
      <c r="B93" s="394"/>
      <c r="C93" s="394"/>
      <c r="D93" s="394"/>
      <c r="E93" s="394"/>
      <c r="F93" s="394"/>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c r="AL93" s="394"/>
      <c r="AM93" s="394"/>
      <c r="AN93" s="394"/>
      <c r="AO93" s="394"/>
      <c r="AP93" s="394"/>
      <c r="AQ93" s="394"/>
      <c r="AR93" s="394"/>
      <c r="AS93" s="394"/>
      <c r="AT93" s="394"/>
      <c r="AU93" s="394"/>
      <c r="AV93" s="394"/>
      <c r="AW93" s="394"/>
      <c r="AX93" s="394"/>
      <c r="AY93" s="394"/>
    </row>
    <row r="94" spans="2:51">
      <c r="B94" s="394"/>
      <c r="C94" s="394"/>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4"/>
      <c r="AK94" s="394"/>
      <c r="AL94" s="394"/>
      <c r="AM94" s="394"/>
      <c r="AN94" s="394"/>
      <c r="AO94" s="394"/>
      <c r="AP94" s="394"/>
      <c r="AQ94" s="394"/>
      <c r="AR94" s="394"/>
      <c r="AS94" s="394"/>
      <c r="AT94" s="394"/>
      <c r="AU94" s="394"/>
      <c r="AV94" s="394"/>
      <c r="AW94" s="394"/>
      <c r="AX94" s="394"/>
      <c r="AY94" s="394"/>
    </row>
    <row r="95" spans="2:51">
      <c r="B95" s="394"/>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c r="AR95" s="394"/>
      <c r="AS95" s="394"/>
      <c r="AT95" s="394"/>
      <c r="AU95" s="394"/>
      <c r="AV95" s="394"/>
      <c r="AW95" s="394"/>
      <c r="AX95" s="394"/>
      <c r="AY95" s="394"/>
    </row>
    <row r="96" spans="2:51">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4"/>
      <c r="AK96" s="394"/>
      <c r="AL96" s="394"/>
      <c r="AM96" s="394"/>
      <c r="AN96" s="394"/>
      <c r="AO96" s="394"/>
      <c r="AP96" s="394"/>
      <c r="AQ96" s="394"/>
      <c r="AR96" s="394"/>
      <c r="AS96" s="394"/>
      <c r="AT96" s="394"/>
      <c r="AU96" s="394"/>
      <c r="AV96" s="394"/>
      <c r="AW96" s="394"/>
      <c r="AX96" s="394"/>
      <c r="AY96" s="394"/>
    </row>
    <row r="97" spans="2:51">
      <c r="B97" s="394"/>
      <c r="C97" s="394"/>
      <c r="D97" s="394"/>
      <c r="E97" s="394"/>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c r="AK97" s="394"/>
      <c r="AL97" s="394"/>
      <c r="AM97" s="394"/>
      <c r="AN97" s="394"/>
      <c r="AO97" s="394"/>
      <c r="AP97" s="394"/>
      <c r="AQ97" s="394"/>
      <c r="AR97" s="394"/>
      <c r="AS97" s="394"/>
      <c r="AT97" s="394"/>
      <c r="AU97" s="394"/>
      <c r="AV97" s="394"/>
      <c r="AW97" s="394"/>
      <c r="AX97" s="394"/>
      <c r="AY97" s="394"/>
    </row>
    <row r="98" spans="2:51">
      <c r="B98" s="394"/>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row>
    <row r="99" spans="2:51">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4"/>
    </row>
    <row r="100" spans="2:51">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4"/>
      <c r="AY100" s="394"/>
    </row>
    <row r="101" spans="2:51">
      <c r="B101" s="394"/>
      <c r="C101" s="394"/>
      <c r="D101" s="394"/>
      <c r="E101" s="394"/>
      <c r="F101" s="394"/>
      <c r="G101" s="394"/>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c r="AI101" s="394"/>
      <c r="AJ101" s="394"/>
      <c r="AK101" s="394"/>
      <c r="AL101" s="394"/>
      <c r="AM101" s="394"/>
      <c r="AN101" s="394"/>
      <c r="AO101" s="394"/>
      <c r="AP101" s="394"/>
      <c r="AQ101" s="394"/>
      <c r="AR101" s="394"/>
      <c r="AS101" s="394"/>
      <c r="AT101" s="394"/>
      <c r="AU101" s="394"/>
      <c r="AV101" s="394"/>
      <c r="AW101" s="394"/>
      <c r="AX101" s="394"/>
      <c r="AY101" s="394"/>
    </row>
    <row r="102" spans="2:51">
      <c r="B102" s="394"/>
      <c r="C102" s="394"/>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4"/>
      <c r="AY102" s="394"/>
    </row>
    <row r="103" spans="2:51">
      <c r="B103" s="394"/>
      <c r="C103" s="394"/>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4"/>
      <c r="AY103" s="394"/>
    </row>
    <row r="104" spans="2:51">
      <c r="B104" s="394"/>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94"/>
      <c r="AR104" s="394"/>
      <c r="AS104" s="394"/>
      <c r="AT104" s="394"/>
      <c r="AU104" s="394"/>
      <c r="AV104" s="394"/>
      <c r="AW104" s="394"/>
      <c r="AX104" s="394"/>
      <c r="AY104" s="394"/>
    </row>
    <row r="105" spans="2:51">
      <c r="B105" s="394"/>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94"/>
      <c r="AR105" s="394"/>
      <c r="AS105" s="394"/>
      <c r="AT105" s="394"/>
      <c r="AU105" s="394"/>
      <c r="AV105" s="394"/>
      <c r="AW105" s="394"/>
      <c r="AX105" s="394"/>
      <c r="AY105" s="394"/>
    </row>
    <row r="106" spans="2:51">
      <c r="B106" s="394"/>
      <c r="C106" s="394"/>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94"/>
      <c r="AR106" s="394"/>
      <c r="AS106" s="394"/>
      <c r="AT106" s="394"/>
      <c r="AU106" s="394"/>
      <c r="AV106" s="394"/>
      <c r="AW106" s="394"/>
      <c r="AX106" s="394"/>
      <c r="AY106" s="394"/>
    </row>
    <row r="107" spans="2:51">
      <c r="B107" s="394"/>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94"/>
      <c r="AR107" s="394"/>
      <c r="AS107" s="394"/>
      <c r="AT107" s="394"/>
      <c r="AU107" s="394"/>
      <c r="AV107" s="394"/>
      <c r="AW107" s="394"/>
      <c r="AX107" s="394"/>
      <c r="AY107" s="394"/>
    </row>
    <row r="108" spans="2:51">
      <c r="B108" s="394"/>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4"/>
      <c r="AY108" s="394"/>
    </row>
    <row r="109" spans="2:51">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4"/>
      <c r="AY109" s="394"/>
    </row>
    <row r="110" spans="2:51">
      <c r="B110" s="394"/>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394"/>
      <c r="AY110" s="394"/>
    </row>
    <row r="111" spans="2:51">
      <c r="B111" s="394"/>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c r="AI111" s="394"/>
      <c r="AJ111" s="394"/>
      <c r="AK111" s="394"/>
      <c r="AL111" s="394"/>
      <c r="AM111" s="394"/>
      <c r="AN111" s="394"/>
      <c r="AO111" s="394"/>
      <c r="AP111" s="394"/>
      <c r="AQ111" s="394"/>
      <c r="AR111" s="394"/>
      <c r="AS111" s="394"/>
      <c r="AT111" s="394"/>
      <c r="AU111" s="394"/>
      <c r="AV111" s="394"/>
      <c r="AW111" s="394"/>
      <c r="AX111" s="394"/>
      <c r="AY111" s="394"/>
    </row>
    <row r="112" spans="2:51">
      <c r="B112" s="394"/>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4"/>
      <c r="AK112" s="394"/>
      <c r="AL112" s="394"/>
      <c r="AM112" s="394"/>
      <c r="AN112" s="394"/>
      <c r="AO112" s="394"/>
      <c r="AP112" s="394"/>
      <c r="AQ112" s="394"/>
      <c r="AR112" s="394"/>
      <c r="AS112" s="394"/>
      <c r="AT112" s="394"/>
      <c r="AU112" s="394"/>
      <c r="AV112" s="394"/>
      <c r="AW112" s="394"/>
      <c r="AX112" s="394"/>
      <c r="AY112" s="394"/>
    </row>
    <row r="113" spans="2:51">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94"/>
      <c r="AR113" s="394"/>
      <c r="AS113" s="394"/>
      <c r="AT113" s="394"/>
      <c r="AU113" s="394"/>
      <c r="AV113" s="394"/>
      <c r="AW113" s="394"/>
      <c r="AX113" s="394"/>
      <c r="AY113" s="394"/>
    </row>
    <row r="114" spans="2:51">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94"/>
      <c r="AR114" s="394"/>
      <c r="AS114" s="394"/>
      <c r="AT114" s="394"/>
      <c r="AU114" s="394"/>
      <c r="AV114" s="394"/>
      <c r="AW114" s="394"/>
      <c r="AX114" s="394"/>
      <c r="AY114" s="394"/>
    </row>
    <row r="115" spans="2:51">
      <c r="B115" s="394"/>
      <c r="C115" s="394"/>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94"/>
      <c r="AR115" s="394"/>
      <c r="AS115" s="394"/>
      <c r="AT115" s="394"/>
      <c r="AU115" s="394"/>
      <c r="AV115" s="394"/>
      <c r="AW115" s="394"/>
      <c r="AX115" s="394"/>
      <c r="AY115" s="394"/>
    </row>
    <row r="116" spans="2:51">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94"/>
      <c r="AR116" s="394"/>
      <c r="AS116" s="394"/>
      <c r="AT116" s="394"/>
      <c r="AU116" s="394"/>
      <c r="AV116" s="394"/>
      <c r="AW116" s="394"/>
      <c r="AX116" s="394"/>
      <c r="AY116" s="394"/>
    </row>
    <row r="117" spans="2:51">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94"/>
      <c r="AR117" s="394"/>
      <c r="AS117" s="394"/>
      <c r="AT117" s="394"/>
      <c r="AU117" s="394"/>
      <c r="AV117" s="394"/>
      <c r="AW117" s="394"/>
      <c r="AX117" s="394"/>
      <c r="AY117" s="394"/>
    </row>
    <row r="118" spans="2:51">
      <c r="B118" s="394"/>
      <c r="C118" s="394"/>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394"/>
      <c r="AV118" s="394"/>
      <c r="AW118" s="394"/>
      <c r="AX118" s="394"/>
      <c r="AY118" s="394"/>
    </row>
    <row r="119" spans="2:51">
      <c r="B119" s="394"/>
      <c r="C119" s="394"/>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394"/>
      <c r="AN119" s="394"/>
      <c r="AO119" s="394"/>
      <c r="AP119" s="394"/>
      <c r="AQ119" s="394"/>
      <c r="AR119" s="394"/>
      <c r="AS119" s="394"/>
      <c r="AT119" s="394"/>
      <c r="AU119" s="394"/>
      <c r="AV119" s="394"/>
      <c r="AW119" s="394"/>
      <c r="AX119" s="394"/>
      <c r="AY119" s="394"/>
    </row>
    <row r="120" spans="2:51">
      <c r="B120" s="394"/>
      <c r="C120" s="394"/>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c r="AK120" s="394"/>
      <c r="AL120" s="394"/>
      <c r="AM120" s="394"/>
      <c r="AN120" s="394"/>
      <c r="AO120" s="394"/>
      <c r="AP120" s="394"/>
      <c r="AQ120" s="394"/>
      <c r="AR120" s="394"/>
      <c r="AS120" s="394"/>
      <c r="AT120" s="394"/>
      <c r="AU120" s="394"/>
      <c r="AV120" s="394"/>
      <c r="AW120" s="394"/>
      <c r="AX120" s="394"/>
      <c r="AY120" s="394"/>
    </row>
    <row r="121" spans="2:51">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4"/>
      <c r="AY121" s="394"/>
    </row>
    <row r="122" spans="2:51">
      <c r="B122" s="394"/>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c r="AK122" s="394"/>
      <c r="AL122" s="394"/>
      <c r="AM122" s="394"/>
      <c r="AN122" s="394"/>
      <c r="AO122" s="394"/>
      <c r="AP122" s="394"/>
      <c r="AQ122" s="394"/>
      <c r="AR122" s="394"/>
      <c r="AS122" s="394"/>
      <c r="AT122" s="394"/>
      <c r="AU122" s="394"/>
      <c r="AV122" s="394"/>
      <c r="AW122" s="394"/>
      <c r="AX122" s="394"/>
      <c r="AY122" s="394"/>
    </row>
    <row r="123" spans="2:51">
      <c r="B123" s="394"/>
      <c r="C123" s="394"/>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c r="AK123" s="394"/>
      <c r="AL123" s="394"/>
      <c r="AM123" s="394"/>
      <c r="AN123" s="394"/>
      <c r="AO123" s="394"/>
      <c r="AP123" s="394"/>
      <c r="AQ123" s="394"/>
      <c r="AR123" s="394"/>
      <c r="AS123" s="394"/>
      <c r="AT123" s="394"/>
      <c r="AU123" s="394"/>
      <c r="AV123" s="394"/>
      <c r="AW123" s="394"/>
      <c r="AX123" s="394"/>
      <c r="AY123" s="394"/>
    </row>
    <row r="124" spans="2:51">
      <c r="B124" s="394"/>
      <c r="C124" s="394"/>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4"/>
      <c r="AK124" s="394"/>
      <c r="AL124" s="394"/>
      <c r="AM124" s="394"/>
      <c r="AN124" s="394"/>
      <c r="AO124" s="394"/>
      <c r="AP124" s="394"/>
      <c r="AQ124" s="394"/>
      <c r="AR124" s="394"/>
      <c r="AS124" s="394"/>
      <c r="AT124" s="394"/>
      <c r="AU124" s="394"/>
      <c r="AV124" s="394"/>
      <c r="AW124" s="394"/>
      <c r="AX124" s="394"/>
      <c r="AY124" s="394"/>
    </row>
    <row r="125" spans="2:51">
      <c r="B125" s="394"/>
      <c r="C125" s="394"/>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4"/>
      <c r="AK125" s="394"/>
      <c r="AL125" s="394"/>
      <c r="AM125" s="394"/>
      <c r="AN125" s="394"/>
      <c r="AO125" s="394"/>
      <c r="AP125" s="394"/>
      <c r="AQ125" s="394"/>
      <c r="AR125" s="394"/>
      <c r="AS125" s="394"/>
      <c r="AT125" s="394"/>
      <c r="AU125" s="394"/>
      <c r="AV125" s="394"/>
      <c r="AW125" s="394"/>
      <c r="AX125" s="394"/>
      <c r="AY125" s="394"/>
    </row>
    <row r="126" spans="2:51">
      <c r="B126" s="394"/>
      <c r="C126" s="394"/>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4"/>
      <c r="AY126" s="394"/>
    </row>
    <row r="127" spans="2:51">
      <c r="B127" s="394"/>
      <c r="C127" s="394"/>
      <c r="D127" s="394"/>
      <c r="E127" s="394"/>
      <c r="F127" s="394"/>
      <c r="G127" s="394"/>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394"/>
      <c r="AL127" s="394"/>
      <c r="AM127" s="394"/>
      <c r="AN127" s="394"/>
      <c r="AO127" s="394"/>
      <c r="AP127" s="394"/>
      <c r="AQ127" s="394"/>
      <c r="AR127" s="394"/>
      <c r="AS127" s="394"/>
      <c r="AT127" s="394"/>
      <c r="AU127" s="394"/>
      <c r="AV127" s="394"/>
      <c r="AW127" s="394"/>
      <c r="AX127" s="394"/>
      <c r="AY127" s="394"/>
    </row>
    <row r="128" spans="2:51">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394"/>
      <c r="AM128" s="394"/>
      <c r="AN128" s="394"/>
      <c r="AO128" s="394"/>
      <c r="AP128" s="394"/>
      <c r="AQ128" s="394"/>
      <c r="AR128" s="394"/>
      <c r="AS128" s="394"/>
      <c r="AT128" s="394"/>
      <c r="AU128" s="394"/>
      <c r="AV128" s="394"/>
      <c r="AW128" s="394"/>
      <c r="AX128" s="394"/>
      <c r="AY128" s="394"/>
    </row>
    <row r="129" spans="2:51">
      <c r="B129" s="394"/>
      <c r="C129" s="394"/>
      <c r="D129" s="394"/>
      <c r="E129" s="394"/>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c r="AI129" s="394"/>
      <c r="AJ129" s="394"/>
      <c r="AK129" s="394"/>
      <c r="AL129" s="394"/>
      <c r="AM129" s="394"/>
      <c r="AN129" s="394"/>
      <c r="AO129" s="394"/>
      <c r="AP129" s="394"/>
      <c r="AQ129" s="394"/>
      <c r="AR129" s="394"/>
      <c r="AS129" s="394"/>
      <c r="AT129" s="394"/>
      <c r="AU129" s="394"/>
      <c r="AV129" s="394"/>
      <c r="AW129" s="394"/>
      <c r="AX129" s="394"/>
      <c r="AY129" s="394"/>
    </row>
    <row r="130" spans="2:51">
      <c r="B130" s="394"/>
      <c r="C130" s="394"/>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4"/>
      <c r="AY130" s="394"/>
    </row>
    <row r="131" spans="2:51">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c r="AM131" s="394"/>
      <c r="AN131" s="394"/>
      <c r="AO131" s="394"/>
      <c r="AP131" s="394"/>
      <c r="AQ131" s="394"/>
      <c r="AR131" s="394"/>
      <c r="AS131" s="394"/>
      <c r="AT131" s="394"/>
      <c r="AU131" s="394"/>
      <c r="AV131" s="394"/>
      <c r="AW131" s="394"/>
      <c r="AX131" s="394"/>
      <c r="AY131" s="394"/>
    </row>
    <row r="132" spans="2:51">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c r="AK132" s="394"/>
      <c r="AL132" s="394"/>
      <c r="AM132" s="394"/>
      <c r="AN132" s="394"/>
      <c r="AO132" s="394"/>
      <c r="AP132" s="394"/>
      <c r="AQ132" s="394"/>
      <c r="AR132" s="394"/>
      <c r="AS132" s="394"/>
      <c r="AT132" s="394"/>
      <c r="AU132" s="394"/>
      <c r="AV132" s="394"/>
      <c r="AW132" s="394"/>
      <c r="AX132" s="394"/>
      <c r="AY132" s="394"/>
    </row>
    <row r="133" spans="2:51">
      <c r="B133" s="394"/>
      <c r="C133" s="394"/>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c r="AK133" s="394"/>
      <c r="AL133" s="394"/>
      <c r="AM133" s="394"/>
      <c r="AN133" s="394"/>
      <c r="AO133" s="394"/>
      <c r="AP133" s="394"/>
      <c r="AQ133" s="394"/>
      <c r="AR133" s="394"/>
      <c r="AS133" s="394"/>
      <c r="AT133" s="394"/>
      <c r="AU133" s="394"/>
      <c r="AV133" s="394"/>
      <c r="AW133" s="394"/>
      <c r="AX133" s="394"/>
      <c r="AY133" s="394"/>
    </row>
    <row r="134" spans="2:51">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4"/>
      <c r="AY134" s="394"/>
    </row>
    <row r="135" spans="2:51">
      <c r="B135" s="394"/>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4"/>
      <c r="AN135" s="394"/>
      <c r="AO135" s="394"/>
      <c r="AP135" s="394"/>
      <c r="AQ135" s="394"/>
      <c r="AR135" s="394"/>
      <c r="AS135" s="394"/>
      <c r="AT135" s="394"/>
      <c r="AU135" s="394"/>
      <c r="AV135" s="394"/>
      <c r="AW135" s="394"/>
      <c r="AX135" s="394"/>
      <c r="AY135" s="394"/>
    </row>
    <row r="136" spans="2:51">
      <c r="B136" s="394"/>
      <c r="C136" s="394"/>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4"/>
      <c r="AK136" s="394"/>
      <c r="AL136" s="394"/>
      <c r="AM136" s="394"/>
      <c r="AN136" s="394"/>
      <c r="AO136" s="394"/>
      <c r="AP136" s="394"/>
      <c r="AQ136" s="394"/>
      <c r="AR136" s="394"/>
      <c r="AS136" s="394"/>
      <c r="AT136" s="394"/>
      <c r="AU136" s="394"/>
      <c r="AV136" s="394"/>
      <c r="AW136" s="394"/>
      <c r="AX136" s="394"/>
      <c r="AY136" s="394"/>
    </row>
    <row r="137" spans="2:51">
      <c r="B137" s="394"/>
      <c r="C137" s="394"/>
      <c r="D137" s="394"/>
      <c r="E137" s="394"/>
      <c r="F137" s="394"/>
      <c r="G137" s="394"/>
      <c r="H137" s="394"/>
      <c r="I137" s="394"/>
      <c r="J137" s="394"/>
      <c r="K137" s="394"/>
      <c r="L137" s="394"/>
      <c r="M137" s="394"/>
      <c r="N137" s="394"/>
      <c r="O137" s="394"/>
      <c r="P137" s="394"/>
      <c r="Q137" s="394"/>
      <c r="R137" s="394"/>
      <c r="S137" s="394"/>
      <c r="T137" s="394"/>
      <c r="U137" s="394"/>
      <c r="V137" s="394"/>
      <c r="W137" s="394"/>
      <c r="X137" s="394"/>
      <c r="Y137" s="394"/>
      <c r="Z137" s="394"/>
      <c r="AA137" s="394"/>
      <c r="AB137" s="394"/>
      <c r="AC137" s="394"/>
      <c r="AD137" s="394"/>
      <c r="AE137" s="394"/>
      <c r="AF137" s="394"/>
      <c r="AG137" s="394"/>
      <c r="AH137" s="394"/>
      <c r="AI137" s="394"/>
      <c r="AJ137" s="394"/>
      <c r="AK137" s="394"/>
      <c r="AL137" s="394"/>
      <c r="AM137" s="394"/>
      <c r="AN137" s="394"/>
      <c r="AO137" s="394"/>
      <c r="AP137" s="394"/>
      <c r="AQ137" s="394"/>
      <c r="AR137" s="394"/>
      <c r="AS137" s="394"/>
      <c r="AT137" s="394"/>
      <c r="AU137" s="394"/>
      <c r="AV137" s="394"/>
      <c r="AW137" s="394"/>
      <c r="AX137" s="394"/>
      <c r="AY137" s="394"/>
    </row>
    <row r="138" spans="2:51">
      <c r="B138" s="394"/>
      <c r="C138" s="394"/>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4"/>
      <c r="AE138" s="394"/>
      <c r="AF138" s="394"/>
      <c r="AG138" s="394"/>
      <c r="AH138" s="394"/>
      <c r="AI138" s="394"/>
      <c r="AJ138" s="394"/>
      <c r="AK138" s="394"/>
      <c r="AL138" s="394"/>
      <c r="AM138" s="394"/>
      <c r="AN138" s="394"/>
      <c r="AO138" s="394"/>
      <c r="AP138" s="394"/>
      <c r="AQ138" s="394"/>
      <c r="AR138" s="394"/>
      <c r="AS138" s="394"/>
      <c r="AT138" s="394"/>
      <c r="AU138" s="394"/>
      <c r="AV138" s="394"/>
      <c r="AW138" s="394"/>
      <c r="AX138" s="394"/>
      <c r="AY138" s="394"/>
    </row>
    <row r="139" spans="2:51">
      <c r="B139" s="394"/>
      <c r="C139" s="394"/>
      <c r="D139" s="394"/>
      <c r="E139" s="394"/>
      <c r="F139" s="394"/>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4"/>
      <c r="AD139" s="394"/>
      <c r="AE139" s="394"/>
      <c r="AF139" s="394"/>
      <c r="AG139" s="394"/>
      <c r="AH139" s="394"/>
      <c r="AI139" s="394"/>
      <c r="AJ139" s="394"/>
      <c r="AK139" s="394"/>
      <c r="AL139" s="394"/>
      <c r="AM139" s="394"/>
      <c r="AN139" s="394"/>
      <c r="AO139" s="394"/>
      <c r="AP139" s="394"/>
      <c r="AQ139" s="394"/>
      <c r="AR139" s="394"/>
      <c r="AS139" s="394"/>
      <c r="AT139" s="394"/>
      <c r="AU139" s="394"/>
      <c r="AV139" s="394"/>
      <c r="AW139" s="394"/>
      <c r="AX139" s="394"/>
      <c r="AY139" s="394"/>
    </row>
    <row r="140" spans="2:51">
      <c r="B140" s="394"/>
      <c r="C140" s="394"/>
      <c r="D140" s="394"/>
      <c r="E140" s="394"/>
      <c r="F140" s="394"/>
      <c r="G140" s="394"/>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4"/>
      <c r="AD140" s="394"/>
      <c r="AE140" s="394"/>
      <c r="AF140" s="394"/>
      <c r="AG140" s="394"/>
      <c r="AH140" s="394"/>
      <c r="AI140" s="394"/>
      <c r="AJ140" s="394"/>
      <c r="AK140" s="394"/>
      <c r="AL140" s="394"/>
      <c r="AM140" s="394"/>
      <c r="AN140" s="394"/>
      <c r="AO140" s="394"/>
      <c r="AP140" s="394"/>
      <c r="AQ140" s="394"/>
      <c r="AR140" s="394"/>
      <c r="AS140" s="394"/>
      <c r="AT140" s="394"/>
      <c r="AU140" s="394"/>
      <c r="AV140" s="394"/>
      <c r="AW140" s="394"/>
      <c r="AX140" s="394"/>
      <c r="AY140" s="394"/>
    </row>
    <row r="141" spans="2:51">
      <c r="B141" s="394"/>
      <c r="C141" s="394"/>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4"/>
      <c r="AE141" s="394"/>
      <c r="AF141" s="394"/>
      <c r="AG141" s="394"/>
      <c r="AH141" s="394"/>
      <c r="AI141" s="394"/>
      <c r="AJ141" s="394"/>
      <c r="AK141" s="394"/>
      <c r="AL141" s="394"/>
      <c r="AM141" s="394"/>
      <c r="AN141" s="394"/>
      <c r="AO141" s="394"/>
      <c r="AP141" s="394"/>
      <c r="AQ141" s="394"/>
      <c r="AR141" s="394"/>
      <c r="AS141" s="394"/>
      <c r="AT141" s="394"/>
      <c r="AU141" s="394"/>
      <c r="AV141" s="394"/>
      <c r="AW141" s="394"/>
      <c r="AX141" s="394"/>
      <c r="AY141" s="394"/>
    </row>
    <row r="142" spans="2:51">
      <c r="B142" s="394"/>
      <c r="C142" s="394"/>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4"/>
      <c r="AE142" s="394"/>
      <c r="AF142" s="394"/>
      <c r="AG142" s="394"/>
      <c r="AH142" s="394"/>
      <c r="AI142" s="394"/>
      <c r="AJ142" s="394"/>
      <c r="AK142" s="394"/>
      <c r="AL142" s="394"/>
      <c r="AM142" s="394"/>
      <c r="AN142" s="394"/>
      <c r="AO142" s="394"/>
      <c r="AP142" s="394"/>
      <c r="AQ142" s="394"/>
      <c r="AR142" s="394"/>
      <c r="AS142" s="394"/>
      <c r="AT142" s="394"/>
      <c r="AU142" s="394"/>
      <c r="AV142" s="394"/>
      <c r="AW142" s="394"/>
      <c r="AX142" s="394"/>
      <c r="AY142" s="394"/>
    </row>
    <row r="143" spans="2:51">
      <c r="B143" s="394"/>
      <c r="C143" s="394"/>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c r="AG143" s="394"/>
      <c r="AH143" s="394"/>
      <c r="AI143" s="394"/>
      <c r="AJ143" s="394"/>
      <c r="AK143" s="394"/>
      <c r="AL143" s="394"/>
      <c r="AM143" s="394"/>
      <c r="AN143" s="394"/>
      <c r="AO143" s="394"/>
      <c r="AP143" s="394"/>
      <c r="AQ143" s="394"/>
      <c r="AR143" s="394"/>
      <c r="AS143" s="394"/>
      <c r="AT143" s="394"/>
      <c r="AU143" s="394"/>
      <c r="AV143" s="394"/>
      <c r="AW143" s="394"/>
      <c r="AX143" s="394"/>
      <c r="AY143" s="394"/>
    </row>
    <row r="144" spans="2:51">
      <c r="B144" s="394"/>
      <c r="C144" s="394"/>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4"/>
      <c r="AL144" s="394"/>
      <c r="AM144" s="394"/>
      <c r="AN144" s="394"/>
      <c r="AO144" s="394"/>
      <c r="AP144" s="394"/>
      <c r="AQ144" s="394"/>
      <c r="AR144" s="394"/>
      <c r="AS144" s="394"/>
      <c r="AT144" s="394"/>
      <c r="AU144" s="394"/>
      <c r="AV144" s="394"/>
      <c r="AW144" s="394"/>
      <c r="AX144" s="394"/>
      <c r="AY144" s="394"/>
    </row>
    <row r="145" spans="2:51">
      <c r="B145" s="394"/>
      <c r="C145" s="394"/>
      <c r="D145" s="394"/>
      <c r="E145" s="394"/>
      <c r="F145" s="394"/>
      <c r="G145" s="394"/>
      <c r="H145" s="394"/>
      <c r="I145" s="394"/>
      <c r="J145" s="394"/>
      <c r="K145" s="394"/>
      <c r="L145" s="394"/>
      <c r="M145" s="394"/>
      <c r="N145" s="394"/>
      <c r="O145" s="394"/>
      <c r="P145" s="394"/>
      <c r="Q145" s="394"/>
      <c r="R145" s="394"/>
      <c r="S145" s="394"/>
      <c r="T145" s="394"/>
      <c r="U145" s="394"/>
      <c r="V145" s="394"/>
      <c r="W145" s="394"/>
      <c r="X145" s="394"/>
      <c r="Y145" s="394"/>
      <c r="Z145" s="394"/>
      <c r="AA145" s="394"/>
      <c r="AB145" s="394"/>
      <c r="AC145" s="394"/>
      <c r="AD145" s="394"/>
      <c r="AE145" s="394"/>
      <c r="AF145" s="394"/>
      <c r="AG145" s="394"/>
      <c r="AH145" s="394"/>
      <c r="AI145" s="394"/>
      <c r="AJ145" s="394"/>
      <c r="AK145" s="394"/>
      <c r="AL145" s="394"/>
      <c r="AM145" s="394"/>
      <c r="AN145" s="394"/>
      <c r="AO145" s="394"/>
      <c r="AP145" s="394"/>
      <c r="AQ145" s="394"/>
      <c r="AR145" s="394"/>
      <c r="AS145" s="394"/>
      <c r="AT145" s="394"/>
      <c r="AU145" s="394"/>
      <c r="AV145" s="394"/>
      <c r="AW145" s="394"/>
      <c r="AX145" s="394"/>
      <c r="AY145" s="394"/>
    </row>
    <row r="146" spans="2:51">
      <c r="B146" s="394"/>
      <c r="C146" s="394"/>
      <c r="D146" s="394"/>
      <c r="E146" s="394"/>
      <c r="F146" s="394"/>
      <c r="G146" s="394"/>
      <c r="H146" s="394"/>
      <c r="I146" s="394"/>
      <c r="J146" s="394"/>
      <c r="K146" s="394"/>
      <c r="L146" s="394"/>
      <c r="M146" s="394"/>
      <c r="N146" s="394"/>
      <c r="O146" s="394"/>
      <c r="P146" s="394"/>
      <c r="Q146" s="394"/>
      <c r="R146" s="394"/>
      <c r="S146" s="394"/>
      <c r="T146" s="394"/>
      <c r="U146" s="394"/>
      <c r="V146" s="394"/>
      <c r="W146" s="394"/>
      <c r="X146" s="394"/>
      <c r="Y146" s="394"/>
      <c r="Z146" s="394"/>
      <c r="AA146" s="394"/>
      <c r="AB146" s="394"/>
      <c r="AC146" s="394"/>
      <c r="AD146" s="394"/>
      <c r="AE146" s="394"/>
      <c r="AF146" s="394"/>
      <c r="AG146" s="394"/>
      <c r="AH146" s="394"/>
      <c r="AI146" s="394"/>
      <c r="AJ146" s="394"/>
      <c r="AK146" s="394"/>
      <c r="AL146" s="394"/>
      <c r="AM146" s="394"/>
      <c r="AN146" s="394"/>
      <c r="AO146" s="394"/>
      <c r="AP146" s="394"/>
      <c r="AQ146" s="394"/>
      <c r="AR146" s="394"/>
      <c r="AS146" s="394"/>
      <c r="AT146" s="394"/>
      <c r="AU146" s="394"/>
      <c r="AV146" s="394"/>
      <c r="AW146" s="394"/>
      <c r="AX146" s="394"/>
      <c r="AY146" s="394"/>
    </row>
    <row r="147" spans="2:51">
      <c r="B147" s="394"/>
      <c r="C147" s="394"/>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4"/>
      <c r="AY147" s="394"/>
    </row>
    <row r="148" spans="2:51">
      <c r="B148" s="394"/>
      <c r="C148" s="394"/>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4"/>
      <c r="AE148" s="394"/>
      <c r="AF148" s="394"/>
      <c r="AG148" s="394"/>
      <c r="AH148" s="394"/>
      <c r="AI148" s="394"/>
      <c r="AJ148" s="394"/>
      <c r="AK148" s="394"/>
      <c r="AL148" s="394"/>
      <c r="AM148" s="394"/>
      <c r="AN148" s="394"/>
      <c r="AO148" s="394"/>
      <c r="AP148" s="394"/>
      <c r="AQ148" s="394"/>
      <c r="AR148" s="394"/>
      <c r="AS148" s="394"/>
      <c r="AT148" s="394"/>
      <c r="AU148" s="394"/>
      <c r="AV148" s="394"/>
      <c r="AW148" s="394"/>
      <c r="AX148" s="394"/>
      <c r="AY148" s="394"/>
    </row>
    <row r="149" spans="2:51">
      <c r="B149" s="394"/>
      <c r="C149" s="394"/>
      <c r="D149" s="394"/>
      <c r="E149" s="394"/>
      <c r="F149" s="394"/>
      <c r="G149" s="394"/>
      <c r="H149" s="394"/>
      <c r="I149" s="394"/>
      <c r="J149" s="394"/>
      <c r="K149" s="394"/>
      <c r="L149" s="394"/>
      <c r="M149" s="394"/>
      <c r="N149" s="394"/>
      <c r="O149" s="394"/>
      <c r="P149" s="394"/>
      <c r="Q149" s="394"/>
      <c r="R149" s="394"/>
      <c r="S149" s="394"/>
      <c r="T149" s="394"/>
      <c r="U149" s="394"/>
      <c r="V149" s="394"/>
      <c r="W149" s="394"/>
      <c r="X149" s="394"/>
      <c r="Y149" s="394"/>
      <c r="Z149" s="394"/>
      <c r="AA149" s="394"/>
      <c r="AB149" s="394"/>
      <c r="AC149" s="394"/>
      <c r="AD149" s="394"/>
      <c r="AE149" s="394"/>
      <c r="AF149" s="394"/>
      <c r="AG149" s="394"/>
      <c r="AH149" s="394"/>
      <c r="AI149" s="394"/>
      <c r="AJ149" s="394"/>
      <c r="AK149" s="394"/>
      <c r="AL149" s="394"/>
      <c r="AM149" s="394"/>
      <c r="AN149" s="394"/>
      <c r="AO149" s="394"/>
      <c r="AP149" s="394"/>
      <c r="AQ149" s="394"/>
      <c r="AR149" s="394"/>
      <c r="AS149" s="394"/>
      <c r="AT149" s="394"/>
      <c r="AU149" s="394"/>
      <c r="AV149" s="394"/>
      <c r="AW149" s="394"/>
      <c r="AX149" s="394"/>
      <c r="AY149" s="394"/>
    </row>
    <row r="150" spans="2:51">
      <c r="B150" s="394"/>
      <c r="C150" s="394"/>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c r="AD150" s="394"/>
      <c r="AE150" s="394"/>
      <c r="AF150" s="394"/>
      <c r="AG150" s="394"/>
      <c r="AH150" s="394"/>
      <c r="AI150" s="394"/>
      <c r="AJ150" s="394"/>
      <c r="AK150" s="394"/>
      <c r="AL150" s="394"/>
      <c r="AM150" s="394"/>
      <c r="AN150" s="394"/>
      <c r="AO150" s="394"/>
      <c r="AP150" s="394"/>
      <c r="AQ150" s="394"/>
      <c r="AR150" s="394"/>
      <c r="AS150" s="394"/>
      <c r="AT150" s="394"/>
      <c r="AU150" s="394"/>
      <c r="AV150" s="394"/>
      <c r="AW150" s="394"/>
      <c r="AX150" s="394"/>
      <c r="AY150" s="394"/>
    </row>
    <row r="151" spans="2:51">
      <c r="B151" s="394"/>
      <c r="C151" s="394"/>
      <c r="D151" s="394"/>
      <c r="E151" s="394"/>
      <c r="F151" s="394"/>
      <c r="G151" s="394"/>
      <c r="H151" s="394"/>
      <c r="I151" s="394"/>
      <c r="J151" s="394"/>
      <c r="K151" s="394"/>
      <c r="L151" s="394"/>
      <c r="M151" s="394"/>
      <c r="N151" s="394"/>
      <c r="O151" s="394"/>
      <c r="P151" s="394"/>
      <c r="Q151" s="394"/>
      <c r="R151" s="394"/>
      <c r="S151" s="394"/>
      <c r="T151" s="394"/>
      <c r="U151" s="394"/>
      <c r="V151" s="394"/>
      <c r="W151" s="394"/>
      <c r="X151" s="394"/>
      <c r="Y151" s="394"/>
      <c r="Z151" s="394"/>
      <c r="AA151" s="394"/>
      <c r="AB151" s="394"/>
      <c r="AC151" s="394"/>
      <c r="AD151" s="394"/>
      <c r="AE151" s="394"/>
      <c r="AF151" s="394"/>
      <c r="AG151" s="394"/>
      <c r="AH151" s="394"/>
      <c r="AI151" s="394"/>
      <c r="AJ151" s="394"/>
      <c r="AK151" s="394"/>
      <c r="AL151" s="394"/>
      <c r="AM151" s="394"/>
      <c r="AN151" s="394"/>
      <c r="AO151" s="394"/>
      <c r="AP151" s="394"/>
      <c r="AQ151" s="394"/>
      <c r="AR151" s="394"/>
      <c r="AS151" s="394"/>
      <c r="AT151" s="394"/>
      <c r="AU151" s="394"/>
      <c r="AV151" s="394"/>
      <c r="AW151" s="394"/>
      <c r="AX151" s="394"/>
      <c r="AY151" s="394"/>
    </row>
    <row r="152" spans="2:51">
      <c r="B152" s="394"/>
      <c r="C152" s="394"/>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394"/>
      <c r="AJ152" s="394"/>
      <c r="AK152" s="394"/>
      <c r="AL152" s="394"/>
      <c r="AM152" s="394"/>
      <c r="AN152" s="394"/>
      <c r="AO152" s="394"/>
      <c r="AP152" s="394"/>
      <c r="AQ152" s="394"/>
      <c r="AR152" s="394"/>
      <c r="AS152" s="394"/>
      <c r="AT152" s="394"/>
      <c r="AU152" s="394"/>
      <c r="AV152" s="394"/>
      <c r="AW152" s="394"/>
      <c r="AX152" s="394"/>
      <c r="AY152" s="394"/>
    </row>
    <row r="153" spans="2:51">
      <c r="B153" s="394"/>
      <c r="C153" s="394"/>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4"/>
      <c r="AK153" s="394"/>
      <c r="AL153" s="394"/>
      <c r="AM153" s="394"/>
      <c r="AN153" s="394"/>
      <c r="AO153" s="394"/>
      <c r="AP153" s="394"/>
      <c r="AQ153" s="394"/>
      <c r="AR153" s="394"/>
      <c r="AS153" s="394"/>
      <c r="AT153" s="394"/>
      <c r="AU153" s="394"/>
      <c r="AV153" s="394"/>
      <c r="AW153" s="394"/>
      <c r="AX153" s="394"/>
      <c r="AY153" s="394"/>
    </row>
    <row r="154" spans="2:51">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4"/>
      <c r="AK154" s="394"/>
      <c r="AL154" s="394"/>
      <c r="AM154" s="394"/>
      <c r="AN154" s="394"/>
      <c r="AO154" s="394"/>
      <c r="AP154" s="394"/>
      <c r="AQ154" s="394"/>
      <c r="AR154" s="394"/>
      <c r="AS154" s="394"/>
      <c r="AT154" s="394"/>
      <c r="AU154" s="394"/>
      <c r="AV154" s="394"/>
      <c r="AW154" s="394"/>
      <c r="AX154" s="394"/>
      <c r="AY154" s="394"/>
    </row>
    <row r="155" spans="2:51">
      <c r="B155" s="394"/>
      <c r="C155" s="394"/>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c r="AI155" s="394"/>
      <c r="AJ155" s="394"/>
      <c r="AK155" s="394"/>
      <c r="AL155" s="394"/>
      <c r="AM155" s="394"/>
      <c r="AN155" s="394"/>
      <c r="AO155" s="394"/>
      <c r="AP155" s="394"/>
      <c r="AQ155" s="394"/>
      <c r="AR155" s="394"/>
      <c r="AS155" s="394"/>
      <c r="AT155" s="394"/>
      <c r="AU155" s="394"/>
      <c r="AV155" s="394"/>
      <c r="AW155" s="394"/>
      <c r="AX155" s="394"/>
      <c r="AY155" s="394"/>
    </row>
    <row r="156" spans="2:51">
      <c r="B156" s="394"/>
      <c r="C156" s="394"/>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394"/>
      <c r="AK156" s="394"/>
      <c r="AL156" s="394"/>
      <c r="AM156" s="394"/>
      <c r="AN156" s="394"/>
      <c r="AO156" s="394"/>
      <c r="AP156" s="394"/>
      <c r="AQ156" s="394"/>
      <c r="AR156" s="394"/>
      <c r="AS156" s="394"/>
      <c r="AT156" s="394"/>
      <c r="AU156" s="394"/>
      <c r="AV156" s="394"/>
      <c r="AW156" s="394"/>
      <c r="AX156" s="394"/>
      <c r="AY156" s="394"/>
    </row>
    <row r="157" spans="2:51">
      <c r="B157" s="394"/>
      <c r="C157" s="394"/>
      <c r="D157" s="394"/>
      <c r="E157" s="394"/>
      <c r="F157" s="394"/>
      <c r="G157" s="394"/>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4"/>
      <c r="AD157" s="394"/>
      <c r="AE157" s="394"/>
      <c r="AF157" s="394"/>
      <c r="AG157" s="394"/>
      <c r="AH157" s="394"/>
      <c r="AI157" s="394"/>
      <c r="AJ157" s="394"/>
      <c r="AK157" s="394"/>
      <c r="AL157" s="394"/>
      <c r="AM157" s="394"/>
      <c r="AN157" s="394"/>
      <c r="AO157" s="394"/>
      <c r="AP157" s="394"/>
      <c r="AQ157" s="394"/>
      <c r="AR157" s="394"/>
      <c r="AS157" s="394"/>
      <c r="AT157" s="394"/>
      <c r="AU157" s="394"/>
      <c r="AV157" s="394"/>
      <c r="AW157" s="394"/>
      <c r="AX157" s="394"/>
      <c r="AY157" s="394"/>
    </row>
    <row r="158" spans="2:51">
      <c r="B158" s="394"/>
      <c r="C158" s="394"/>
      <c r="D158" s="394"/>
      <c r="E158" s="394"/>
      <c r="F158" s="394"/>
      <c r="G158" s="394"/>
      <c r="H158" s="394"/>
      <c r="I158" s="394"/>
      <c r="J158" s="394"/>
      <c r="K158" s="394"/>
      <c r="L158" s="394"/>
      <c r="M158" s="394"/>
      <c r="N158" s="394"/>
      <c r="O158" s="394"/>
      <c r="P158" s="394"/>
      <c r="Q158" s="394"/>
      <c r="R158" s="394"/>
      <c r="S158" s="394"/>
      <c r="T158" s="394"/>
      <c r="U158" s="394"/>
      <c r="V158" s="394"/>
      <c r="W158" s="394"/>
      <c r="X158" s="394"/>
      <c r="Y158" s="394"/>
      <c r="Z158" s="394"/>
      <c r="AA158" s="394"/>
      <c r="AB158" s="394"/>
      <c r="AC158" s="394"/>
      <c r="AD158" s="394"/>
      <c r="AE158" s="394"/>
      <c r="AF158" s="394"/>
      <c r="AG158" s="394"/>
      <c r="AH158" s="394"/>
      <c r="AI158" s="394"/>
      <c r="AJ158" s="394"/>
      <c r="AK158" s="394"/>
      <c r="AL158" s="394"/>
      <c r="AM158" s="394"/>
      <c r="AN158" s="394"/>
      <c r="AO158" s="394"/>
      <c r="AP158" s="394"/>
      <c r="AQ158" s="394"/>
      <c r="AR158" s="394"/>
      <c r="AS158" s="394"/>
      <c r="AT158" s="394"/>
      <c r="AU158" s="394"/>
      <c r="AV158" s="394"/>
      <c r="AW158" s="394"/>
      <c r="AX158" s="394"/>
      <c r="AY158" s="394"/>
    </row>
    <row r="159" spans="2:51">
      <c r="B159" s="394"/>
      <c r="C159" s="394"/>
      <c r="D159" s="394"/>
      <c r="E159" s="394"/>
      <c r="F159" s="394"/>
      <c r="G159" s="394"/>
      <c r="H159" s="394"/>
      <c r="I159" s="394"/>
      <c r="J159" s="394"/>
      <c r="K159" s="394"/>
      <c r="L159" s="394"/>
      <c r="M159" s="394"/>
      <c r="N159" s="394"/>
      <c r="O159" s="394"/>
      <c r="P159" s="394"/>
      <c r="Q159" s="394"/>
      <c r="R159" s="394"/>
      <c r="S159" s="394"/>
      <c r="T159" s="394"/>
      <c r="U159" s="394"/>
      <c r="V159" s="394"/>
      <c r="W159" s="394"/>
      <c r="X159" s="394"/>
      <c r="Y159" s="394"/>
      <c r="Z159" s="394"/>
      <c r="AA159" s="394"/>
      <c r="AB159" s="394"/>
      <c r="AC159" s="394"/>
      <c r="AD159" s="394"/>
      <c r="AE159" s="394"/>
      <c r="AF159" s="394"/>
      <c r="AG159" s="394"/>
      <c r="AH159" s="394"/>
      <c r="AI159" s="394"/>
      <c r="AJ159" s="394"/>
      <c r="AK159" s="394"/>
      <c r="AL159" s="394"/>
      <c r="AM159" s="394"/>
      <c r="AN159" s="394"/>
      <c r="AO159" s="394"/>
      <c r="AP159" s="394"/>
      <c r="AQ159" s="394"/>
      <c r="AR159" s="394"/>
      <c r="AS159" s="394"/>
      <c r="AT159" s="394"/>
      <c r="AU159" s="394"/>
      <c r="AV159" s="394"/>
      <c r="AW159" s="394"/>
      <c r="AX159" s="394"/>
      <c r="AY159" s="394"/>
    </row>
    <row r="160" spans="2:51">
      <c r="B160" s="394"/>
      <c r="C160" s="394"/>
      <c r="D160" s="394"/>
      <c r="E160" s="394"/>
      <c r="F160" s="394"/>
      <c r="G160" s="394"/>
      <c r="H160" s="394"/>
      <c r="I160" s="394"/>
      <c r="J160" s="394"/>
      <c r="K160" s="394"/>
      <c r="L160" s="394"/>
      <c r="M160" s="394"/>
      <c r="N160" s="394"/>
      <c r="O160" s="394"/>
      <c r="P160" s="394"/>
      <c r="Q160" s="394"/>
      <c r="R160" s="394"/>
      <c r="S160" s="394"/>
      <c r="T160" s="394"/>
      <c r="U160" s="394"/>
      <c r="V160" s="394"/>
      <c r="W160" s="394"/>
      <c r="X160" s="394"/>
      <c r="Y160" s="394"/>
      <c r="Z160" s="394"/>
      <c r="AA160" s="394"/>
      <c r="AB160" s="394"/>
      <c r="AC160" s="394"/>
      <c r="AD160" s="394"/>
      <c r="AE160" s="394"/>
      <c r="AF160" s="394"/>
      <c r="AG160" s="394"/>
      <c r="AH160" s="394"/>
      <c r="AI160" s="394"/>
      <c r="AJ160" s="394"/>
      <c r="AK160" s="394"/>
      <c r="AL160" s="394"/>
      <c r="AM160" s="394"/>
      <c r="AN160" s="394"/>
      <c r="AO160" s="394"/>
      <c r="AP160" s="394"/>
      <c r="AQ160" s="394"/>
      <c r="AR160" s="394"/>
      <c r="AS160" s="394"/>
      <c r="AT160" s="394"/>
      <c r="AU160" s="394"/>
      <c r="AV160" s="394"/>
      <c r="AW160" s="394"/>
      <c r="AX160" s="394"/>
      <c r="AY160" s="394"/>
    </row>
    <row r="161" spans="2:51">
      <c r="B161" s="394"/>
      <c r="C161" s="394"/>
      <c r="D161" s="394"/>
      <c r="E161" s="394"/>
      <c r="F161" s="394"/>
      <c r="G161" s="394"/>
      <c r="H161" s="394"/>
      <c r="I161" s="394"/>
      <c r="J161" s="394"/>
      <c r="K161" s="394"/>
      <c r="L161" s="394"/>
      <c r="M161" s="394"/>
      <c r="N161" s="394"/>
      <c r="O161" s="394"/>
      <c r="P161" s="394"/>
      <c r="Q161" s="394"/>
      <c r="R161" s="394"/>
      <c r="S161" s="394"/>
      <c r="T161" s="394"/>
      <c r="U161" s="394"/>
      <c r="V161" s="394"/>
      <c r="W161" s="394"/>
      <c r="X161" s="394"/>
      <c r="Y161" s="394"/>
      <c r="Z161" s="394"/>
      <c r="AA161" s="394"/>
      <c r="AB161" s="394"/>
      <c r="AC161" s="394"/>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4"/>
      <c r="AY161" s="394"/>
    </row>
    <row r="162" spans="2:51">
      <c r="B162" s="394"/>
      <c r="C162" s="394"/>
      <c r="D162" s="394"/>
      <c r="E162" s="394"/>
      <c r="F162" s="394"/>
      <c r="G162" s="394"/>
      <c r="H162" s="394"/>
      <c r="I162" s="394"/>
      <c r="J162" s="394"/>
      <c r="K162" s="394"/>
      <c r="L162" s="394"/>
      <c r="M162" s="394"/>
      <c r="N162" s="394"/>
      <c r="O162" s="394"/>
      <c r="P162" s="394"/>
      <c r="Q162" s="394"/>
      <c r="R162" s="394"/>
      <c r="S162" s="394"/>
      <c r="T162" s="394"/>
      <c r="U162" s="394"/>
      <c r="V162" s="394"/>
      <c r="W162" s="394"/>
      <c r="X162" s="394"/>
      <c r="Y162" s="394"/>
      <c r="Z162" s="394"/>
      <c r="AA162" s="394"/>
      <c r="AB162" s="394"/>
      <c r="AC162" s="394"/>
      <c r="AD162" s="394"/>
      <c r="AE162" s="394"/>
      <c r="AF162" s="394"/>
      <c r="AG162" s="394"/>
      <c r="AH162" s="394"/>
      <c r="AI162" s="394"/>
      <c r="AJ162" s="394"/>
      <c r="AK162" s="394"/>
      <c r="AL162" s="394"/>
      <c r="AM162" s="394"/>
      <c r="AN162" s="394"/>
      <c r="AO162" s="394"/>
      <c r="AP162" s="394"/>
      <c r="AQ162" s="394"/>
      <c r="AR162" s="394"/>
      <c r="AS162" s="394"/>
      <c r="AT162" s="394"/>
      <c r="AU162" s="394"/>
      <c r="AV162" s="394"/>
      <c r="AW162" s="394"/>
      <c r="AX162" s="394"/>
      <c r="AY162" s="394"/>
    </row>
    <row r="163" spans="2:51">
      <c r="B163" s="394"/>
      <c r="C163" s="394"/>
      <c r="D163" s="394"/>
      <c r="E163" s="394"/>
      <c r="F163" s="394"/>
      <c r="G163" s="394"/>
      <c r="H163" s="394"/>
      <c r="I163" s="394"/>
      <c r="J163" s="394"/>
      <c r="K163" s="394"/>
      <c r="L163" s="394"/>
      <c r="M163" s="394"/>
      <c r="N163" s="394"/>
      <c r="O163" s="394"/>
      <c r="P163" s="394"/>
      <c r="Q163" s="394"/>
      <c r="R163" s="394"/>
      <c r="S163" s="394"/>
      <c r="T163" s="394"/>
      <c r="U163" s="394"/>
      <c r="V163" s="394"/>
      <c r="W163" s="394"/>
      <c r="X163" s="394"/>
      <c r="Y163" s="394"/>
      <c r="Z163" s="394"/>
      <c r="AA163" s="394"/>
      <c r="AB163" s="394"/>
      <c r="AC163" s="394"/>
      <c r="AD163" s="394"/>
      <c r="AE163" s="394"/>
      <c r="AF163" s="394"/>
      <c r="AG163" s="394"/>
      <c r="AH163" s="394"/>
      <c r="AI163" s="394"/>
      <c r="AJ163" s="394"/>
      <c r="AK163" s="394"/>
      <c r="AL163" s="394"/>
      <c r="AM163" s="394"/>
      <c r="AN163" s="394"/>
      <c r="AO163" s="394"/>
      <c r="AP163" s="394"/>
      <c r="AQ163" s="394"/>
      <c r="AR163" s="394"/>
      <c r="AS163" s="394"/>
      <c r="AT163" s="394"/>
      <c r="AU163" s="394"/>
      <c r="AV163" s="394"/>
      <c r="AW163" s="394"/>
      <c r="AX163" s="394"/>
      <c r="AY163" s="394"/>
    </row>
    <row r="164" spans="2:51">
      <c r="B164" s="394"/>
      <c r="C164" s="394"/>
      <c r="D164" s="394"/>
      <c r="E164" s="394"/>
      <c r="F164" s="394"/>
      <c r="G164" s="394"/>
      <c r="H164" s="394"/>
      <c r="I164" s="394"/>
      <c r="J164" s="394"/>
      <c r="K164" s="394"/>
      <c r="L164" s="394"/>
      <c r="M164" s="394"/>
      <c r="N164" s="394"/>
      <c r="O164" s="394"/>
      <c r="P164" s="394"/>
      <c r="Q164" s="394"/>
      <c r="R164" s="394"/>
      <c r="S164" s="394"/>
      <c r="T164" s="394"/>
      <c r="U164" s="394"/>
      <c r="V164" s="394"/>
      <c r="W164" s="394"/>
      <c r="X164" s="394"/>
      <c r="Y164" s="394"/>
      <c r="Z164" s="394"/>
      <c r="AA164" s="394"/>
      <c r="AB164" s="394"/>
      <c r="AC164" s="394"/>
      <c r="AD164" s="394"/>
      <c r="AE164" s="394"/>
      <c r="AF164" s="394"/>
      <c r="AG164" s="394"/>
      <c r="AH164" s="394"/>
      <c r="AI164" s="394"/>
      <c r="AJ164" s="394"/>
      <c r="AK164" s="394"/>
      <c r="AL164" s="394"/>
      <c r="AM164" s="394"/>
      <c r="AN164" s="394"/>
      <c r="AO164" s="394"/>
      <c r="AP164" s="394"/>
      <c r="AQ164" s="394"/>
      <c r="AR164" s="394"/>
      <c r="AS164" s="394"/>
      <c r="AT164" s="394"/>
      <c r="AU164" s="394"/>
      <c r="AV164" s="394"/>
      <c r="AW164" s="394"/>
      <c r="AX164" s="394"/>
      <c r="AY164" s="394"/>
    </row>
    <row r="165" spans="2:51">
      <c r="B165" s="394"/>
      <c r="C165" s="394"/>
      <c r="D165" s="394"/>
      <c r="E165" s="394"/>
      <c r="F165" s="394"/>
      <c r="G165" s="394"/>
      <c r="H165" s="394"/>
      <c r="I165" s="394"/>
      <c r="J165" s="394"/>
      <c r="K165" s="394"/>
      <c r="L165" s="394"/>
      <c r="M165" s="394"/>
      <c r="N165" s="394"/>
      <c r="O165" s="394"/>
      <c r="P165" s="394"/>
      <c r="Q165" s="394"/>
      <c r="R165" s="394"/>
      <c r="S165" s="394"/>
      <c r="T165" s="394"/>
      <c r="U165" s="394"/>
      <c r="V165" s="394"/>
      <c r="W165" s="394"/>
      <c r="X165" s="394"/>
      <c r="Y165" s="394"/>
      <c r="Z165" s="394"/>
      <c r="AA165" s="394"/>
      <c r="AB165" s="394"/>
      <c r="AC165" s="394"/>
      <c r="AD165" s="394"/>
      <c r="AE165" s="394"/>
      <c r="AF165" s="394"/>
      <c r="AG165" s="394"/>
      <c r="AH165" s="394"/>
      <c r="AI165" s="394"/>
      <c r="AJ165" s="394"/>
      <c r="AK165" s="394"/>
      <c r="AL165" s="394"/>
      <c r="AM165" s="394"/>
      <c r="AN165" s="394"/>
      <c r="AO165" s="394"/>
      <c r="AP165" s="394"/>
      <c r="AQ165" s="394"/>
      <c r="AR165" s="394"/>
      <c r="AS165" s="394"/>
      <c r="AT165" s="394"/>
      <c r="AU165" s="394"/>
      <c r="AV165" s="394"/>
      <c r="AW165" s="394"/>
      <c r="AX165" s="394"/>
      <c r="AY165" s="394"/>
    </row>
    <row r="166" spans="2:51">
      <c r="B166" s="394"/>
      <c r="C166" s="394"/>
      <c r="D166" s="394"/>
      <c r="E166" s="394"/>
      <c r="F166" s="394"/>
      <c r="G166" s="394"/>
      <c r="H166" s="394"/>
      <c r="I166" s="394"/>
      <c r="J166" s="394"/>
      <c r="K166" s="394"/>
      <c r="L166" s="394"/>
      <c r="M166" s="394"/>
      <c r="N166" s="394"/>
      <c r="O166" s="394"/>
      <c r="P166" s="394"/>
      <c r="Q166" s="394"/>
      <c r="R166" s="394"/>
      <c r="S166" s="394"/>
      <c r="T166" s="394"/>
      <c r="U166" s="394"/>
      <c r="V166" s="394"/>
      <c r="W166" s="394"/>
      <c r="X166" s="394"/>
      <c r="Y166" s="394"/>
      <c r="Z166" s="394"/>
      <c r="AA166" s="394"/>
      <c r="AB166" s="394"/>
      <c r="AC166" s="394"/>
      <c r="AD166" s="394"/>
      <c r="AE166" s="394"/>
      <c r="AF166" s="394"/>
      <c r="AG166" s="394"/>
      <c r="AH166" s="394"/>
      <c r="AI166" s="394"/>
      <c r="AJ166" s="394"/>
      <c r="AK166" s="394"/>
      <c r="AL166" s="394"/>
      <c r="AM166" s="394"/>
      <c r="AN166" s="394"/>
      <c r="AO166" s="394"/>
      <c r="AP166" s="394"/>
      <c r="AQ166" s="394"/>
      <c r="AR166" s="394"/>
      <c r="AS166" s="394"/>
      <c r="AT166" s="394"/>
      <c r="AU166" s="394"/>
      <c r="AV166" s="394"/>
      <c r="AW166" s="394"/>
      <c r="AX166" s="394"/>
      <c r="AY166" s="394"/>
    </row>
    <row r="167" spans="2:51">
      <c r="B167" s="394"/>
      <c r="C167" s="394"/>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c r="AK167" s="394"/>
      <c r="AL167" s="394"/>
      <c r="AM167" s="394"/>
      <c r="AN167" s="394"/>
      <c r="AO167" s="394"/>
      <c r="AP167" s="394"/>
      <c r="AQ167" s="394"/>
      <c r="AR167" s="394"/>
      <c r="AS167" s="394"/>
      <c r="AT167" s="394"/>
      <c r="AU167" s="394"/>
      <c r="AV167" s="394"/>
      <c r="AW167" s="394"/>
      <c r="AX167" s="394"/>
      <c r="AY167" s="394"/>
    </row>
    <row r="168" spans="2:51">
      <c r="B168" s="394"/>
      <c r="C168" s="394"/>
      <c r="D168" s="394"/>
      <c r="E168" s="394"/>
      <c r="F168" s="394"/>
      <c r="G168" s="394"/>
      <c r="H168" s="394"/>
      <c r="I168" s="394"/>
      <c r="J168" s="394"/>
      <c r="K168" s="394"/>
      <c r="L168" s="394"/>
      <c r="M168" s="394"/>
      <c r="N168" s="394"/>
      <c r="O168" s="394"/>
      <c r="P168" s="394"/>
      <c r="Q168" s="394"/>
      <c r="R168" s="394"/>
      <c r="S168" s="394"/>
      <c r="T168" s="394"/>
      <c r="U168" s="394"/>
      <c r="V168" s="394"/>
      <c r="W168" s="394"/>
      <c r="X168" s="394"/>
      <c r="Y168" s="394"/>
      <c r="Z168" s="394"/>
      <c r="AA168" s="394"/>
      <c r="AB168" s="394"/>
      <c r="AC168" s="394"/>
      <c r="AD168" s="394"/>
      <c r="AE168" s="394"/>
      <c r="AF168" s="394"/>
      <c r="AG168" s="394"/>
      <c r="AH168" s="394"/>
      <c r="AI168" s="394"/>
      <c r="AJ168" s="394"/>
      <c r="AK168" s="394"/>
      <c r="AL168" s="394"/>
      <c r="AM168" s="394"/>
      <c r="AN168" s="394"/>
      <c r="AO168" s="394"/>
      <c r="AP168" s="394"/>
      <c r="AQ168" s="394"/>
      <c r="AR168" s="394"/>
      <c r="AS168" s="394"/>
      <c r="AT168" s="394"/>
      <c r="AU168" s="394"/>
      <c r="AV168" s="394"/>
      <c r="AW168" s="394"/>
      <c r="AX168" s="394"/>
      <c r="AY168" s="394"/>
    </row>
    <row r="169" spans="2:51">
      <c r="B169" s="394"/>
      <c r="C169" s="394"/>
      <c r="D169" s="394"/>
      <c r="E169" s="394"/>
      <c r="F169" s="394"/>
      <c r="G169" s="394"/>
      <c r="H169" s="394"/>
      <c r="I169" s="394"/>
      <c r="J169" s="394"/>
      <c r="K169" s="394"/>
      <c r="L169" s="394"/>
      <c r="M169" s="394"/>
      <c r="N169" s="394"/>
      <c r="O169" s="394"/>
      <c r="P169" s="394"/>
      <c r="Q169" s="394"/>
      <c r="R169" s="394"/>
      <c r="S169" s="394"/>
      <c r="T169" s="394"/>
      <c r="U169" s="394"/>
      <c r="V169" s="394"/>
      <c r="W169" s="394"/>
      <c r="X169" s="394"/>
      <c r="Y169" s="394"/>
      <c r="Z169" s="394"/>
      <c r="AA169" s="394"/>
      <c r="AB169" s="394"/>
      <c r="AC169" s="394"/>
      <c r="AD169" s="394"/>
      <c r="AE169" s="394"/>
      <c r="AF169" s="394"/>
      <c r="AG169" s="394"/>
      <c r="AH169" s="394"/>
      <c r="AI169" s="394"/>
      <c r="AJ169" s="394"/>
      <c r="AK169" s="394"/>
      <c r="AL169" s="394"/>
      <c r="AM169" s="394"/>
      <c r="AN169" s="394"/>
      <c r="AO169" s="394"/>
      <c r="AP169" s="394"/>
      <c r="AQ169" s="394"/>
      <c r="AR169" s="394"/>
      <c r="AS169" s="394"/>
      <c r="AT169" s="394"/>
      <c r="AU169" s="394"/>
      <c r="AV169" s="394"/>
      <c r="AW169" s="394"/>
      <c r="AX169" s="394"/>
      <c r="AY169" s="394"/>
    </row>
    <row r="170" spans="2:51">
      <c r="B170" s="394"/>
      <c r="C170" s="394"/>
      <c r="D170" s="394"/>
      <c r="E170" s="394"/>
      <c r="F170" s="394"/>
      <c r="G170" s="394"/>
      <c r="H170" s="394"/>
      <c r="I170" s="394"/>
      <c r="J170" s="394"/>
      <c r="K170" s="394"/>
      <c r="L170" s="394"/>
      <c r="M170" s="394"/>
      <c r="N170" s="394"/>
      <c r="O170" s="394"/>
      <c r="P170" s="394"/>
      <c r="Q170" s="394"/>
      <c r="R170" s="394"/>
      <c r="S170" s="394"/>
      <c r="T170" s="394"/>
      <c r="U170" s="394"/>
      <c r="V170" s="394"/>
      <c r="W170" s="394"/>
      <c r="X170" s="394"/>
      <c r="Y170" s="394"/>
      <c r="Z170" s="394"/>
      <c r="AA170" s="394"/>
      <c r="AB170" s="394"/>
      <c r="AC170" s="394"/>
      <c r="AD170" s="394"/>
      <c r="AE170" s="394"/>
      <c r="AF170" s="394"/>
      <c r="AG170" s="394"/>
      <c r="AH170" s="394"/>
      <c r="AI170" s="394"/>
      <c r="AJ170" s="394"/>
      <c r="AK170" s="394"/>
      <c r="AL170" s="394"/>
      <c r="AM170" s="394"/>
      <c r="AN170" s="394"/>
      <c r="AO170" s="394"/>
      <c r="AP170" s="394"/>
      <c r="AQ170" s="394"/>
      <c r="AR170" s="394"/>
      <c r="AS170" s="394"/>
      <c r="AT170" s="394"/>
      <c r="AU170" s="394"/>
      <c r="AV170" s="394"/>
      <c r="AW170" s="394"/>
      <c r="AX170" s="394"/>
      <c r="AY170" s="394"/>
    </row>
    <row r="171" spans="2:51">
      <c r="B171" s="394"/>
      <c r="C171" s="394"/>
      <c r="D171" s="394"/>
      <c r="E171" s="394"/>
      <c r="F171" s="394"/>
      <c r="G171" s="394"/>
      <c r="H171" s="394"/>
      <c r="I171" s="394"/>
      <c r="J171" s="394"/>
      <c r="K171" s="394"/>
      <c r="L171" s="394"/>
      <c r="M171" s="394"/>
      <c r="N171" s="394"/>
      <c r="O171" s="394"/>
      <c r="P171" s="394"/>
      <c r="Q171" s="394"/>
      <c r="R171" s="394"/>
      <c r="S171" s="394"/>
      <c r="T171" s="394"/>
      <c r="U171" s="394"/>
      <c r="V171" s="394"/>
      <c r="W171" s="394"/>
      <c r="X171" s="394"/>
      <c r="Y171" s="394"/>
      <c r="Z171" s="394"/>
      <c r="AA171" s="394"/>
      <c r="AB171" s="394"/>
      <c r="AC171" s="394"/>
      <c r="AD171" s="394"/>
      <c r="AE171" s="394"/>
      <c r="AF171" s="394"/>
      <c r="AG171" s="394"/>
      <c r="AH171" s="394"/>
      <c r="AI171" s="394"/>
      <c r="AJ171" s="394"/>
      <c r="AK171" s="394"/>
      <c r="AL171" s="394"/>
      <c r="AM171" s="394"/>
      <c r="AN171" s="394"/>
      <c r="AO171" s="394"/>
      <c r="AP171" s="394"/>
      <c r="AQ171" s="394"/>
      <c r="AR171" s="394"/>
      <c r="AS171" s="394"/>
      <c r="AT171" s="394"/>
      <c r="AU171" s="394"/>
      <c r="AV171" s="394"/>
      <c r="AW171" s="394"/>
      <c r="AX171" s="394"/>
      <c r="AY171" s="394"/>
    </row>
    <row r="172" spans="2:51">
      <c r="B172" s="394"/>
      <c r="C172" s="394"/>
      <c r="D172" s="394"/>
      <c r="E172" s="394"/>
      <c r="F172" s="394"/>
      <c r="G172" s="394"/>
      <c r="H172" s="394"/>
      <c r="I172" s="394"/>
      <c r="J172" s="394"/>
      <c r="K172" s="394"/>
      <c r="L172" s="394"/>
      <c r="M172" s="394"/>
      <c r="N172" s="394"/>
      <c r="O172" s="394"/>
      <c r="P172" s="394"/>
      <c r="Q172" s="394"/>
      <c r="R172" s="394"/>
      <c r="S172" s="394"/>
      <c r="T172" s="394"/>
      <c r="U172" s="394"/>
      <c r="V172" s="394"/>
      <c r="W172" s="394"/>
      <c r="X172" s="394"/>
      <c r="Y172" s="394"/>
      <c r="Z172" s="394"/>
      <c r="AA172" s="394"/>
      <c r="AB172" s="394"/>
      <c r="AC172" s="394"/>
      <c r="AD172" s="394"/>
      <c r="AE172" s="394"/>
      <c r="AF172" s="394"/>
      <c r="AG172" s="394"/>
      <c r="AH172" s="394"/>
      <c r="AI172" s="394"/>
      <c r="AJ172" s="394"/>
      <c r="AK172" s="394"/>
      <c r="AL172" s="394"/>
      <c r="AM172" s="394"/>
      <c r="AN172" s="394"/>
      <c r="AO172" s="394"/>
      <c r="AP172" s="394"/>
      <c r="AQ172" s="394"/>
      <c r="AR172" s="394"/>
      <c r="AS172" s="394"/>
      <c r="AT172" s="394"/>
      <c r="AU172" s="394"/>
      <c r="AV172" s="394"/>
      <c r="AW172" s="394"/>
      <c r="AX172" s="394"/>
      <c r="AY172" s="394"/>
    </row>
    <row r="173" spans="2:51">
      <c r="B173" s="394"/>
      <c r="C173" s="394"/>
      <c r="D173" s="394"/>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4"/>
      <c r="AB173" s="394"/>
      <c r="AC173" s="394"/>
      <c r="AD173" s="394"/>
      <c r="AE173" s="394"/>
      <c r="AF173" s="394"/>
      <c r="AG173" s="394"/>
      <c r="AH173" s="394"/>
      <c r="AI173" s="394"/>
      <c r="AJ173" s="394"/>
      <c r="AK173" s="394"/>
      <c r="AL173" s="394"/>
      <c r="AM173" s="394"/>
      <c r="AN173" s="394"/>
      <c r="AO173" s="394"/>
      <c r="AP173" s="394"/>
      <c r="AQ173" s="394"/>
      <c r="AR173" s="394"/>
      <c r="AS173" s="394"/>
      <c r="AT173" s="394"/>
      <c r="AU173" s="394"/>
      <c r="AV173" s="394"/>
      <c r="AW173" s="394"/>
      <c r="AX173" s="394"/>
      <c r="AY173" s="394"/>
    </row>
    <row r="174" spans="2:51">
      <c r="B174" s="394"/>
      <c r="C174" s="394"/>
      <c r="D174" s="394"/>
      <c r="E174" s="394"/>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4"/>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4"/>
      <c r="AY174" s="394"/>
    </row>
    <row r="175" spans="2:51">
      <c r="B175" s="394"/>
      <c r="C175" s="394"/>
      <c r="D175" s="394"/>
      <c r="E175" s="394"/>
      <c r="F175" s="394"/>
      <c r="G175" s="394"/>
      <c r="H175" s="394"/>
      <c r="I175" s="394"/>
      <c r="J175" s="394"/>
      <c r="K175" s="394"/>
      <c r="L175" s="394"/>
      <c r="M175" s="394"/>
      <c r="N175" s="394"/>
      <c r="O175" s="394"/>
      <c r="P175" s="394"/>
      <c r="Q175" s="394"/>
      <c r="R175" s="394"/>
      <c r="S175" s="394"/>
      <c r="T175" s="394"/>
      <c r="U175" s="394"/>
      <c r="V175" s="394"/>
      <c r="W175" s="394"/>
      <c r="X175" s="394"/>
      <c r="Y175" s="394"/>
      <c r="Z175" s="394"/>
      <c r="AA175" s="394"/>
      <c r="AB175" s="394"/>
      <c r="AC175" s="394"/>
      <c r="AD175" s="394"/>
      <c r="AE175" s="394"/>
      <c r="AF175" s="394"/>
      <c r="AG175" s="394"/>
      <c r="AH175" s="394"/>
      <c r="AI175" s="394"/>
      <c r="AJ175" s="394"/>
      <c r="AK175" s="394"/>
      <c r="AL175" s="394"/>
      <c r="AM175" s="394"/>
      <c r="AN175" s="394"/>
      <c r="AO175" s="394"/>
      <c r="AP175" s="394"/>
      <c r="AQ175" s="394"/>
      <c r="AR175" s="394"/>
      <c r="AS175" s="394"/>
      <c r="AT175" s="394"/>
      <c r="AU175" s="394"/>
      <c r="AV175" s="394"/>
      <c r="AW175" s="394"/>
      <c r="AX175" s="394"/>
      <c r="AY175" s="394"/>
    </row>
    <row r="176" spans="2:51">
      <c r="B176" s="394"/>
      <c r="C176" s="394"/>
      <c r="D176" s="394"/>
      <c r="E176" s="394"/>
      <c r="F176" s="394"/>
      <c r="G176" s="394"/>
      <c r="H176" s="394"/>
      <c r="I176" s="394"/>
      <c r="J176" s="394"/>
      <c r="K176" s="394"/>
      <c r="L176" s="394"/>
      <c r="M176" s="394"/>
      <c r="N176" s="394"/>
      <c r="O176" s="394"/>
      <c r="P176" s="394"/>
      <c r="Q176" s="394"/>
      <c r="R176" s="394"/>
      <c r="S176" s="394"/>
      <c r="T176" s="394"/>
      <c r="U176" s="394"/>
      <c r="V176" s="394"/>
      <c r="W176" s="394"/>
      <c r="X176" s="394"/>
      <c r="Y176" s="394"/>
      <c r="Z176" s="394"/>
      <c r="AA176" s="394"/>
      <c r="AB176" s="394"/>
      <c r="AC176" s="394"/>
      <c r="AD176" s="394"/>
      <c r="AE176" s="394"/>
      <c r="AF176" s="394"/>
      <c r="AG176" s="394"/>
      <c r="AH176" s="394"/>
      <c r="AI176" s="394"/>
      <c r="AJ176" s="394"/>
      <c r="AK176" s="394"/>
      <c r="AL176" s="394"/>
      <c r="AM176" s="394"/>
      <c r="AN176" s="394"/>
      <c r="AO176" s="394"/>
      <c r="AP176" s="394"/>
      <c r="AQ176" s="394"/>
      <c r="AR176" s="394"/>
      <c r="AS176" s="394"/>
      <c r="AT176" s="394"/>
      <c r="AU176" s="394"/>
      <c r="AV176" s="394"/>
      <c r="AW176" s="394"/>
      <c r="AX176" s="394"/>
      <c r="AY176" s="394"/>
    </row>
    <row r="177" spans="2:51">
      <c r="B177" s="394"/>
      <c r="C177" s="394"/>
      <c r="D177" s="394"/>
      <c r="E177" s="394"/>
      <c r="F177" s="394"/>
      <c r="G177" s="394"/>
      <c r="H177" s="394"/>
      <c r="I177" s="394"/>
      <c r="J177" s="394"/>
      <c r="K177" s="394"/>
      <c r="L177" s="394"/>
      <c r="M177" s="394"/>
      <c r="N177" s="394"/>
      <c r="O177" s="394"/>
      <c r="P177" s="394"/>
      <c r="Q177" s="394"/>
      <c r="R177" s="394"/>
      <c r="S177" s="394"/>
      <c r="T177" s="394"/>
      <c r="U177" s="394"/>
      <c r="V177" s="394"/>
      <c r="W177" s="394"/>
      <c r="X177" s="394"/>
      <c r="Y177" s="394"/>
      <c r="Z177" s="394"/>
      <c r="AA177" s="394"/>
      <c r="AB177" s="394"/>
      <c r="AC177" s="394"/>
      <c r="AD177" s="394"/>
      <c r="AE177" s="394"/>
      <c r="AF177" s="394"/>
      <c r="AG177" s="394"/>
      <c r="AH177" s="394"/>
      <c r="AI177" s="394"/>
      <c r="AJ177" s="394"/>
      <c r="AK177" s="394"/>
      <c r="AL177" s="394"/>
      <c r="AM177" s="394"/>
      <c r="AN177" s="394"/>
      <c r="AO177" s="394"/>
      <c r="AP177" s="394"/>
      <c r="AQ177" s="394"/>
      <c r="AR177" s="394"/>
      <c r="AS177" s="394"/>
      <c r="AT177" s="394"/>
      <c r="AU177" s="394"/>
      <c r="AV177" s="394"/>
      <c r="AW177" s="394"/>
      <c r="AX177" s="394"/>
      <c r="AY177" s="394"/>
    </row>
    <row r="178" spans="2:51">
      <c r="B178" s="394"/>
      <c r="C178" s="394"/>
      <c r="D178" s="394"/>
      <c r="E178" s="394"/>
      <c r="F178" s="394"/>
      <c r="G178" s="394"/>
      <c r="H178" s="394"/>
      <c r="I178" s="394"/>
      <c r="J178" s="394"/>
      <c r="K178" s="394"/>
      <c r="L178" s="394"/>
      <c r="M178" s="394"/>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4"/>
      <c r="AY178" s="394"/>
    </row>
    <row r="179" spans="2:51">
      <c r="B179" s="394"/>
      <c r="C179" s="394"/>
      <c r="D179" s="394"/>
      <c r="E179" s="394"/>
      <c r="F179" s="394"/>
      <c r="G179" s="394"/>
      <c r="H179" s="394"/>
      <c r="I179" s="394"/>
      <c r="J179" s="394"/>
      <c r="K179" s="394"/>
      <c r="L179" s="394"/>
      <c r="M179" s="394"/>
      <c r="N179" s="394"/>
      <c r="O179" s="394"/>
      <c r="P179" s="394"/>
      <c r="Q179" s="394"/>
      <c r="R179" s="394"/>
      <c r="S179" s="394"/>
      <c r="T179" s="394"/>
      <c r="U179" s="394"/>
      <c r="V179" s="394"/>
      <c r="W179" s="394"/>
      <c r="X179" s="394"/>
      <c r="Y179" s="394"/>
      <c r="Z179" s="394"/>
      <c r="AA179" s="394"/>
      <c r="AB179" s="394"/>
      <c r="AC179" s="394"/>
      <c r="AD179" s="394"/>
      <c r="AE179" s="394"/>
      <c r="AF179" s="394"/>
      <c r="AG179" s="394"/>
      <c r="AH179" s="394"/>
      <c r="AI179" s="394"/>
      <c r="AJ179" s="394"/>
      <c r="AK179" s="394"/>
      <c r="AL179" s="394"/>
      <c r="AM179" s="394"/>
      <c r="AN179" s="394"/>
      <c r="AO179" s="394"/>
      <c r="AP179" s="394"/>
      <c r="AQ179" s="394"/>
      <c r="AR179" s="394"/>
      <c r="AS179" s="394"/>
      <c r="AT179" s="394"/>
      <c r="AU179" s="394"/>
      <c r="AV179" s="394"/>
      <c r="AW179" s="394"/>
      <c r="AX179" s="394"/>
      <c r="AY179" s="394"/>
    </row>
    <row r="180" spans="2:51">
      <c r="B180" s="394"/>
      <c r="C180" s="394"/>
      <c r="D180" s="394"/>
      <c r="E180" s="394"/>
      <c r="F180" s="394"/>
      <c r="G180" s="394"/>
      <c r="H180" s="394"/>
      <c r="I180" s="394"/>
      <c r="J180" s="394"/>
      <c r="K180" s="394"/>
      <c r="L180" s="394"/>
      <c r="M180" s="394"/>
      <c r="N180" s="394"/>
      <c r="O180" s="394"/>
      <c r="P180" s="394"/>
      <c r="Q180" s="394"/>
      <c r="R180" s="394"/>
      <c r="S180" s="394"/>
      <c r="T180" s="394"/>
      <c r="U180" s="394"/>
      <c r="V180" s="394"/>
      <c r="W180" s="394"/>
      <c r="X180" s="394"/>
      <c r="Y180" s="394"/>
      <c r="Z180" s="394"/>
      <c r="AA180" s="394"/>
      <c r="AB180" s="394"/>
      <c r="AC180" s="394"/>
      <c r="AD180" s="394"/>
      <c r="AE180" s="394"/>
      <c r="AF180" s="394"/>
      <c r="AG180" s="394"/>
      <c r="AH180" s="394"/>
      <c r="AI180" s="394"/>
      <c r="AJ180" s="394"/>
      <c r="AK180" s="394"/>
      <c r="AL180" s="394"/>
      <c r="AM180" s="394"/>
      <c r="AN180" s="394"/>
      <c r="AO180" s="394"/>
      <c r="AP180" s="394"/>
      <c r="AQ180" s="394"/>
      <c r="AR180" s="394"/>
      <c r="AS180" s="394"/>
      <c r="AT180" s="394"/>
      <c r="AU180" s="394"/>
      <c r="AV180" s="394"/>
      <c r="AW180" s="394"/>
      <c r="AX180" s="394"/>
      <c r="AY180" s="394"/>
    </row>
    <row r="181" spans="2:51">
      <c r="B181" s="394"/>
      <c r="C181" s="394"/>
      <c r="D181" s="394"/>
      <c r="E181" s="394"/>
      <c r="F181" s="394"/>
      <c r="G181" s="394"/>
      <c r="H181" s="394"/>
      <c r="I181" s="394"/>
      <c r="J181" s="394"/>
      <c r="K181" s="394"/>
      <c r="L181" s="394"/>
      <c r="M181" s="394"/>
      <c r="N181" s="394"/>
      <c r="O181" s="394"/>
      <c r="P181" s="394"/>
      <c r="Q181" s="394"/>
      <c r="R181" s="394"/>
      <c r="S181" s="394"/>
      <c r="T181" s="394"/>
      <c r="U181" s="394"/>
      <c r="V181" s="394"/>
      <c r="W181" s="394"/>
      <c r="X181" s="394"/>
      <c r="Y181" s="394"/>
      <c r="Z181" s="394"/>
      <c r="AA181" s="394"/>
      <c r="AB181" s="394"/>
      <c r="AC181" s="394"/>
      <c r="AD181" s="394"/>
      <c r="AE181" s="394"/>
      <c r="AF181" s="394"/>
      <c r="AG181" s="394"/>
      <c r="AH181" s="394"/>
      <c r="AI181" s="394"/>
      <c r="AJ181" s="394"/>
      <c r="AK181" s="394"/>
      <c r="AL181" s="394"/>
      <c r="AM181" s="394"/>
      <c r="AN181" s="394"/>
      <c r="AO181" s="394"/>
      <c r="AP181" s="394"/>
      <c r="AQ181" s="394"/>
      <c r="AR181" s="394"/>
      <c r="AS181" s="394"/>
      <c r="AT181" s="394"/>
      <c r="AU181" s="394"/>
      <c r="AV181" s="394"/>
      <c r="AW181" s="394"/>
      <c r="AX181" s="394"/>
      <c r="AY181" s="394"/>
    </row>
    <row r="182" spans="2:51">
      <c r="B182" s="394"/>
      <c r="C182" s="394"/>
      <c r="D182" s="394"/>
      <c r="E182" s="394"/>
      <c r="F182" s="394"/>
      <c r="G182" s="394"/>
      <c r="H182" s="394"/>
      <c r="I182" s="394"/>
      <c r="J182" s="394"/>
      <c r="K182" s="394"/>
      <c r="L182" s="394"/>
      <c r="M182" s="394"/>
      <c r="N182" s="394"/>
      <c r="O182" s="394"/>
      <c r="P182" s="394"/>
      <c r="Q182" s="394"/>
      <c r="R182" s="394"/>
      <c r="S182" s="394"/>
      <c r="T182" s="394"/>
      <c r="U182" s="394"/>
      <c r="V182" s="394"/>
      <c r="W182" s="394"/>
      <c r="X182" s="394"/>
      <c r="Y182" s="394"/>
      <c r="Z182" s="394"/>
      <c r="AA182" s="394"/>
      <c r="AB182" s="394"/>
      <c r="AC182" s="394"/>
      <c r="AD182" s="394"/>
      <c r="AE182" s="394"/>
      <c r="AF182" s="394"/>
      <c r="AG182" s="394"/>
      <c r="AH182" s="394"/>
      <c r="AI182" s="394"/>
      <c r="AJ182" s="394"/>
      <c r="AK182" s="394"/>
      <c r="AL182" s="394"/>
      <c r="AM182" s="394"/>
      <c r="AN182" s="394"/>
      <c r="AO182" s="394"/>
      <c r="AP182" s="394"/>
      <c r="AQ182" s="394"/>
      <c r="AR182" s="394"/>
      <c r="AS182" s="394"/>
      <c r="AT182" s="394"/>
      <c r="AU182" s="394"/>
      <c r="AV182" s="394"/>
      <c r="AW182" s="394"/>
      <c r="AX182" s="394"/>
      <c r="AY182" s="394"/>
    </row>
    <row r="183" spans="2:51">
      <c r="B183" s="394"/>
      <c r="C183" s="394"/>
      <c r="D183" s="394"/>
      <c r="E183" s="394"/>
      <c r="F183" s="394"/>
      <c r="G183" s="394"/>
      <c r="H183" s="394"/>
      <c r="I183" s="394"/>
      <c r="J183" s="394"/>
      <c r="K183" s="394"/>
      <c r="L183" s="394"/>
      <c r="M183" s="394"/>
      <c r="N183" s="394"/>
      <c r="O183" s="394"/>
      <c r="P183" s="394"/>
      <c r="Q183" s="394"/>
      <c r="R183" s="394"/>
      <c r="S183" s="394"/>
      <c r="T183" s="394"/>
      <c r="U183" s="394"/>
      <c r="V183" s="394"/>
      <c r="W183" s="394"/>
      <c r="X183" s="394"/>
      <c r="Y183" s="394"/>
      <c r="Z183" s="394"/>
      <c r="AA183" s="394"/>
      <c r="AB183" s="394"/>
      <c r="AC183" s="394"/>
      <c r="AD183" s="394"/>
      <c r="AE183" s="394"/>
      <c r="AF183" s="394"/>
      <c r="AG183" s="394"/>
      <c r="AH183" s="394"/>
      <c r="AI183" s="394"/>
      <c r="AJ183" s="394"/>
      <c r="AK183" s="394"/>
      <c r="AL183" s="394"/>
      <c r="AM183" s="394"/>
      <c r="AN183" s="394"/>
      <c r="AO183" s="394"/>
      <c r="AP183" s="394"/>
      <c r="AQ183" s="394"/>
      <c r="AR183" s="394"/>
      <c r="AS183" s="394"/>
      <c r="AT183" s="394"/>
      <c r="AU183" s="394"/>
      <c r="AV183" s="394"/>
      <c r="AW183" s="394"/>
      <c r="AX183" s="394"/>
      <c r="AY183" s="394"/>
    </row>
    <row r="184" spans="2:51">
      <c r="B184" s="394"/>
      <c r="C184" s="394"/>
      <c r="D184" s="394"/>
      <c r="E184" s="394"/>
      <c r="F184" s="394"/>
      <c r="G184" s="394"/>
      <c r="H184" s="394"/>
      <c r="I184" s="394"/>
      <c r="J184" s="394"/>
      <c r="K184" s="394"/>
      <c r="L184" s="394"/>
      <c r="M184" s="394"/>
      <c r="N184" s="394"/>
      <c r="O184" s="394"/>
      <c r="P184" s="394"/>
      <c r="Q184" s="394"/>
      <c r="R184" s="394"/>
      <c r="S184" s="394"/>
      <c r="T184" s="394"/>
      <c r="U184" s="394"/>
      <c r="V184" s="394"/>
      <c r="W184" s="394"/>
      <c r="X184" s="394"/>
      <c r="Y184" s="394"/>
      <c r="Z184" s="394"/>
      <c r="AA184" s="394"/>
      <c r="AB184" s="394"/>
      <c r="AC184" s="394"/>
      <c r="AD184" s="394"/>
      <c r="AE184" s="394"/>
      <c r="AF184" s="394"/>
      <c r="AG184" s="394"/>
      <c r="AH184" s="394"/>
      <c r="AI184" s="394"/>
      <c r="AJ184" s="394"/>
      <c r="AK184" s="394"/>
      <c r="AL184" s="394"/>
      <c r="AM184" s="394"/>
      <c r="AN184" s="394"/>
      <c r="AO184" s="394"/>
      <c r="AP184" s="394"/>
      <c r="AQ184" s="394"/>
      <c r="AR184" s="394"/>
      <c r="AS184" s="394"/>
      <c r="AT184" s="394"/>
      <c r="AU184" s="394"/>
      <c r="AV184" s="394"/>
      <c r="AW184" s="394"/>
      <c r="AX184" s="394"/>
      <c r="AY184" s="394"/>
    </row>
    <row r="185" spans="2:51">
      <c r="B185" s="394"/>
      <c r="C185" s="394"/>
      <c r="D185" s="394"/>
      <c r="E185" s="394"/>
      <c r="F185" s="394"/>
      <c r="G185" s="394"/>
      <c r="H185" s="394"/>
      <c r="I185" s="394"/>
      <c r="J185" s="394"/>
      <c r="K185" s="394"/>
      <c r="L185" s="394"/>
      <c r="M185" s="394"/>
      <c r="N185" s="394"/>
      <c r="O185" s="394"/>
      <c r="P185" s="394"/>
      <c r="Q185" s="394"/>
      <c r="R185" s="394"/>
      <c r="S185" s="394"/>
      <c r="T185" s="394"/>
      <c r="U185" s="394"/>
      <c r="V185" s="394"/>
      <c r="W185" s="394"/>
      <c r="X185" s="394"/>
      <c r="Y185" s="394"/>
      <c r="Z185" s="394"/>
      <c r="AA185" s="394"/>
      <c r="AB185" s="394"/>
      <c r="AC185" s="394"/>
      <c r="AD185" s="394"/>
      <c r="AE185" s="394"/>
      <c r="AF185" s="394"/>
      <c r="AG185" s="394"/>
      <c r="AH185" s="394"/>
      <c r="AI185" s="394"/>
      <c r="AJ185" s="394"/>
      <c r="AK185" s="394"/>
      <c r="AL185" s="394"/>
      <c r="AM185" s="394"/>
      <c r="AN185" s="394"/>
      <c r="AO185" s="394"/>
      <c r="AP185" s="394"/>
      <c r="AQ185" s="394"/>
      <c r="AR185" s="394"/>
      <c r="AS185" s="394"/>
      <c r="AT185" s="394"/>
      <c r="AU185" s="394"/>
      <c r="AV185" s="394"/>
      <c r="AW185" s="394"/>
      <c r="AX185" s="394"/>
      <c r="AY185" s="394"/>
    </row>
    <row r="186" spans="2:51">
      <c r="B186" s="394"/>
      <c r="C186" s="394"/>
      <c r="D186" s="394"/>
      <c r="E186" s="394"/>
      <c r="F186" s="394"/>
      <c r="G186" s="394"/>
      <c r="H186" s="394"/>
      <c r="I186" s="394"/>
      <c r="J186" s="394"/>
      <c r="K186" s="394"/>
      <c r="L186" s="394"/>
      <c r="M186" s="394"/>
      <c r="N186" s="394"/>
      <c r="O186" s="394"/>
      <c r="P186" s="394"/>
      <c r="Q186" s="394"/>
      <c r="R186" s="394"/>
      <c r="S186" s="394"/>
      <c r="T186" s="394"/>
      <c r="U186" s="394"/>
      <c r="V186" s="394"/>
      <c r="W186" s="394"/>
      <c r="X186" s="394"/>
      <c r="Y186" s="394"/>
      <c r="Z186" s="394"/>
      <c r="AA186" s="394"/>
      <c r="AB186" s="394"/>
      <c r="AC186" s="394"/>
      <c r="AD186" s="394"/>
      <c r="AE186" s="394"/>
      <c r="AF186" s="394"/>
      <c r="AG186" s="394"/>
      <c r="AH186" s="394"/>
      <c r="AI186" s="394"/>
      <c r="AJ186" s="394"/>
      <c r="AK186" s="394"/>
      <c r="AL186" s="394"/>
      <c r="AM186" s="394"/>
      <c r="AN186" s="394"/>
      <c r="AO186" s="394"/>
      <c r="AP186" s="394"/>
      <c r="AQ186" s="394"/>
      <c r="AR186" s="394"/>
      <c r="AS186" s="394"/>
      <c r="AT186" s="394"/>
      <c r="AU186" s="394"/>
      <c r="AV186" s="394"/>
      <c r="AW186" s="394"/>
      <c r="AX186" s="394"/>
      <c r="AY186" s="394"/>
    </row>
    <row r="187" spans="2:51">
      <c r="B187" s="394"/>
      <c r="C187" s="394"/>
      <c r="D187" s="394"/>
      <c r="E187" s="394"/>
      <c r="F187" s="394"/>
      <c r="G187" s="394"/>
      <c r="H187" s="394"/>
      <c r="I187" s="394"/>
      <c r="J187" s="394"/>
      <c r="K187" s="394"/>
      <c r="L187" s="394"/>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4"/>
      <c r="AY187" s="394"/>
    </row>
    <row r="188" spans="2:51">
      <c r="B188" s="394"/>
      <c r="C188" s="394"/>
      <c r="D188" s="394"/>
      <c r="E188" s="394"/>
      <c r="F188" s="394"/>
      <c r="G188" s="394"/>
      <c r="H188" s="394"/>
      <c r="I188" s="394"/>
      <c r="J188" s="394"/>
      <c r="K188" s="394"/>
      <c r="L188" s="394"/>
      <c r="M188" s="394"/>
      <c r="N188" s="394"/>
      <c r="O188" s="394"/>
      <c r="P188" s="394"/>
      <c r="Q188" s="394"/>
      <c r="R188" s="394"/>
      <c r="S188" s="394"/>
      <c r="T188" s="394"/>
      <c r="U188" s="394"/>
      <c r="V188" s="394"/>
      <c r="W188" s="394"/>
      <c r="X188" s="394"/>
      <c r="Y188" s="394"/>
      <c r="Z188" s="394"/>
      <c r="AA188" s="394"/>
      <c r="AB188" s="394"/>
      <c r="AC188" s="394"/>
      <c r="AD188" s="394"/>
      <c r="AE188" s="394"/>
      <c r="AF188" s="394"/>
      <c r="AG188" s="394"/>
      <c r="AH188" s="394"/>
      <c r="AI188" s="394"/>
      <c r="AJ188" s="394"/>
      <c r="AK188" s="394"/>
      <c r="AL188" s="394"/>
      <c r="AM188" s="394"/>
      <c r="AN188" s="394"/>
      <c r="AO188" s="394"/>
      <c r="AP188" s="394"/>
      <c r="AQ188" s="394"/>
      <c r="AR188" s="394"/>
      <c r="AS188" s="394"/>
      <c r="AT188" s="394"/>
      <c r="AU188" s="394"/>
      <c r="AV188" s="394"/>
      <c r="AW188" s="394"/>
      <c r="AX188" s="394"/>
      <c r="AY188" s="394"/>
    </row>
    <row r="189" spans="2:51">
      <c r="B189" s="394"/>
      <c r="C189" s="394"/>
      <c r="D189" s="394"/>
      <c r="E189" s="394"/>
      <c r="F189" s="394"/>
      <c r="G189" s="394"/>
      <c r="H189" s="394"/>
      <c r="I189" s="394"/>
      <c r="J189" s="394"/>
      <c r="K189" s="394"/>
      <c r="L189" s="394"/>
      <c r="M189" s="394"/>
      <c r="N189" s="394"/>
      <c r="O189" s="394"/>
      <c r="P189" s="394"/>
      <c r="Q189" s="394"/>
      <c r="R189" s="394"/>
      <c r="S189" s="394"/>
      <c r="T189" s="394"/>
      <c r="U189" s="394"/>
      <c r="V189" s="394"/>
      <c r="W189" s="394"/>
      <c r="X189" s="394"/>
      <c r="Y189" s="394"/>
      <c r="Z189" s="394"/>
      <c r="AA189" s="394"/>
      <c r="AB189" s="394"/>
      <c r="AC189" s="394"/>
      <c r="AD189" s="394"/>
      <c r="AE189" s="394"/>
      <c r="AF189" s="394"/>
      <c r="AG189" s="394"/>
      <c r="AH189" s="394"/>
      <c r="AI189" s="394"/>
      <c r="AJ189" s="394"/>
      <c r="AK189" s="394"/>
      <c r="AL189" s="394"/>
      <c r="AM189" s="394"/>
      <c r="AN189" s="394"/>
      <c r="AO189" s="394"/>
      <c r="AP189" s="394"/>
      <c r="AQ189" s="394"/>
      <c r="AR189" s="394"/>
      <c r="AS189" s="394"/>
      <c r="AT189" s="394"/>
      <c r="AU189" s="394"/>
      <c r="AV189" s="394"/>
      <c r="AW189" s="394"/>
      <c r="AX189" s="394"/>
      <c r="AY189" s="394"/>
    </row>
    <row r="190" spans="2:51">
      <c r="B190" s="394"/>
      <c r="C190" s="394"/>
      <c r="D190" s="394"/>
      <c r="E190" s="394"/>
      <c r="F190" s="394"/>
      <c r="G190" s="394"/>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4"/>
      <c r="AY190" s="394"/>
    </row>
    <row r="191" spans="2:51">
      <c r="B191" s="394"/>
      <c r="C191" s="394"/>
      <c r="D191" s="394"/>
      <c r="E191" s="394"/>
      <c r="F191" s="394"/>
      <c r="G191" s="394"/>
      <c r="H191" s="394"/>
      <c r="I191" s="394"/>
      <c r="J191" s="394"/>
      <c r="K191" s="394"/>
      <c r="L191" s="394"/>
      <c r="M191" s="394"/>
      <c r="N191" s="394"/>
      <c r="O191" s="394"/>
      <c r="P191" s="394"/>
      <c r="Q191" s="394"/>
      <c r="R191" s="394"/>
      <c r="S191" s="394"/>
      <c r="T191" s="394"/>
      <c r="U191" s="394"/>
      <c r="V191" s="394"/>
      <c r="W191" s="394"/>
      <c r="X191" s="394"/>
      <c r="Y191" s="394"/>
      <c r="Z191" s="394"/>
      <c r="AA191" s="394"/>
      <c r="AB191" s="394"/>
      <c r="AC191" s="394"/>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4"/>
      <c r="AY191" s="394"/>
    </row>
    <row r="192" spans="2:51">
      <c r="B192" s="394"/>
      <c r="C192" s="394"/>
      <c r="D192" s="394"/>
      <c r="E192" s="394"/>
      <c r="F192" s="394"/>
      <c r="G192" s="394"/>
      <c r="H192" s="394"/>
      <c r="I192" s="394"/>
      <c r="J192" s="394"/>
      <c r="K192" s="394"/>
      <c r="L192" s="394"/>
      <c r="M192" s="394"/>
      <c r="N192" s="394"/>
      <c r="O192" s="394"/>
      <c r="P192" s="394"/>
      <c r="Q192" s="394"/>
      <c r="R192" s="394"/>
      <c r="S192" s="394"/>
      <c r="T192" s="394"/>
      <c r="U192" s="394"/>
      <c r="V192" s="394"/>
      <c r="W192" s="394"/>
      <c r="X192" s="394"/>
      <c r="Y192" s="394"/>
      <c r="Z192" s="394"/>
      <c r="AA192" s="394"/>
      <c r="AB192" s="394"/>
      <c r="AC192" s="394"/>
      <c r="AD192" s="394"/>
      <c r="AE192" s="394"/>
      <c r="AF192" s="394"/>
      <c r="AG192" s="394"/>
      <c r="AH192" s="394"/>
      <c r="AI192" s="394"/>
      <c r="AJ192" s="394"/>
      <c r="AK192" s="394"/>
      <c r="AL192" s="394"/>
      <c r="AM192" s="394"/>
      <c r="AN192" s="394"/>
      <c r="AO192" s="394"/>
      <c r="AP192" s="394"/>
      <c r="AQ192" s="394"/>
      <c r="AR192" s="394"/>
      <c r="AS192" s="394"/>
      <c r="AT192" s="394"/>
      <c r="AU192" s="394"/>
      <c r="AV192" s="394"/>
      <c r="AW192" s="394"/>
      <c r="AX192" s="394"/>
      <c r="AY192" s="394"/>
    </row>
    <row r="193" spans="2:51">
      <c r="B193" s="394"/>
      <c r="C193" s="394"/>
      <c r="D193" s="394"/>
      <c r="E193" s="394"/>
      <c r="F193" s="394"/>
      <c r="G193" s="394"/>
      <c r="H193" s="394"/>
      <c r="I193" s="394"/>
      <c r="J193" s="394"/>
      <c r="K193" s="394"/>
      <c r="L193" s="394"/>
      <c r="M193" s="394"/>
      <c r="N193" s="394"/>
      <c r="O193" s="394"/>
      <c r="P193" s="394"/>
      <c r="Q193" s="394"/>
      <c r="R193" s="394"/>
      <c r="S193" s="394"/>
      <c r="T193" s="394"/>
      <c r="U193" s="394"/>
      <c r="V193" s="394"/>
      <c r="W193" s="394"/>
      <c r="X193" s="394"/>
      <c r="Y193" s="394"/>
      <c r="Z193" s="394"/>
      <c r="AA193" s="394"/>
      <c r="AB193" s="394"/>
      <c r="AC193" s="394"/>
      <c r="AD193" s="394"/>
      <c r="AE193" s="394"/>
      <c r="AF193" s="394"/>
      <c r="AG193" s="394"/>
      <c r="AH193" s="394"/>
      <c r="AI193" s="394"/>
      <c r="AJ193" s="394"/>
      <c r="AK193" s="394"/>
      <c r="AL193" s="394"/>
      <c r="AM193" s="394"/>
      <c r="AN193" s="394"/>
      <c r="AO193" s="394"/>
      <c r="AP193" s="394"/>
      <c r="AQ193" s="394"/>
      <c r="AR193" s="394"/>
      <c r="AS193" s="394"/>
      <c r="AT193" s="394"/>
      <c r="AU193" s="394"/>
      <c r="AV193" s="394"/>
      <c r="AW193" s="394"/>
      <c r="AX193" s="394"/>
      <c r="AY193" s="394"/>
    </row>
    <row r="194" spans="2:51">
      <c r="B194" s="394"/>
      <c r="C194" s="394"/>
      <c r="D194" s="394"/>
      <c r="E194" s="394"/>
      <c r="F194" s="394"/>
      <c r="G194" s="394"/>
      <c r="H194" s="394"/>
      <c r="I194" s="394"/>
      <c r="J194" s="394"/>
      <c r="K194" s="394"/>
      <c r="L194" s="394"/>
      <c r="M194" s="394"/>
      <c r="N194" s="394"/>
      <c r="O194" s="394"/>
      <c r="P194" s="394"/>
      <c r="Q194" s="394"/>
      <c r="R194" s="394"/>
      <c r="S194" s="394"/>
      <c r="T194" s="394"/>
      <c r="U194" s="394"/>
      <c r="V194" s="394"/>
      <c r="W194" s="394"/>
      <c r="X194" s="394"/>
      <c r="Y194" s="394"/>
      <c r="Z194" s="394"/>
      <c r="AA194" s="394"/>
      <c r="AB194" s="394"/>
      <c r="AC194" s="394"/>
      <c r="AD194" s="394"/>
      <c r="AE194" s="394"/>
      <c r="AF194" s="394"/>
      <c r="AG194" s="394"/>
      <c r="AH194" s="394"/>
      <c r="AI194" s="394"/>
      <c r="AJ194" s="394"/>
      <c r="AK194" s="394"/>
      <c r="AL194" s="394"/>
      <c r="AM194" s="394"/>
      <c r="AN194" s="394"/>
      <c r="AO194" s="394"/>
      <c r="AP194" s="394"/>
      <c r="AQ194" s="394"/>
      <c r="AR194" s="394"/>
      <c r="AS194" s="394"/>
      <c r="AT194" s="394"/>
      <c r="AU194" s="394"/>
      <c r="AV194" s="394"/>
      <c r="AW194" s="394"/>
      <c r="AX194" s="394"/>
      <c r="AY194" s="394"/>
    </row>
    <row r="195" spans="2:51">
      <c r="B195" s="394"/>
      <c r="C195" s="394"/>
      <c r="D195" s="394"/>
      <c r="E195" s="394"/>
      <c r="F195" s="394"/>
      <c r="G195" s="394"/>
      <c r="H195" s="394"/>
      <c r="I195" s="394"/>
      <c r="J195" s="394"/>
      <c r="K195" s="394"/>
      <c r="L195" s="394"/>
      <c r="M195" s="394"/>
      <c r="N195" s="394"/>
      <c r="O195" s="394"/>
      <c r="P195" s="394"/>
      <c r="Q195" s="394"/>
      <c r="R195" s="394"/>
      <c r="S195" s="394"/>
      <c r="T195" s="394"/>
      <c r="U195" s="394"/>
      <c r="V195" s="394"/>
      <c r="W195" s="394"/>
      <c r="X195" s="394"/>
      <c r="Y195" s="394"/>
      <c r="Z195" s="394"/>
      <c r="AA195" s="394"/>
      <c r="AB195" s="394"/>
      <c r="AC195" s="394"/>
      <c r="AD195" s="394"/>
      <c r="AE195" s="394"/>
      <c r="AF195" s="394"/>
      <c r="AG195" s="394"/>
      <c r="AH195" s="394"/>
      <c r="AI195" s="394"/>
      <c r="AJ195" s="394"/>
      <c r="AK195" s="394"/>
      <c r="AL195" s="394"/>
      <c r="AM195" s="394"/>
      <c r="AN195" s="394"/>
      <c r="AO195" s="394"/>
      <c r="AP195" s="394"/>
      <c r="AQ195" s="394"/>
      <c r="AR195" s="394"/>
      <c r="AS195" s="394"/>
      <c r="AT195" s="394"/>
      <c r="AU195" s="394"/>
      <c r="AV195" s="394"/>
      <c r="AW195" s="394"/>
      <c r="AX195" s="394"/>
      <c r="AY195" s="394"/>
    </row>
    <row r="196" spans="2:51">
      <c r="B196" s="394"/>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c r="Z196" s="394"/>
      <c r="AA196" s="394"/>
      <c r="AB196" s="394"/>
      <c r="AC196" s="394"/>
      <c r="AD196" s="394"/>
      <c r="AE196" s="394"/>
      <c r="AF196" s="394"/>
      <c r="AG196" s="394"/>
      <c r="AH196" s="394"/>
      <c r="AI196" s="394"/>
      <c r="AJ196" s="394"/>
      <c r="AK196" s="394"/>
      <c r="AL196" s="394"/>
      <c r="AM196" s="394"/>
      <c r="AN196" s="394"/>
      <c r="AO196" s="394"/>
      <c r="AP196" s="394"/>
      <c r="AQ196" s="394"/>
      <c r="AR196" s="394"/>
      <c r="AS196" s="394"/>
      <c r="AT196" s="394"/>
      <c r="AU196" s="394"/>
      <c r="AV196" s="394"/>
      <c r="AW196" s="394"/>
      <c r="AX196" s="394"/>
      <c r="AY196" s="394"/>
    </row>
    <row r="197" spans="2:51">
      <c r="B197" s="394"/>
      <c r="C197" s="394"/>
      <c r="D197" s="394"/>
      <c r="E197" s="394"/>
      <c r="F197" s="394"/>
      <c r="G197" s="394"/>
      <c r="H197" s="394"/>
      <c r="I197" s="394"/>
      <c r="J197" s="394"/>
      <c r="K197" s="394"/>
      <c r="L197" s="394"/>
      <c r="M197" s="394"/>
      <c r="N197" s="394"/>
      <c r="O197" s="394"/>
      <c r="P197" s="394"/>
      <c r="Q197" s="394"/>
      <c r="R197" s="394"/>
      <c r="S197" s="394"/>
      <c r="T197" s="394"/>
      <c r="U197" s="394"/>
      <c r="V197" s="394"/>
      <c r="W197" s="394"/>
      <c r="X197" s="394"/>
      <c r="Y197" s="394"/>
      <c r="Z197" s="394"/>
      <c r="AA197" s="394"/>
      <c r="AB197" s="394"/>
      <c r="AC197" s="394"/>
      <c r="AD197" s="394"/>
      <c r="AE197" s="394"/>
      <c r="AF197" s="394"/>
      <c r="AG197" s="394"/>
      <c r="AH197" s="394"/>
      <c r="AI197" s="394"/>
      <c r="AJ197" s="394"/>
      <c r="AK197" s="394"/>
      <c r="AL197" s="394"/>
      <c r="AM197" s="394"/>
      <c r="AN197" s="394"/>
      <c r="AO197" s="394"/>
      <c r="AP197" s="394"/>
      <c r="AQ197" s="394"/>
      <c r="AR197" s="394"/>
      <c r="AS197" s="394"/>
      <c r="AT197" s="394"/>
      <c r="AU197" s="394"/>
      <c r="AV197" s="394"/>
      <c r="AW197" s="394"/>
      <c r="AX197" s="394"/>
      <c r="AY197" s="394"/>
    </row>
    <row r="198" spans="2:51">
      <c r="B198" s="394"/>
      <c r="C198" s="394"/>
      <c r="D198" s="394"/>
      <c r="E198" s="394"/>
      <c r="F198" s="394"/>
      <c r="G198" s="394"/>
      <c r="H198" s="394"/>
      <c r="I198" s="394"/>
      <c r="J198" s="394"/>
      <c r="K198" s="394"/>
      <c r="L198" s="394"/>
      <c r="M198" s="394"/>
      <c r="N198" s="394"/>
      <c r="O198" s="394"/>
      <c r="P198" s="394"/>
      <c r="Q198" s="394"/>
      <c r="R198" s="394"/>
      <c r="S198" s="394"/>
      <c r="T198" s="394"/>
      <c r="U198" s="394"/>
      <c r="V198" s="394"/>
      <c r="W198" s="394"/>
      <c r="X198" s="394"/>
      <c r="Y198" s="394"/>
      <c r="Z198" s="394"/>
      <c r="AA198" s="394"/>
      <c r="AB198" s="394"/>
      <c r="AC198" s="394"/>
      <c r="AD198" s="394"/>
      <c r="AE198" s="394"/>
      <c r="AF198" s="394"/>
      <c r="AG198" s="394"/>
      <c r="AH198" s="394"/>
      <c r="AI198" s="394"/>
      <c r="AJ198" s="394"/>
      <c r="AK198" s="394"/>
      <c r="AL198" s="394"/>
      <c r="AM198" s="394"/>
      <c r="AN198" s="394"/>
      <c r="AO198" s="394"/>
      <c r="AP198" s="394"/>
      <c r="AQ198" s="394"/>
      <c r="AR198" s="394"/>
      <c r="AS198" s="394"/>
      <c r="AT198" s="394"/>
      <c r="AU198" s="394"/>
      <c r="AV198" s="394"/>
      <c r="AW198" s="394"/>
      <c r="AX198" s="394"/>
      <c r="AY198" s="394"/>
    </row>
    <row r="199" spans="2:51">
      <c r="B199" s="394"/>
      <c r="C199" s="394"/>
      <c r="D199" s="394"/>
      <c r="E199" s="394"/>
      <c r="F199" s="394"/>
      <c r="G199" s="394"/>
      <c r="H199" s="394"/>
      <c r="I199" s="394"/>
      <c r="J199" s="394"/>
      <c r="K199" s="394"/>
      <c r="L199" s="394"/>
      <c r="M199" s="394"/>
      <c r="N199" s="394"/>
      <c r="O199" s="394"/>
      <c r="P199" s="394"/>
      <c r="Q199" s="394"/>
      <c r="R199" s="394"/>
      <c r="S199" s="394"/>
      <c r="T199" s="394"/>
      <c r="U199" s="394"/>
      <c r="V199" s="394"/>
      <c r="W199" s="394"/>
      <c r="X199" s="394"/>
      <c r="Y199" s="394"/>
      <c r="Z199" s="394"/>
      <c r="AA199" s="394"/>
      <c r="AB199" s="394"/>
      <c r="AC199" s="394"/>
      <c r="AD199" s="394"/>
      <c r="AE199" s="394"/>
      <c r="AF199" s="394"/>
      <c r="AG199" s="394"/>
      <c r="AH199" s="394"/>
      <c r="AI199" s="394"/>
      <c r="AJ199" s="394"/>
      <c r="AK199" s="394"/>
      <c r="AL199" s="394"/>
      <c r="AM199" s="394"/>
      <c r="AN199" s="394"/>
      <c r="AO199" s="394"/>
      <c r="AP199" s="394"/>
      <c r="AQ199" s="394"/>
      <c r="AR199" s="394"/>
      <c r="AS199" s="394"/>
      <c r="AT199" s="394"/>
      <c r="AU199" s="394"/>
      <c r="AV199" s="394"/>
      <c r="AW199" s="394"/>
      <c r="AX199" s="394"/>
      <c r="AY199" s="394"/>
    </row>
    <row r="200" spans="2:51">
      <c r="B200" s="394"/>
      <c r="C200" s="394"/>
      <c r="D200" s="394"/>
      <c r="E200" s="394"/>
      <c r="F200" s="394"/>
      <c r="G200" s="394"/>
      <c r="H200" s="394"/>
      <c r="I200" s="394"/>
      <c r="J200" s="394"/>
      <c r="K200" s="394"/>
      <c r="L200" s="394"/>
      <c r="M200" s="394"/>
      <c r="N200" s="394"/>
      <c r="O200" s="394"/>
      <c r="P200" s="394"/>
      <c r="Q200" s="394"/>
      <c r="R200" s="394"/>
      <c r="S200" s="394"/>
      <c r="T200" s="394"/>
      <c r="U200" s="394"/>
      <c r="V200" s="394"/>
      <c r="W200" s="394"/>
      <c r="X200" s="394"/>
      <c r="Y200" s="394"/>
      <c r="Z200" s="394"/>
      <c r="AA200" s="394"/>
      <c r="AB200" s="394"/>
      <c r="AC200" s="394"/>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4"/>
      <c r="AY200" s="394"/>
    </row>
    <row r="201" spans="2:51">
      <c r="B201" s="394"/>
      <c r="C201" s="394"/>
      <c r="D201" s="394"/>
      <c r="E201" s="394"/>
      <c r="F201" s="394"/>
      <c r="G201" s="394"/>
      <c r="H201" s="394"/>
      <c r="I201" s="394"/>
      <c r="J201" s="394"/>
      <c r="K201" s="394"/>
      <c r="L201" s="394"/>
      <c r="M201" s="394"/>
      <c r="N201" s="394"/>
      <c r="O201" s="394"/>
      <c r="P201" s="394"/>
      <c r="Q201" s="394"/>
      <c r="R201" s="394"/>
      <c r="S201" s="394"/>
      <c r="T201" s="394"/>
      <c r="U201" s="394"/>
      <c r="V201" s="394"/>
      <c r="W201" s="394"/>
      <c r="X201" s="394"/>
      <c r="Y201" s="394"/>
      <c r="Z201" s="394"/>
      <c r="AA201" s="394"/>
      <c r="AB201" s="394"/>
      <c r="AC201" s="394"/>
      <c r="AD201" s="394"/>
      <c r="AE201" s="394"/>
      <c r="AF201" s="394"/>
      <c r="AG201" s="394"/>
      <c r="AH201" s="394"/>
      <c r="AI201" s="394"/>
      <c r="AJ201" s="394"/>
      <c r="AK201" s="394"/>
      <c r="AL201" s="394"/>
      <c r="AM201" s="394"/>
      <c r="AN201" s="394"/>
      <c r="AO201" s="394"/>
      <c r="AP201" s="394"/>
      <c r="AQ201" s="394"/>
      <c r="AR201" s="394"/>
      <c r="AS201" s="394"/>
      <c r="AT201" s="394"/>
      <c r="AU201" s="394"/>
      <c r="AV201" s="394"/>
      <c r="AW201" s="394"/>
      <c r="AX201" s="394"/>
      <c r="AY201" s="394"/>
    </row>
    <row r="202" spans="2:51">
      <c r="B202" s="394"/>
      <c r="C202" s="394"/>
      <c r="D202" s="394"/>
      <c r="E202" s="394"/>
      <c r="F202" s="394"/>
      <c r="G202" s="394"/>
      <c r="H202" s="394"/>
      <c r="I202" s="394"/>
      <c r="J202" s="394"/>
      <c r="K202" s="394"/>
      <c r="L202" s="394"/>
      <c r="M202" s="394"/>
      <c r="N202" s="394"/>
      <c r="O202" s="394"/>
      <c r="P202" s="394"/>
      <c r="Q202" s="394"/>
      <c r="R202" s="394"/>
      <c r="S202" s="394"/>
      <c r="T202" s="394"/>
      <c r="U202" s="394"/>
      <c r="V202" s="394"/>
      <c r="W202" s="394"/>
      <c r="X202" s="394"/>
      <c r="Y202" s="394"/>
      <c r="Z202" s="394"/>
      <c r="AA202" s="394"/>
      <c r="AB202" s="394"/>
      <c r="AC202" s="394"/>
      <c r="AD202" s="394"/>
      <c r="AE202" s="394"/>
      <c r="AF202" s="394"/>
      <c r="AG202" s="394"/>
      <c r="AH202" s="394"/>
      <c r="AI202" s="394"/>
      <c r="AJ202" s="394"/>
      <c r="AK202" s="394"/>
      <c r="AL202" s="394"/>
      <c r="AM202" s="394"/>
      <c r="AN202" s="394"/>
      <c r="AO202" s="394"/>
      <c r="AP202" s="394"/>
      <c r="AQ202" s="394"/>
      <c r="AR202" s="394"/>
      <c r="AS202" s="394"/>
      <c r="AT202" s="394"/>
      <c r="AU202" s="394"/>
      <c r="AV202" s="394"/>
      <c r="AW202" s="394"/>
      <c r="AX202" s="394"/>
      <c r="AY202" s="394"/>
    </row>
    <row r="203" spans="2:51">
      <c r="B203" s="394"/>
      <c r="C203" s="394"/>
      <c r="D203" s="394"/>
      <c r="E203" s="394"/>
      <c r="F203" s="394"/>
      <c r="G203" s="394"/>
      <c r="H203" s="394"/>
      <c r="I203" s="394"/>
      <c r="J203" s="394"/>
      <c r="K203" s="394"/>
      <c r="L203" s="394"/>
      <c r="M203" s="394"/>
      <c r="N203" s="394"/>
      <c r="O203" s="394"/>
      <c r="P203" s="394"/>
      <c r="Q203" s="394"/>
      <c r="R203" s="394"/>
      <c r="S203" s="394"/>
      <c r="T203" s="394"/>
      <c r="U203" s="394"/>
      <c r="V203" s="394"/>
      <c r="W203" s="394"/>
      <c r="X203" s="394"/>
      <c r="Y203" s="394"/>
      <c r="Z203" s="394"/>
      <c r="AA203" s="394"/>
      <c r="AB203" s="394"/>
      <c r="AC203" s="394"/>
      <c r="AD203" s="394"/>
      <c r="AE203" s="394"/>
      <c r="AF203" s="394"/>
      <c r="AG203" s="394"/>
      <c r="AH203" s="394"/>
      <c r="AI203" s="394"/>
      <c r="AJ203" s="394"/>
      <c r="AK203" s="394"/>
      <c r="AL203" s="394"/>
      <c r="AM203" s="394"/>
      <c r="AN203" s="394"/>
      <c r="AO203" s="394"/>
      <c r="AP203" s="394"/>
      <c r="AQ203" s="394"/>
      <c r="AR203" s="394"/>
      <c r="AS203" s="394"/>
      <c r="AT203" s="394"/>
      <c r="AU203" s="394"/>
      <c r="AV203" s="394"/>
      <c r="AW203" s="394"/>
      <c r="AX203" s="394"/>
      <c r="AY203" s="394"/>
    </row>
    <row r="204" spans="2:51">
      <c r="B204" s="394"/>
      <c r="C204" s="394"/>
      <c r="D204" s="394"/>
      <c r="E204" s="394"/>
      <c r="F204" s="394"/>
      <c r="G204" s="394"/>
      <c r="H204" s="394"/>
      <c r="I204" s="394"/>
      <c r="J204" s="394"/>
      <c r="K204" s="394"/>
      <c r="L204" s="394"/>
      <c r="M204" s="394"/>
      <c r="N204" s="394"/>
      <c r="O204" s="394"/>
      <c r="P204" s="394"/>
      <c r="Q204" s="394"/>
      <c r="R204" s="394"/>
      <c r="S204" s="394"/>
      <c r="T204" s="394"/>
      <c r="U204" s="394"/>
      <c r="V204" s="394"/>
      <c r="W204" s="394"/>
      <c r="X204" s="394"/>
      <c r="Y204" s="394"/>
      <c r="Z204" s="394"/>
      <c r="AA204" s="394"/>
      <c r="AB204" s="394"/>
      <c r="AC204" s="394"/>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4"/>
      <c r="AY204" s="394"/>
    </row>
    <row r="205" spans="2:51">
      <c r="B205" s="394"/>
      <c r="C205" s="394"/>
      <c r="D205" s="394"/>
      <c r="E205" s="394"/>
      <c r="F205" s="394"/>
      <c r="G205" s="394"/>
      <c r="H205" s="394"/>
      <c r="I205" s="394"/>
      <c r="J205" s="394"/>
      <c r="K205" s="394"/>
      <c r="L205" s="394"/>
      <c r="M205" s="394"/>
      <c r="N205" s="394"/>
      <c r="O205" s="394"/>
      <c r="P205" s="394"/>
      <c r="Q205" s="394"/>
      <c r="R205" s="394"/>
      <c r="S205" s="394"/>
      <c r="T205" s="394"/>
      <c r="U205" s="394"/>
      <c r="V205" s="394"/>
      <c r="W205" s="394"/>
      <c r="X205" s="394"/>
      <c r="Y205" s="394"/>
      <c r="Z205" s="394"/>
      <c r="AA205" s="394"/>
      <c r="AB205" s="394"/>
      <c r="AC205" s="394"/>
      <c r="AD205" s="394"/>
      <c r="AE205" s="394"/>
      <c r="AF205" s="394"/>
      <c r="AG205" s="394"/>
      <c r="AH205" s="394"/>
      <c r="AI205" s="394"/>
      <c r="AJ205" s="394"/>
      <c r="AK205" s="394"/>
      <c r="AL205" s="394"/>
      <c r="AM205" s="394"/>
      <c r="AN205" s="394"/>
      <c r="AO205" s="394"/>
      <c r="AP205" s="394"/>
      <c r="AQ205" s="394"/>
      <c r="AR205" s="394"/>
      <c r="AS205" s="394"/>
      <c r="AT205" s="394"/>
      <c r="AU205" s="394"/>
      <c r="AV205" s="394"/>
      <c r="AW205" s="394"/>
      <c r="AX205" s="394"/>
      <c r="AY205" s="394"/>
    </row>
    <row r="206" spans="2:51">
      <c r="B206" s="394"/>
      <c r="C206" s="394"/>
      <c r="D206" s="394"/>
      <c r="E206" s="394"/>
      <c r="F206" s="394"/>
      <c r="G206" s="394"/>
      <c r="H206" s="394"/>
      <c r="I206" s="394"/>
      <c r="J206" s="394"/>
      <c r="K206" s="394"/>
      <c r="L206" s="394"/>
      <c r="M206" s="394"/>
      <c r="N206" s="394"/>
      <c r="O206" s="394"/>
      <c r="P206" s="394"/>
      <c r="Q206" s="394"/>
      <c r="R206" s="394"/>
      <c r="S206" s="394"/>
      <c r="T206" s="394"/>
      <c r="U206" s="394"/>
      <c r="V206" s="394"/>
      <c r="W206" s="394"/>
      <c r="X206" s="394"/>
      <c r="Y206" s="394"/>
      <c r="Z206" s="394"/>
      <c r="AA206" s="394"/>
      <c r="AB206" s="394"/>
      <c r="AC206" s="394"/>
      <c r="AD206" s="394"/>
      <c r="AE206" s="394"/>
      <c r="AF206" s="394"/>
      <c r="AG206" s="394"/>
      <c r="AH206" s="394"/>
      <c r="AI206" s="394"/>
      <c r="AJ206" s="394"/>
      <c r="AK206" s="394"/>
      <c r="AL206" s="394"/>
      <c r="AM206" s="394"/>
      <c r="AN206" s="394"/>
      <c r="AO206" s="394"/>
      <c r="AP206" s="394"/>
      <c r="AQ206" s="394"/>
      <c r="AR206" s="394"/>
      <c r="AS206" s="394"/>
      <c r="AT206" s="394"/>
      <c r="AU206" s="394"/>
      <c r="AV206" s="394"/>
      <c r="AW206" s="394"/>
      <c r="AX206" s="394"/>
      <c r="AY206" s="394"/>
    </row>
    <row r="207" spans="2:51">
      <c r="B207" s="394"/>
      <c r="C207" s="394"/>
      <c r="D207" s="394"/>
      <c r="E207" s="394"/>
      <c r="F207" s="394"/>
      <c r="G207" s="394"/>
      <c r="H207" s="394"/>
      <c r="I207" s="394"/>
      <c r="J207" s="394"/>
      <c r="K207" s="394"/>
      <c r="L207" s="394"/>
      <c r="M207" s="394"/>
      <c r="N207" s="394"/>
      <c r="O207" s="394"/>
      <c r="P207" s="394"/>
      <c r="Q207" s="394"/>
      <c r="R207" s="394"/>
      <c r="S207" s="394"/>
      <c r="T207" s="394"/>
      <c r="U207" s="394"/>
      <c r="V207" s="394"/>
      <c r="W207" s="394"/>
      <c r="X207" s="394"/>
      <c r="Y207" s="394"/>
      <c r="Z207" s="394"/>
      <c r="AA207" s="394"/>
      <c r="AB207" s="394"/>
      <c r="AC207" s="394"/>
      <c r="AD207" s="394"/>
      <c r="AE207" s="394"/>
      <c r="AF207" s="394"/>
      <c r="AG207" s="394"/>
      <c r="AH207" s="394"/>
      <c r="AI207" s="394"/>
      <c r="AJ207" s="394"/>
      <c r="AK207" s="394"/>
      <c r="AL207" s="394"/>
      <c r="AM207" s="394"/>
      <c r="AN207" s="394"/>
      <c r="AO207" s="394"/>
      <c r="AP207" s="394"/>
      <c r="AQ207" s="394"/>
      <c r="AR207" s="394"/>
      <c r="AS207" s="394"/>
      <c r="AT207" s="394"/>
      <c r="AU207" s="394"/>
      <c r="AV207" s="394"/>
      <c r="AW207" s="394"/>
      <c r="AX207" s="394"/>
      <c r="AY207" s="394"/>
    </row>
    <row r="208" spans="2:51">
      <c r="B208" s="394"/>
      <c r="C208" s="394"/>
      <c r="D208" s="394"/>
      <c r="E208" s="394"/>
      <c r="F208" s="394"/>
      <c r="G208" s="394"/>
      <c r="H208" s="394"/>
      <c r="I208" s="394"/>
      <c r="J208" s="394"/>
      <c r="K208" s="394"/>
      <c r="L208" s="394"/>
      <c r="M208" s="394"/>
      <c r="N208" s="394"/>
      <c r="O208" s="394"/>
      <c r="P208" s="394"/>
      <c r="Q208" s="394"/>
      <c r="R208" s="394"/>
      <c r="S208" s="394"/>
      <c r="T208" s="394"/>
      <c r="U208" s="394"/>
      <c r="V208" s="394"/>
      <c r="W208" s="394"/>
      <c r="X208" s="394"/>
      <c r="Y208" s="394"/>
      <c r="Z208" s="394"/>
      <c r="AA208" s="394"/>
      <c r="AB208" s="394"/>
      <c r="AC208" s="394"/>
      <c r="AD208" s="394"/>
      <c r="AE208" s="394"/>
      <c r="AF208" s="394"/>
      <c r="AG208" s="394"/>
      <c r="AH208" s="394"/>
      <c r="AI208" s="394"/>
      <c r="AJ208" s="394"/>
      <c r="AK208" s="394"/>
      <c r="AL208" s="394"/>
      <c r="AM208" s="394"/>
      <c r="AN208" s="394"/>
      <c r="AO208" s="394"/>
      <c r="AP208" s="394"/>
      <c r="AQ208" s="394"/>
      <c r="AR208" s="394"/>
      <c r="AS208" s="394"/>
      <c r="AT208" s="394"/>
      <c r="AU208" s="394"/>
      <c r="AV208" s="394"/>
      <c r="AW208" s="394"/>
      <c r="AX208" s="394"/>
      <c r="AY208" s="394"/>
    </row>
    <row r="209" spans="2:51">
      <c r="B209" s="394"/>
      <c r="C209" s="394"/>
      <c r="D209" s="394"/>
      <c r="E209" s="394"/>
      <c r="F209" s="394"/>
      <c r="G209" s="394"/>
      <c r="H209" s="394"/>
      <c r="I209" s="394"/>
      <c r="J209" s="394"/>
      <c r="K209" s="394"/>
      <c r="L209" s="394"/>
      <c r="M209" s="394"/>
      <c r="N209" s="394"/>
      <c r="O209" s="394"/>
      <c r="P209" s="394"/>
      <c r="Q209" s="394"/>
      <c r="R209" s="394"/>
      <c r="S209" s="394"/>
      <c r="T209" s="394"/>
      <c r="U209" s="394"/>
      <c r="V209" s="394"/>
      <c r="W209" s="394"/>
      <c r="X209" s="394"/>
      <c r="Y209" s="394"/>
      <c r="Z209" s="394"/>
      <c r="AA209" s="394"/>
      <c r="AB209" s="394"/>
      <c r="AC209" s="394"/>
      <c r="AD209" s="394"/>
      <c r="AE209" s="394"/>
      <c r="AF209" s="394"/>
      <c r="AG209" s="394"/>
      <c r="AH209" s="394"/>
      <c r="AI209" s="394"/>
      <c r="AJ209" s="394"/>
      <c r="AK209" s="394"/>
      <c r="AL209" s="394"/>
      <c r="AM209" s="394"/>
      <c r="AN209" s="394"/>
      <c r="AO209" s="394"/>
      <c r="AP209" s="394"/>
      <c r="AQ209" s="394"/>
      <c r="AR209" s="394"/>
      <c r="AS209" s="394"/>
      <c r="AT209" s="394"/>
      <c r="AU209" s="394"/>
      <c r="AV209" s="394"/>
      <c r="AW209" s="394"/>
      <c r="AX209" s="394"/>
      <c r="AY209" s="394"/>
    </row>
    <row r="210" spans="2:51">
      <c r="B210" s="394"/>
      <c r="C210" s="394"/>
      <c r="D210" s="394"/>
      <c r="E210" s="394"/>
      <c r="F210" s="394"/>
      <c r="G210" s="394"/>
      <c r="H210" s="394"/>
      <c r="I210" s="394"/>
      <c r="J210" s="394"/>
      <c r="K210" s="394"/>
      <c r="L210" s="394"/>
      <c r="M210" s="394"/>
      <c r="N210" s="394"/>
      <c r="O210" s="394"/>
      <c r="P210" s="394"/>
      <c r="Q210" s="394"/>
      <c r="R210" s="394"/>
      <c r="S210" s="394"/>
      <c r="T210" s="394"/>
      <c r="U210" s="394"/>
      <c r="V210" s="394"/>
      <c r="W210" s="394"/>
      <c r="X210" s="394"/>
      <c r="Y210" s="394"/>
      <c r="Z210" s="394"/>
      <c r="AA210" s="394"/>
      <c r="AB210" s="394"/>
      <c r="AC210" s="394"/>
      <c r="AD210" s="394"/>
      <c r="AE210" s="394"/>
      <c r="AF210" s="394"/>
      <c r="AG210" s="394"/>
      <c r="AH210" s="394"/>
      <c r="AI210" s="394"/>
      <c r="AJ210" s="394"/>
      <c r="AK210" s="394"/>
      <c r="AL210" s="394"/>
      <c r="AM210" s="394"/>
      <c r="AN210" s="394"/>
      <c r="AO210" s="394"/>
      <c r="AP210" s="394"/>
      <c r="AQ210" s="394"/>
      <c r="AR210" s="394"/>
      <c r="AS210" s="394"/>
      <c r="AT210" s="394"/>
      <c r="AU210" s="394"/>
      <c r="AV210" s="394"/>
      <c r="AW210" s="394"/>
      <c r="AX210" s="394"/>
      <c r="AY210" s="394"/>
    </row>
    <row r="211" spans="2:51">
      <c r="B211" s="394"/>
      <c r="C211" s="394"/>
      <c r="D211" s="394"/>
      <c r="E211" s="394"/>
      <c r="F211" s="394"/>
      <c r="G211" s="394"/>
      <c r="H211" s="394"/>
      <c r="I211" s="394"/>
      <c r="J211" s="394"/>
      <c r="K211" s="394"/>
      <c r="L211" s="394"/>
      <c r="M211" s="394"/>
      <c r="N211" s="394"/>
      <c r="O211" s="394"/>
      <c r="P211" s="394"/>
      <c r="Q211" s="394"/>
      <c r="R211" s="394"/>
      <c r="S211" s="394"/>
      <c r="T211" s="394"/>
      <c r="U211" s="394"/>
      <c r="V211" s="394"/>
      <c r="W211" s="394"/>
      <c r="X211" s="394"/>
      <c r="Y211" s="394"/>
      <c r="Z211" s="394"/>
      <c r="AA211" s="394"/>
      <c r="AB211" s="394"/>
      <c r="AC211" s="394"/>
      <c r="AD211" s="394"/>
      <c r="AE211" s="394"/>
      <c r="AF211" s="394"/>
      <c r="AG211" s="394"/>
      <c r="AH211" s="394"/>
      <c r="AI211" s="394"/>
      <c r="AJ211" s="394"/>
      <c r="AK211" s="394"/>
      <c r="AL211" s="394"/>
      <c r="AM211" s="394"/>
      <c r="AN211" s="394"/>
      <c r="AO211" s="394"/>
      <c r="AP211" s="394"/>
      <c r="AQ211" s="394"/>
      <c r="AR211" s="394"/>
      <c r="AS211" s="394"/>
      <c r="AT211" s="394"/>
      <c r="AU211" s="394"/>
      <c r="AV211" s="394"/>
      <c r="AW211" s="394"/>
      <c r="AX211" s="394"/>
      <c r="AY211" s="394"/>
    </row>
    <row r="212" spans="2:51">
      <c r="B212" s="394"/>
      <c r="C212" s="394"/>
      <c r="D212" s="394"/>
      <c r="E212" s="394"/>
      <c r="F212" s="394"/>
      <c r="G212" s="394"/>
      <c r="H212" s="394"/>
      <c r="I212" s="394"/>
      <c r="J212" s="394"/>
      <c r="K212" s="394"/>
      <c r="L212" s="394"/>
      <c r="M212" s="394"/>
      <c r="N212" s="394"/>
      <c r="O212" s="394"/>
      <c r="P212" s="394"/>
      <c r="Q212" s="394"/>
      <c r="R212" s="394"/>
      <c r="S212" s="394"/>
      <c r="T212" s="394"/>
      <c r="U212" s="394"/>
      <c r="V212" s="394"/>
      <c r="W212" s="394"/>
      <c r="X212" s="394"/>
      <c r="Y212" s="394"/>
      <c r="Z212" s="394"/>
      <c r="AA212" s="394"/>
      <c r="AB212" s="394"/>
      <c r="AC212" s="394"/>
      <c r="AD212" s="394"/>
      <c r="AE212" s="394"/>
      <c r="AF212" s="394"/>
      <c r="AG212" s="394"/>
      <c r="AH212" s="394"/>
      <c r="AI212" s="394"/>
      <c r="AJ212" s="394"/>
      <c r="AK212" s="394"/>
      <c r="AL212" s="394"/>
      <c r="AM212" s="394"/>
      <c r="AN212" s="394"/>
      <c r="AO212" s="394"/>
      <c r="AP212" s="394"/>
      <c r="AQ212" s="394"/>
      <c r="AR212" s="394"/>
      <c r="AS212" s="394"/>
      <c r="AT212" s="394"/>
      <c r="AU212" s="394"/>
      <c r="AV212" s="394"/>
      <c r="AW212" s="394"/>
      <c r="AX212" s="394"/>
      <c r="AY212" s="394"/>
    </row>
    <row r="213" spans="2:51">
      <c r="B213" s="394"/>
      <c r="C213" s="394"/>
      <c r="D213" s="394"/>
      <c r="E213" s="394"/>
      <c r="F213" s="394"/>
      <c r="G213" s="394"/>
      <c r="H213" s="394"/>
      <c r="I213" s="394"/>
      <c r="J213" s="394"/>
      <c r="K213" s="394"/>
      <c r="L213" s="394"/>
      <c r="M213" s="394"/>
      <c r="N213" s="394"/>
      <c r="O213" s="394"/>
      <c r="P213" s="394"/>
      <c r="Q213" s="394"/>
      <c r="R213" s="394"/>
      <c r="S213" s="394"/>
      <c r="T213" s="394"/>
      <c r="U213" s="394"/>
      <c r="V213" s="394"/>
      <c r="W213" s="394"/>
      <c r="X213" s="394"/>
      <c r="Y213" s="394"/>
      <c r="Z213" s="394"/>
      <c r="AA213" s="394"/>
      <c r="AB213" s="394"/>
      <c r="AC213" s="394"/>
      <c r="AD213" s="394"/>
      <c r="AE213" s="394"/>
      <c r="AF213" s="394"/>
      <c r="AG213" s="394"/>
      <c r="AH213" s="394"/>
      <c r="AI213" s="394"/>
      <c r="AJ213" s="394"/>
      <c r="AK213" s="394"/>
      <c r="AL213" s="394"/>
      <c r="AM213" s="394"/>
      <c r="AN213" s="394"/>
      <c r="AO213" s="394"/>
      <c r="AP213" s="394"/>
      <c r="AQ213" s="394"/>
      <c r="AR213" s="394"/>
      <c r="AS213" s="394"/>
      <c r="AT213" s="394"/>
      <c r="AU213" s="394"/>
      <c r="AV213" s="394"/>
      <c r="AW213" s="394"/>
      <c r="AX213" s="394"/>
      <c r="AY213" s="394"/>
    </row>
    <row r="214" spans="2:51">
      <c r="B214" s="394"/>
      <c r="C214" s="394"/>
      <c r="D214" s="394"/>
      <c r="E214" s="394"/>
      <c r="F214" s="394"/>
      <c r="G214" s="394"/>
      <c r="H214" s="394"/>
      <c r="I214" s="394"/>
      <c r="J214" s="394"/>
      <c r="K214" s="394"/>
      <c r="L214" s="394"/>
      <c r="M214" s="394"/>
      <c r="N214" s="394"/>
      <c r="O214" s="394"/>
      <c r="P214" s="394"/>
      <c r="Q214" s="394"/>
      <c r="R214" s="394"/>
      <c r="S214" s="394"/>
      <c r="T214" s="394"/>
      <c r="U214" s="394"/>
      <c r="V214" s="394"/>
      <c r="W214" s="394"/>
      <c r="X214" s="394"/>
      <c r="Y214" s="394"/>
      <c r="Z214" s="394"/>
      <c r="AA214" s="394"/>
      <c r="AB214" s="394"/>
      <c r="AC214" s="394"/>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4"/>
      <c r="AY214" s="394"/>
    </row>
    <row r="215" spans="2:51">
      <c r="B215" s="394"/>
      <c r="C215" s="394"/>
      <c r="D215" s="394"/>
      <c r="E215" s="394"/>
      <c r="F215" s="394"/>
      <c r="G215" s="394"/>
      <c r="H215" s="394"/>
      <c r="I215" s="394"/>
      <c r="J215" s="394"/>
      <c r="K215" s="394"/>
      <c r="L215" s="394"/>
      <c r="M215" s="394"/>
      <c r="N215" s="394"/>
      <c r="O215" s="394"/>
      <c r="P215" s="394"/>
      <c r="Q215" s="394"/>
      <c r="R215" s="394"/>
      <c r="S215" s="394"/>
      <c r="T215" s="394"/>
      <c r="U215" s="394"/>
      <c r="V215" s="394"/>
      <c r="W215" s="394"/>
      <c r="X215" s="394"/>
      <c r="Y215" s="394"/>
      <c r="Z215" s="394"/>
      <c r="AA215" s="394"/>
      <c r="AB215" s="394"/>
      <c r="AC215" s="394"/>
      <c r="AD215" s="394"/>
      <c r="AE215" s="394"/>
      <c r="AF215" s="394"/>
      <c r="AG215" s="394"/>
      <c r="AH215" s="394"/>
      <c r="AI215" s="394"/>
      <c r="AJ215" s="394"/>
      <c r="AK215" s="394"/>
      <c r="AL215" s="394"/>
      <c r="AM215" s="394"/>
      <c r="AN215" s="394"/>
      <c r="AO215" s="394"/>
      <c r="AP215" s="394"/>
      <c r="AQ215" s="394"/>
      <c r="AR215" s="394"/>
      <c r="AS215" s="394"/>
      <c r="AT215" s="394"/>
      <c r="AU215" s="394"/>
      <c r="AV215" s="394"/>
      <c r="AW215" s="394"/>
      <c r="AX215" s="394"/>
      <c r="AY215" s="394"/>
    </row>
    <row r="216" spans="2:51">
      <c r="B216" s="394"/>
      <c r="C216" s="394"/>
      <c r="D216" s="394"/>
      <c r="E216" s="394"/>
      <c r="F216" s="394"/>
      <c r="G216" s="394"/>
      <c r="H216" s="394"/>
      <c r="I216" s="394"/>
      <c r="J216" s="394"/>
      <c r="K216" s="394"/>
      <c r="L216" s="394"/>
      <c r="M216" s="394"/>
      <c r="N216" s="394"/>
      <c r="O216" s="394"/>
      <c r="P216" s="394"/>
      <c r="Q216" s="394"/>
      <c r="R216" s="394"/>
      <c r="S216" s="394"/>
      <c r="T216" s="394"/>
      <c r="U216" s="394"/>
      <c r="V216" s="394"/>
      <c r="W216" s="394"/>
      <c r="X216" s="394"/>
      <c r="Y216" s="394"/>
      <c r="Z216" s="394"/>
      <c r="AA216" s="394"/>
      <c r="AB216" s="394"/>
      <c r="AC216" s="394"/>
      <c r="AD216" s="394"/>
      <c r="AE216" s="394"/>
      <c r="AF216" s="394"/>
      <c r="AG216" s="394"/>
      <c r="AH216" s="394"/>
      <c r="AI216" s="394"/>
      <c r="AJ216" s="394"/>
      <c r="AK216" s="394"/>
      <c r="AL216" s="394"/>
      <c r="AM216" s="394"/>
      <c r="AN216" s="394"/>
      <c r="AO216" s="394"/>
      <c r="AP216" s="394"/>
      <c r="AQ216" s="394"/>
      <c r="AR216" s="394"/>
      <c r="AS216" s="394"/>
      <c r="AT216" s="394"/>
      <c r="AU216" s="394"/>
      <c r="AV216" s="394"/>
      <c r="AW216" s="394"/>
      <c r="AX216" s="394"/>
      <c r="AY216" s="394"/>
    </row>
    <row r="217" spans="2:51">
      <c r="B217" s="394"/>
      <c r="C217" s="394"/>
      <c r="D217" s="394"/>
      <c r="E217" s="394"/>
      <c r="F217" s="394"/>
      <c r="G217" s="394"/>
      <c r="H217" s="394"/>
      <c r="I217" s="394"/>
      <c r="J217" s="394"/>
      <c r="K217" s="394"/>
      <c r="L217" s="394"/>
      <c r="M217" s="394"/>
      <c r="N217" s="394"/>
      <c r="O217" s="394"/>
      <c r="P217" s="394"/>
      <c r="Q217" s="394"/>
      <c r="R217" s="394"/>
      <c r="S217" s="394"/>
      <c r="T217" s="394"/>
      <c r="U217" s="394"/>
      <c r="V217" s="394"/>
      <c r="W217" s="394"/>
      <c r="X217" s="394"/>
      <c r="Y217" s="394"/>
      <c r="Z217" s="394"/>
      <c r="AA217" s="394"/>
      <c r="AB217" s="394"/>
      <c r="AC217" s="394"/>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4"/>
      <c r="AY217" s="394"/>
    </row>
    <row r="218" spans="2:51">
      <c r="B218" s="394"/>
      <c r="C218" s="394"/>
      <c r="D218" s="394"/>
      <c r="E218" s="394"/>
      <c r="F218" s="394"/>
      <c r="G218" s="394"/>
      <c r="H218" s="394"/>
      <c r="I218" s="394"/>
      <c r="J218" s="394"/>
      <c r="K218" s="394"/>
      <c r="L218" s="394"/>
      <c r="M218" s="394"/>
      <c r="N218" s="394"/>
      <c r="O218" s="394"/>
      <c r="P218" s="394"/>
      <c r="Q218" s="394"/>
      <c r="R218" s="394"/>
      <c r="S218" s="394"/>
      <c r="T218" s="394"/>
      <c r="U218" s="394"/>
      <c r="V218" s="394"/>
      <c r="W218" s="394"/>
      <c r="X218" s="394"/>
      <c r="Y218" s="394"/>
      <c r="Z218" s="394"/>
      <c r="AA218" s="394"/>
      <c r="AB218" s="394"/>
      <c r="AC218" s="394"/>
      <c r="AD218" s="394"/>
      <c r="AE218" s="394"/>
      <c r="AF218" s="394"/>
      <c r="AG218" s="394"/>
      <c r="AH218" s="394"/>
      <c r="AI218" s="394"/>
      <c r="AJ218" s="394"/>
      <c r="AK218" s="394"/>
      <c r="AL218" s="394"/>
      <c r="AM218" s="394"/>
      <c r="AN218" s="394"/>
      <c r="AO218" s="394"/>
      <c r="AP218" s="394"/>
      <c r="AQ218" s="394"/>
      <c r="AR218" s="394"/>
      <c r="AS218" s="394"/>
      <c r="AT218" s="394"/>
      <c r="AU218" s="394"/>
      <c r="AV218" s="394"/>
      <c r="AW218" s="394"/>
      <c r="AX218" s="394"/>
      <c r="AY218" s="394"/>
    </row>
    <row r="219" spans="2:51">
      <c r="B219" s="394"/>
      <c r="C219" s="394"/>
      <c r="D219" s="394"/>
      <c r="E219" s="394"/>
      <c r="F219" s="394"/>
      <c r="G219" s="394"/>
      <c r="H219" s="394"/>
      <c r="I219" s="394"/>
      <c r="J219" s="394"/>
      <c r="K219" s="394"/>
      <c r="L219" s="394"/>
      <c r="M219" s="394"/>
      <c r="N219" s="394"/>
      <c r="O219" s="394"/>
      <c r="P219" s="394"/>
      <c r="Q219" s="394"/>
      <c r="R219" s="394"/>
      <c r="S219" s="394"/>
      <c r="T219" s="394"/>
      <c r="U219" s="394"/>
      <c r="V219" s="394"/>
      <c r="W219" s="394"/>
      <c r="X219" s="394"/>
      <c r="Y219" s="394"/>
      <c r="Z219" s="394"/>
      <c r="AA219" s="394"/>
      <c r="AB219" s="394"/>
      <c r="AC219" s="394"/>
      <c r="AD219" s="394"/>
      <c r="AE219" s="394"/>
      <c r="AF219" s="394"/>
      <c r="AG219" s="394"/>
      <c r="AH219" s="394"/>
      <c r="AI219" s="394"/>
      <c r="AJ219" s="394"/>
      <c r="AK219" s="394"/>
      <c r="AL219" s="394"/>
      <c r="AM219" s="394"/>
      <c r="AN219" s="394"/>
      <c r="AO219" s="394"/>
      <c r="AP219" s="394"/>
      <c r="AQ219" s="394"/>
      <c r="AR219" s="394"/>
      <c r="AS219" s="394"/>
      <c r="AT219" s="394"/>
      <c r="AU219" s="394"/>
      <c r="AV219" s="394"/>
      <c r="AW219" s="394"/>
      <c r="AX219" s="394"/>
      <c r="AY219" s="394"/>
    </row>
    <row r="220" spans="2:51">
      <c r="B220" s="394"/>
      <c r="C220" s="394"/>
      <c r="D220" s="394"/>
      <c r="E220" s="394"/>
      <c r="F220" s="394"/>
      <c r="G220" s="394"/>
      <c r="H220" s="394"/>
      <c r="I220" s="394"/>
      <c r="J220" s="394"/>
      <c r="K220" s="394"/>
      <c r="L220" s="394"/>
      <c r="M220" s="394"/>
      <c r="N220" s="394"/>
      <c r="O220" s="394"/>
      <c r="P220" s="394"/>
      <c r="Q220" s="394"/>
      <c r="R220" s="394"/>
      <c r="S220" s="394"/>
      <c r="T220" s="394"/>
      <c r="U220" s="394"/>
      <c r="V220" s="394"/>
      <c r="W220" s="394"/>
      <c r="X220" s="394"/>
      <c r="Y220" s="394"/>
      <c r="Z220" s="394"/>
      <c r="AA220" s="394"/>
      <c r="AB220" s="394"/>
      <c r="AC220" s="394"/>
      <c r="AD220" s="394"/>
      <c r="AE220" s="394"/>
      <c r="AF220" s="394"/>
      <c r="AG220" s="394"/>
      <c r="AH220" s="394"/>
      <c r="AI220" s="394"/>
      <c r="AJ220" s="394"/>
      <c r="AK220" s="394"/>
      <c r="AL220" s="394"/>
      <c r="AM220" s="394"/>
      <c r="AN220" s="394"/>
      <c r="AO220" s="394"/>
      <c r="AP220" s="394"/>
      <c r="AQ220" s="394"/>
      <c r="AR220" s="394"/>
      <c r="AS220" s="394"/>
      <c r="AT220" s="394"/>
      <c r="AU220" s="394"/>
      <c r="AV220" s="394"/>
      <c r="AW220" s="394"/>
      <c r="AX220" s="394"/>
      <c r="AY220" s="394"/>
    </row>
    <row r="221" spans="2:51">
      <c r="B221" s="394"/>
      <c r="C221" s="394"/>
      <c r="D221" s="394"/>
      <c r="E221" s="394"/>
      <c r="F221" s="394"/>
      <c r="G221" s="394"/>
      <c r="H221" s="394"/>
      <c r="I221" s="394"/>
      <c r="J221" s="394"/>
      <c r="K221" s="394"/>
      <c r="L221" s="394"/>
      <c r="M221" s="394"/>
      <c r="N221" s="394"/>
      <c r="O221" s="394"/>
      <c r="P221" s="394"/>
      <c r="Q221" s="394"/>
      <c r="R221" s="394"/>
      <c r="S221" s="394"/>
      <c r="T221" s="394"/>
      <c r="U221" s="394"/>
      <c r="V221" s="394"/>
      <c r="W221" s="394"/>
      <c r="X221" s="394"/>
      <c r="Y221" s="394"/>
      <c r="Z221" s="394"/>
      <c r="AA221" s="394"/>
      <c r="AB221" s="394"/>
      <c r="AC221" s="394"/>
      <c r="AD221" s="394"/>
      <c r="AE221" s="394"/>
      <c r="AF221" s="394"/>
      <c r="AG221" s="394"/>
      <c r="AH221" s="394"/>
      <c r="AI221" s="394"/>
      <c r="AJ221" s="394"/>
      <c r="AK221" s="394"/>
      <c r="AL221" s="394"/>
      <c r="AM221" s="394"/>
      <c r="AN221" s="394"/>
      <c r="AO221" s="394"/>
      <c r="AP221" s="394"/>
      <c r="AQ221" s="394"/>
      <c r="AR221" s="394"/>
      <c r="AS221" s="394"/>
      <c r="AT221" s="394"/>
      <c r="AU221" s="394"/>
      <c r="AV221" s="394"/>
      <c r="AW221" s="394"/>
      <c r="AX221" s="394"/>
      <c r="AY221" s="394"/>
    </row>
    <row r="222" spans="2:51">
      <c r="B222" s="394"/>
      <c r="C222" s="394"/>
      <c r="D222" s="394"/>
      <c r="E222" s="394"/>
      <c r="F222" s="394"/>
      <c r="G222" s="394"/>
      <c r="H222" s="394"/>
      <c r="I222" s="394"/>
      <c r="J222" s="394"/>
      <c r="K222" s="394"/>
      <c r="L222" s="394"/>
      <c r="M222" s="394"/>
      <c r="N222" s="394"/>
      <c r="O222" s="394"/>
      <c r="P222" s="394"/>
      <c r="Q222" s="394"/>
      <c r="R222" s="394"/>
      <c r="S222" s="394"/>
      <c r="T222" s="394"/>
      <c r="U222" s="394"/>
      <c r="V222" s="394"/>
      <c r="W222" s="394"/>
      <c r="X222" s="394"/>
      <c r="Y222" s="394"/>
      <c r="Z222" s="394"/>
      <c r="AA222" s="394"/>
      <c r="AB222" s="394"/>
      <c r="AC222" s="394"/>
      <c r="AD222" s="394"/>
      <c r="AE222" s="394"/>
      <c r="AF222" s="394"/>
      <c r="AG222" s="394"/>
      <c r="AH222" s="394"/>
      <c r="AI222" s="394"/>
      <c r="AJ222" s="394"/>
      <c r="AK222" s="394"/>
      <c r="AL222" s="394"/>
      <c r="AM222" s="394"/>
      <c r="AN222" s="394"/>
      <c r="AO222" s="394"/>
      <c r="AP222" s="394"/>
      <c r="AQ222" s="394"/>
      <c r="AR222" s="394"/>
      <c r="AS222" s="394"/>
      <c r="AT222" s="394"/>
      <c r="AU222" s="394"/>
      <c r="AV222" s="394"/>
      <c r="AW222" s="394"/>
      <c r="AX222" s="394"/>
      <c r="AY222" s="394"/>
    </row>
    <row r="223" spans="2:51">
      <c r="B223" s="394"/>
      <c r="C223" s="394"/>
      <c r="D223" s="394"/>
      <c r="E223" s="394"/>
      <c r="F223" s="394"/>
      <c r="G223" s="394"/>
      <c r="H223" s="394"/>
      <c r="I223" s="394"/>
      <c r="J223" s="394"/>
      <c r="K223" s="394"/>
      <c r="L223" s="394"/>
      <c r="M223" s="394"/>
      <c r="N223" s="394"/>
      <c r="O223" s="394"/>
      <c r="P223" s="394"/>
      <c r="Q223" s="394"/>
      <c r="R223" s="394"/>
      <c r="S223" s="394"/>
      <c r="T223" s="394"/>
      <c r="U223" s="394"/>
      <c r="V223" s="394"/>
      <c r="W223" s="394"/>
      <c r="X223" s="394"/>
      <c r="Y223" s="394"/>
      <c r="Z223" s="394"/>
      <c r="AA223" s="394"/>
      <c r="AB223" s="394"/>
      <c r="AC223" s="394"/>
      <c r="AD223" s="394"/>
      <c r="AE223" s="394"/>
      <c r="AF223" s="394"/>
      <c r="AG223" s="394"/>
      <c r="AH223" s="394"/>
      <c r="AI223" s="394"/>
      <c r="AJ223" s="394"/>
      <c r="AK223" s="394"/>
      <c r="AL223" s="394"/>
      <c r="AM223" s="394"/>
      <c r="AN223" s="394"/>
      <c r="AO223" s="394"/>
      <c r="AP223" s="394"/>
      <c r="AQ223" s="394"/>
      <c r="AR223" s="394"/>
      <c r="AS223" s="394"/>
      <c r="AT223" s="394"/>
      <c r="AU223" s="394"/>
      <c r="AV223" s="394"/>
      <c r="AW223" s="394"/>
      <c r="AX223" s="394"/>
      <c r="AY223" s="394"/>
    </row>
    <row r="224" spans="2:51">
      <c r="B224" s="394"/>
      <c r="C224" s="394"/>
      <c r="D224" s="394"/>
      <c r="E224" s="394"/>
      <c r="F224" s="394"/>
      <c r="G224" s="394"/>
      <c r="H224" s="394"/>
      <c r="I224" s="394"/>
      <c r="J224" s="394"/>
      <c r="K224" s="394"/>
      <c r="L224" s="394"/>
      <c r="M224" s="394"/>
      <c r="N224" s="394"/>
      <c r="O224" s="394"/>
      <c r="P224" s="394"/>
      <c r="Q224" s="394"/>
      <c r="R224" s="394"/>
      <c r="S224" s="394"/>
      <c r="T224" s="394"/>
      <c r="U224" s="394"/>
      <c r="V224" s="394"/>
      <c r="W224" s="394"/>
      <c r="X224" s="394"/>
      <c r="Y224" s="394"/>
      <c r="Z224" s="394"/>
      <c r="AA224" s="394"/>
      <c r="AB224" s="394"/>
      <c r="AC224" s="394"/>
      <c r="AD224" s="394"/>
      <c r="AE224" s="394"/>
      <c r="AF224" s="394"/>
      <c r="AG224" s="394"/>
      <c r="AH224" s="394"/>
      <c r="AI224" s="394"/>
      <c r="AJ224" s="394"/>
      <c r="AK224" s="394"/>
      <c r="AL224" s="394"/>
      <c r="AM224" s="394"/>
      <c r="AN224" s="394"/>
      <c r="AO224" s="394"/>
      <c r="AP224" s="394"/>
      <c r="AQ224" s="394"/>
      <c r="AR224" s="394"/>
      <c r="AS224" s="394"/>
      <c r="AT224" s="394"/>
      <c r="AU224" s="394"/>
      <c r="AV224" s="394"/>
      <c r="AW224" s="394"/>
      <c r="AX224" s="394"/>
      <c r="AY224" s="394"/>
    </row>
    <row r="225" spans="2:51">
      <c r="B225" s="394"/>
      <c r="C225" s="394"/>
      <c r="D225" s="394"/>
      <c r="E225" s="394"/>
      <c r="F225" s="394"/>
      <c r="G225" s="394"/>
      <c r="H225" s="394"/>
      <c r="I225" s="394"/>
      <c r="J225" s="394"/>
      <c r="K225" s="394"/>
      <c r="L225" s="394"/>
      <c r="M225" s="394"/>
      <c r="N225" s="394"/>
      <c r="O225" s="394"/>
      <c r="P225" s="394"/>
      <c r="Q225" s="394"/>
      <c r="R225" s="394"/>
      <c r="S225" s="394"/>
      <c r="T225" s="394"/>
      <c r="U225" s="394"/>
      <c r="V225" s="394"/>
      <c r="W225" s="394"/>
      <c r="X225" s="394"/>
      <c r="Y225" s="394"/>
      <c r="Z225" s="394"/>
      <c r="AA225" s="394"/>
      <c r="AB225" s="394"/>
      <c r="AC225" s="394"/>
      <c r="AD225" s="394"/>
      <c r="AE225" s="394"/>
      <c r="AF225" s="394"/>
      <c r="AG225" s="394"/>
      <c r="AH225" s="394"/>
      <c r="AI225" s="394"/>
      <c r="AJ225" s="394"/>
      <c r="AK225" s="394"/>
      <c r="AL225" s="394"/>
      <c r="AM225" s="394"/>
      <c r="AN225" s="394"/>
      <c r="AO225" s="394"/>
      <c r="AP225" s="394"/>
      <c r="AQ225" s="394"/>
      <c r="AR225" s="394"/>
      <c r="AS225" s="394"/>
      <c r="AT225" s="394"/>
      <c r="AU225" s="394"/>
      <c r="AV225" s="394"/>
      <c r="AW225" s="394"/>
      <c r="AX225" s="394"/>
      <c r="AY225" s="394"/>
    </row>
    <row r="226" spans="2:51">
      <c r="B226" s="394"/>
      <c r="C226" s="394"/>
      <c r="D226" s="394"/>
      <c r="E226" s="394"/>
      <c r="F226" s="394"/>
      <c r="G226" s="394"/>
      <c r="H226" s="394"/>
      <c r="I226" s="394"/>
      <c r="J226" s="394"/>
      <c r="K226" s="394"/>
      <c r="L226" s="394"/>
      <c r="M226" s="394"/>
      <c r="N226" s="394"/>
      <c r="O226" s="394"/>
      <c r="P226" s="394"/>
      <c r="Q226" s="394"/>
      <c r="R226" s="394"/>
      <c r="S226" s="394"/>
      <c r="T226" s="394"/>
      <c r="U226" s="394"/>
      <c r="V226" s="394"/>
      <c r="W226" s="394"/>
      <c r="X226" s="394"/>
      <c r="Y226" s="394"/>
      <c r="Z226" s="394"/>
      <c r="AA226" s="394"/>
      <c r="AB226" s="394"/>
      <c r="AC226" s="394"/>
      <c r="AD226" s="394"/>
      <c r="AE226" s="394"/>
      <c r="AF226" s="394"/>
      <c r="AG226" s="394"/>
      <c r="AH226" s="394"/>
      <c r="AI226" s="394"/>
      <c r="AJ226" s="394"/>
      <c r="AK226" s="394"/>
      <c r="AL226" s="394"/>
      <c r="AM226" s="394"/>
      <c r="AN226" s="394"/>
      <c r="AO226" s="394"/>
      <c r="AP226" s="394"/>
      <c r="AQ226" s="394"/>
      <c r="AR226" s="394"/>
      <c r="AS226" s="394"/>
      <c r="AT226" s="394"/>
      <c r="AU226" s="394"/>
      <c r="AV226" s="394"/>
      <c r="AW226" s="394"/>
      <c r="AX226" s="394"/>
      <c r="AY226" s="394"/>
    </row>
    <row r="227" spans="2:51">
      <c r="B227" s="394"/>
      <c r="C227" s="394"/>
      <c r="D227" s="394"/>
      <c r="E227" s="394"/>
      <c r="F227" s="394"/>
      <c r="G227" s="394"/>
      <c r="H227" s="394"/>
      <c r="I227" s="394"/>
      <c r="J227" s="394"/>
      <c r="K227" s="394"/>
      <c r="L227" s="394"/>
      <c r="M227" s="394"/>
      <c r="N227" s="394"/>
      <c r="O227" s="394"/>
      <c r="P227" s="394"/>
      <c r="Q227" s="394"/>
      <c r="R227" s="394"/>
      <c r="S227" s="394"/>
      <c r="T227" s="394"/>
      <c r="U227" s="394"/>
      <c r="V227" s="394"/>
      <c r="W227" s="394"/>
      <c r="X227" s="394"/>
      <c r="Y227" s="394"/>
      <c r="Z227" s="394"/>
      <c r="AA227" s="394"/>
      <c r="AB227" s="394"/>
      <c r="AC227" s="394"/>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4"/>
      <c r="AY227" s="394"/>
    </row>
    <row r="228" spans="2:51">
      <c r="B228" s="394"/>
      <c r="C228" s="394"/>
      <c r="D228" s="394"/>
      <c r="E228" s="394"/>
      <c r="F228" s="394"/>
      <c r="G228" s="394"/>
      <c r="H228" s="394"/>
      <c r="I228" s="394"/>
      <c r="J228" s="394"/>
      <c r="K228" s="394"/>
      <c r="L228" s="394"/>
      <c r="M228" s="394"/>
      <c r="N228" s="394"/>
      <c r="O228" s="394"/>
      <c r="P228" s="394"/>
      <c r="Q228" s="394"/>
      <c r="R228" s="394"/>
      <c r="S228" s="394"/>
      <c r="T228" s="394"/>
      <c r="U228" s="394"/>
      <c r="V228" s="394"/>
      <c r="W228" s="394"/>
      <c r="X228" s="394"/>
      <c r="Y228" s="394"/>
      <c r="Z228" s="394"/>
      <c r="AA228" s="394"/>
      <c r="AB228" s="394"/>
      <c r="AC228" s="394"/>
      <c r="AD228" s="394"/>
      <c r="AE228" s="394"/>
      <c r="AF228" s="394"/>
      <c r="AG228" s="394"/>
      <c r="AH228" s="394"/>
      <c r="AI228" s="394"/>
      <c r="AJ228" s="394"/>
      <c r="AK228" s="394"/>
      <c r="AL228" s="394"/>
      <c r="AM228" s="394"/>
      <c r="AN228" s="394"/>
      <c r="AO228" s="394"/>
      <c r="AP228" s="394"/>
      <c r="AQ228" s="394"/>
      <c r="AR228" s="394"/>
      <c r="AS228" s="394"/>
      <c r="AT228" s="394"/>
      <c r="AU228" s="394"/>
      <c r="AV228" s="394"/>
      <c r="AW228" s="394"/>
      <c r="AX228" s="394"/>
      <c r="AY228" s="394"/>
    </row>
    <row r="229" spans="2:51">
      <c r="B229" s="394"/>
      <c r="C229" s="394"/>
      <c r="D229" s="394"/>
      <c r="E229" s="394"/>
      <c r="F229" s="394"/>
      <c r="G229" s="394"/>
      <c r="H229" s="394"/>
      <c r="I229" s="394"/>
      <c r="J229" s="394"/>
      <c r="K229" s="394"/>
      <c r="L229" s="394"/>
      <c r="M229" s="394"/>
      <c r="N229" s="394"/>
      <c r="O229" s="394"/>
      <c r="P229" s="394"/>
      <c r="Q229" s="394"/>
      <c r="R229" s="394"/>
      <c r="S229" s="394"/>
      <c r="T229" s="394"/>
      <c r="U229" s="394"/>
      <c r="V229" s="394"/>
      <c r="W229" s="394"/>
      <c r="X229" s="394"/>
      <c r="Y229" s="394"/>
      <c r="Z229" s="394"/>
      <c r="AA229" s="394"/>
      <c r="AB229" s="394"/>
      <c r="AC229" s="394"/>
      <c r="AD229" s="394"/>
      <c r="AE229" s="394"/>
      <c r="AF229" s="394"/>
      <c r="AG229" s="394"/>
      <c r="AH229" s="394"/>
      <c r="AI229" s="394"/>
      <c r="AJ229" s="394"/>
      <c r="AK229" s="394"/>
      <c r="AL229" s="394"/>
      <c r="AM229" s="394"/>
      <c r="AN229" s="394"/>
      <c r="AO229" s="394"/>
      <c r="AP229" s="394"/>
      <c r="AQ229" s="394"/>
      <c r="AR229" s="394"/>
      <c r="AS229" s="394"/>
      <c r="AT229" s="394"/>
      <c r="AU229" s="394"/>
      <c r="AV229" s="394"/>
      <c r="AW229" s="394"/>
      <c r="AX229" s="394"/>
      <c r="AY229" s="394"/>
    </row>
    <row r="230" spans="2:51">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4"/>
      <c r="AL230" s="394"/>
      <c r="AM230" s="394"/>
      <c r="AN230" s="394"/>
      <c r="AO230" s="394"/>
      <c r="AP230" s="394"/>
      <c r="AQ230" s="394"/>
      <c r="AR230" s="394"/>
      <c r="AS230" s="394"/>
      <c r="AT230" s="394"/>
      <c r="AU230" s="394"/>
      <c r="AV230" s="394"/>
      <c r="AW230" s="394"/>
      <c r="AX230" s="394"/>
      <c r="AY230" s="394"/>
    </row>
    <row r="231" spans="2:51">
      <c r="B231" s="394"/>
      <c r="C231" s="394"/>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4"/>
      <c r="AE231" s="394"/>
      <c r="AF231" s="394"/>
      <c r="AG231" s="394"/>
      <c r="AH231" s="394"/>
      <c r="AI231" s="394"/>
      <c r="AJ231" s="394"/>
      <c r="AK231" s="394"/>
      <c r="AL231" s="394"/>
      <c r="AM231" s="394"/>
      <c r="AN231" s="394"/>
      <c r="AO231" s="394"/>
      <c r="AP231" s="394"/>
      <c r="AQ231" s="394"/>
      <c r="AR231" s="394"/>
      <c r="AS231" s="394"/>
      <c r="AT231" s="394"/>
      <c r="AU231" s="394"/>
      <c r="AV231" s="394"/>
      <c r="AW231" s="394"/>
      <c r="AX231" s="394"/>
      <c r="AY231" s="394"/>
    </row>
    <row r="232" spans="2:51">
      <c r="B232" s="394"/>
      <c r="C232" s="394"/>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394"/>
      <c r="AD232" s="394"/>
      <c r="AE232" s="394"/>
      <c r="AF232" s="394"/>
      <c r="AG232" s="394"/>
      <c r="AH232" s="394"/>
      <c r="AI232" s="394"/>
      <c r="AJ232" s="394"/>
      <c r="AK232" s="394"/>
      <c r="AL232" s="394"/>
      <c r="AM232" s="394"/>
      <c r="AN232" s="394"/>
      <c r="AO232" s="394"/>
      <c r="AP232" s="394"/>
      <c r="AQ232" s="394"/>
      <c r="AR232" s="394"/>
      <c r="AS232" s="394"/>
      <c r="AT232" s="394"/>
      <c r="AU232" s="394"/>
      <c r="AV232" s="394"/>
      <c r="AW232" s="394"/>
      <c r="AX232" s="394"/>
      <c r="AY232" s="394"/>
    </row>
    <row r="233" spans="2:51">
      <c r="B233" s="394"/>
      <c r="C233" s="394"/>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394"/>
      <c r="AD233" s="394"/>
      <c r="AE233" s="394"/>
      <c r="AF233" s="394"/>
      <c r="AG233" s="394"/>
      <c r="AH233" s="394"/>
      <c r="AI233" s="394"/>
      <c r="AJ233" s="394"/>
      <c r="AK233" s="394"/>
      <c r="AL233" s="394"/>
      <c r="AM233" s="394"/>
      <c r="AN233" s="394"/>
      <c r="AO233" s="394"/>
      <c r="AP233" s="394"/>
      <c r="AQ233" s="394"/>
      <c r="AR233" s="394"/>
      <c r="AS233" s="394"/>
      <c r="AT233" s="394"/>
      <c r="AU233" s="394"/>
      <c r="AV233" s="394"/>
      <c r="AW233" s="394"/>
      <c r="AX233" s="394"/>
      <c r="AY233" s="394"/>
    </row>
    <row r="234" spans="2:51">
      <c r="B234" s="394"/>
      <c r="C234" s="394"/>
      <c r="D234" s="394"/>
      <c r="E234" s="394"/>
      <c r="F234" s="394"/>
      <c r="G234" s="394"/>
      <c r="H234" s="394"/>
      <c r="I234" s="394"/>
      <c r="J234" s="394"/>
      <c r="K234" s="394"/>
      <c r="L234" s="394"/>
      <c r="M234" s="394"/>
      <c r="N234" s="394"/>
      <c r="O234" s="394"/>
      <c r="P234" s="394"/>
      <c r="Q234" s="394"/>
      <c r="R234" s="394"/>
      <c r="S234" s="394"/>
      <c r="T234" s="394"/>
      <c r="U234" s="394"/>
      <c r="V234" s="394"/>
      <c r="W234" s="394"/>
      <c r="X234" s="394"/>
      <c r="Y234" s="394"/>
      <c r="Z234" s="394"/>
      <c r="AA234" s="394"/>
      <c r="AB234" s="394"/>
      <c r="AC234" s="394"/>
      <c r="AD234" s="394"/>
      <c r="AE234" s="394"/>
      <c r="AF234" s="394"/>
      <c r="AG234" s="394"/>
      <c r="AH234" s="394"/>
      <c r="AI234" s="394"/>
      <c r="AJ234" s="394"/>
      <c r="AK234" s="394"/>
      <c r="AL234" s="394"/>
      <c r="AM234" s="394"/>
      <c r="AN234" s="394"/>
      <c r="AO234" s="394"/>
      <c r="AP234" s="394"/>
      <c r="AQ234" s="394"/>
      <c r="AR234" s="394"/>
      <c r="AS234" s="394"/>
      <c r="AT234" s="394"/>
      <c r="AU234" s="394"/>
      <c r="AV234" s="394"/>
      <c r="AW234" s="394"/>
      <c r="AX234" s="394"/>
      <c r="AY234" s="394"/>
    </row>
    <row r="235" spans="2:51">
      <c r="B235" s="394"/>
      <c r="C235" s="394"/>
      <c r="D235" s="394"/>
      <c r="E235" s="394"/>
      <c r="F235" s="394"/>
      <c r="G235" s="394"/>
      <c r="H235" s="394"/>
      <c r="I235" s="394"/>
      <c r="J235" s="394"/>
      <c r="K235" s="394"/>
      <c r="L235" s="394"/>
      <c r="M235" s="394"/>
      <c r="N235" s="394"/>
      <c r="O235" s="394"/>
      <c r="P235" s="394"/>
      <c r="Q235" s="394"/>
      <c r="R235" s="394"/>
      <c r="S235" s="394"/>
      <c r="T235" s="394"/>
      <c r="U235" s="394"/>
      <c r="V235" s="394"/>
      <c r="W235" s="394"/>
      <c r="X235" s="394"/>
      <c r="Y235" s="394"/>
      <c r="Z235" s="394"/>
      <c r="AA235" s="394"/>
      <c r="AB235" s="394"/>
      <c r="AC235" s="394"/>
      <c r="AD235" s="394"/>
      <c r="AE235" s="394"/>
      <c r="AF235" s="394"/>
      <c r="AG235" s="394"/>
      <c r="AH235" s="394"/>
      <c r="AI235" s="394"/>
      <c r="AJ235" s="394"/>
      <c r="AK235" s="394"/>
      <c r="AL235" s="394"/>
      <c r="AM235" s="394"/>
      <c r="AN235" s="394"/>
      <c r="AO235" s="394"/>
      <c r="AP235" s="394"/>
      <c r="AQ235" s="394"/>
      <c r="AR235" s="394"/>
      <c r="AS235" s="394"/>
      <c r="AT235" s="394"/>
      <c r="AU235" s="394"/>
      <c r="AV235" s="394"/>
      <c r="AW235" s="394"/>
      <c r="AX235" s="394"/>
      <c r="AY235" s="394"/>
    </row>
    <row r="236" spans="2:51">
      <c r="B236" s="394"/>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394"/>
      <c r="AK236" s="394"/>
      <c r="AL236" s="394"/>
      <c r="AM236" s="394"/>
      <c r="AN236" s="394"/>
      <c r="AO236" s="394"/>
      <c r="AP236" s="394"/>
      <c r="AQ236" s="394"/>
      <c r="AR236" s="394"/>
      <c r="AS236" s="394"/>
      <c r="AT236" s="394"/>
      <c r="AU236" s="394"/>
      <c r="AV236" s="394"/>
      <c r="AW236" s="394"/>
      <c r="AX236" s="394"/>
      <c r="AY236" s="394"/>
    </row>
    <row r="237" spans="2:51">
      <c r="B237" s="394"/>
      <c r="C237" s="394"/>
      <c r="D237" s="394"/>
      <c r="E237" s="394"/>
      <c r="F237" s="394"/>
      <c r="G237" s="394"/>
      <c r="H237" s="394"/>
      <c r="I237" s="394"/>
      <c r="J237" s="394"/>
      <c r="K237" s="394"/>
      <c r="L237" s="394"/>
      <c r="M237" s="394"/>
      <c r="N237" s="394"/>
      <c r="O237" s="394"/>
      <c r="P237" s="394"/>
      <c r="Q237" s="394"/>
      <c r="R237" s="394"/>
      <c r="S237" s="394"/>
      <c r="T237" s="394"/>
      <c r="U237" s="394"/>
      <c r="V237" s="394"/>
      <c r="W237" s="394"/>
      <c r="X237" s="394"/>
      <c r="Y237" s="394"/>
      <c r="Z237" s="394"/>
      <c r="AA237" s="394"/>
      <c r="AB237" s="394"/>
      <c r="AC237" s="394"/>
      <c r="AD237" s="394"/>
      <c r="AE237" s="394"/>
      <c r="AF237" s="394"/>
      <c r="AG237" s="394"/>
      <c r="AH237" s="394"/>
      <c r="AI237" s="394"/>
      <c r="AJ237" s="394"/>
      <c r="AK237" s="394"/>
      <c r="AL237" s="394"/>
      <c r="AM237" s="394"/>
      <c r="AN237" s="394"/>
      <c r="AO237" s="394"/>
      <c r="AP237" s="394"/>
      <c r="AQ237" s="394"/>
      <c r="AR237" s="394"/>
      <c r="AS237" s="394"/>
      <c r="AT237" s="394"/>
      <c r="AU237" s="394"/>
      <c r="AV237" s="394"/>
      <c r="AW237" s="394"/>
      <c r="AX237" s="394"/>
      <c r="AY237" s="394"/>
    </row>
    <row r="238" spans="2:51">
      <c r="B238" s="394"/>
      <c r="C238" s="394"/>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4"/>
      <c r="AA238" s="394"/>
      <c r="AB238" s="394"/>
      <c r="AC238" s="394"/>
      <c r="AD238" s="394"/>
      <c r="AE238" s="394"/>
      <c r="AF238" s="394"/>
      <c r="AG238" s="394"/>
      <c r="AH238" s="394"/>
      <c r="AI238" s="394"/>
      <c r="AJ238" s="394"/>
      <c r="AK238" s="394"/>
      <c r="AL238" s="394"/>
      <c r="AM238" s="394"/>
      <c r="AN238" s="394"/>
      <c r="AO238" s="394"/>
      <c r="AP238" s="394"/>
      <c r="AQ238" s="394"/>
      <c r="AR238" s="394"/>
      <c r="AS238" s="394"/>
      <c r="AT238" s="394"/>
      <c r="AU238" s="394"/>
      <c r="AV238" s="394"/>
      <c r="AW238" s="394"/>
      <c r="AX238" s="394"/>
      <c r="AY238" s="394"/>
    </row>
    <row r="239" spans="2:51">
      <c r="B239" s="394"/>
      <c r="C239" s="394"/>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4"/>
      <c r="AE239" s="394"/>
      <c r="AF239" s="394"/>
      <c r="AG239" s="394"/>
      <c r="AH239" s="394"/>
      <c r="AI239" s="394"/>
      <c r="AJ239" s="394"/>
      <c r="AK239" s="394"/>
      <c r="AL239" s="394"/>
      <c r="AM239" s="394"/>
      <c r="AN239" s="394"/>
      <c r="AO239" s="394"/>
      <c r="AP239" s="394"/>
      <c r="AQ239" s="394"/>
      <c r="AR239" s="394"/>
      <c r="AS239" s="394"/>
      <c r="AT239" s="394"/>
      <c r="AU239" s="394"/>
      <c r="AV239" s="394"/>
      <c r="AW239" s="394"/>
      <c r="AX239" s="394"/>
      <c r="AY239" s="394"/>
    </row>
    <row r="240" spans="2:51">
      <c r="B240" s="394"/>
      <c r="C240" s="394"/>
      <c r="D240" s="394"/>
      <c r="E240" s="394"/>
      <c r="F240" s="394"/>
      <c r="G240" s="394"/>
      <c r="H240" s="394"/>
      <c r="I240" s="394"/>
      <c r="J240" s="394"/>
      <c r="K240" s="394"/>
      <c r="L240" s="394"/>
      <c r="M240" s="394"/>
      <c r="N240" s="394"/>
      <c r="O240" s="394"/>
      <c r="P240" s="394"/>
      <c r="Q240" s="394"/>
      <c r="R240" s="394"/>
      <c r="S240" s="394"/>
      <c r="T240" s="394"/>
      <c r="U240" s="394"/>
      <c r="V240" s="394"/>
      <c r="W240" s="394"/>
      <c r="X240" s="394"/>
      <c r="Y240" s="394"/>
      <c r="Z240" s="394"/>
      <c r="AA240" s="394"/>
      <c r="AB240" s="394"/>
      <c r="AC240" s="394"/>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4"/>
      <c r="AY240" s="394"/>
    </row>
    <row r="241" spans="2:51">
      <c r="B241" s="394"/>
      <c r="C241" s="394"/>
      <c r="D241" s="394"/>
      <c r="E241" s="394"/>
      <c r="F241" s="394"/>
      <c r="G241" s="394"/>
      <c r="H241" s="394"/>
      <c r="I241" s="394"/>
      <c r="J241" s="394"/>
      <c r="K241" s="394"/>
      <c r="L241" s="394"/>
      <c r="M241" s="394"/>
      <c r="N241" s="394"/>
      <c r="O241" s="394"/>
      <c r="P241" s="394"/>
      <c r="Q241" s="394"/>
      <c r="R241" s="394"/>
      <c r="S241" s="394"/>
      <c r="T241" s="394"/>
      <c r="U241" s="394"/>
      <c r="V241" s="394"/>
      <c r="W241" s="394"/>
      <c r="X241" s="394"/>
      <c r="Y241" s="394"/>
      <c r="Z241" s="394"/>
      <c r="AA241" s="394"/>
      <c r="AB241" s="394"/>
      <c r="AC241" s="394"/>
      <c r="AD241" s="394"/>
      <c r="AE241" s="394"/>
      <c r="AF241" s="394"/>
      <c r="AG241" s="394"/>
      <c r="AH241" s="394"/>
      <c r="AI241" s="394"/>
      <c r="AJ241" s="394"/>
      <c r="AK241" s="394"/>
      <c r="AL241" s="394"/>
      <c r="AM241" s="394"/>
      <c r="AN241" s="394"/>
      <c r="AO241" s="394"/>
      <c r="AP241" s="394"/>
      <c r="AQ241" s="394"/>
      <c r="AR241" s="394"/>
      <c r="AS241" s="394"/>
      <c r="AT241" s="394"/>
      <c r="AU241" s="394"/>
      <c r="AV241" s="394"/>
      <c r="AW241" s="394"/>
      <c r="AX241" s="394"/>
      <c r="AY241" s="394"/>
    </row>
    <row r="242" spans="2:51">
      <c r="B242" s="394"/>
      <c r="C242" s="394"/>
      <c r="D242" s="394"/>
      <c r="E242" s="394"/>
      <c r="F242" s="394"/>
      <c r="G242" s="394"/>
      <c r="H242" s="394"/>
      <c r="I242" s="394"/>
      <c r="J242" s="394"/>
      <c r="K242" s="394"/>
      <c r="L242" s="394"/>
      <c r="M242" s="394"/>
      <c r="N242" s="394"/>
      <c r="O242" s="394"/>
      <c r="P242" s="394"/>
      <c r="Q242" s="394"/>
      <c r="R242" s="394"/>
      <c r="S242" s="394"/>
      <c r="T242" s="394"/>
      <c r="U242" s="394"/>
      <c r="V242" s="394"/>
      <c r="W242" s="394"/>
      <c r="X242" s="394"/>
      <c r="Y242" s="394"/>
      <c r="Z242" s="394"/>
      <c r="AA242" s="394"/>
      <c r="AB242" s="394"/>
      <c r="AC242" s="394"/>
      <c r="AD242" s="394"/>
      <c r="AE242" s="394"/>
      <c r="AF242" s="394"/>
      <c r="AG242" s="394"/>
      <c r="AH242" s="394"/>
      <c r="AI242" s="394"/>
      <c r="AJ242" s="394"/>
      <c r="AK242" s="394"/>
      <c r="AL242" s="394"/>
      <c r="AM242" s="394"/>
      <c r="AN242" s="394"/>
      <c r="AO242" s="394"/>
      <c r="AP242" s="394"/>
      <c r="AQ242" s="394"/>
      <c r="AR242" s="394"/>
      <c r="AS242" s="394"/>
      <c r="AT242" s="394"/>
      <c r="AU242" s="394"/>
      <c r="AV242" s="394"/>
      <c r="AW242" s="394"/>
      <c r="AX242" s="394"/>
      <c r="AY242" s="394"/>
    </row>
    <row r="243" spans="2:51">
      <c r="B243" s="394"/>
      <c r="C243" s="394"/>
      <c r="D243" s="394"/>
      <c r="E243" s="394"/>
      <c r="F243" s="394"/>
      <c r="G243" s="394"/>
      <c r="H243" s="394"/>
      <c r="I243" s="394"/>
      <c r="J243" s="394"/>
      <c r="K243" s="394"/>
      <c r="L243" s="394"/>
      <c r="M243" s="394"/>
      <c r="N243" s="394"/>
      <c r="O243" s="394"/>
      <c r="P243" s="394"/>
      <c r="Q243" s="394"/>
      <c r="R243" s="394"/>
      <c r="S243" s="394"/>
      <c r="T243" s="394"/>
      <c r="U243" s="394"/>
      <c r="V243" s="394"/>
      <c r="W243" s="394"/>
      <c r="X243" s="394"/>
      <c r="Y243" s="394"/>
      <c r="Z243" s="394"/>
      <c r="AA243" s="394"/>
      <c r="AB243" s="394"/>
      <c r="AC243" s="394"/>
      <c r="AD243" s="394"/>
      <c r="AE243" s="394"/>
      <c r="AF243" s="394"/>
      <c r="AG243" s="394"/>
      <c r="AH243" s="394"/>
      <c r="AI243" s="394"/>
      <c r="AJ243" s="394"/>
      <c r="AK243" s="394"/>
      <c r="AL243" s="394"/>
      <c r="AM243" s="394"/>
      <c r="AN243" s="394"/>
      <c r="AO243" s="394"/>
      <c r="AP243" s="394"/>
      <c r="AQ243" s="394"/>
      <c r="AR243" s="394"/>
      <c r="AS243" s="394"/>
      <c r="AT243" s="394"/>
      <c r="AU243" s="394"/>
      <c r="AV243" s="394"/>
      <c r="AW243" s="394"/>
      <c r="AX243" s="394"/>
      <c r="AY243" s="394"/>
    </row>
  </sheetData>
  <sheetProtection formatCells="0" formatColumns="0" formatRows="0" autoFilter="0"/>
  <mergeCells count="16">
    <mergeCell ref="D7:E7"/>
    <mergeCell ref="F7:T7"/>
    <mergeCell ref="C1:U1"/>
    <mergeCell ref="C2:U2"/>
    <mergeCell ref="C3:U3"/>
    <mergeCell ref="C4:U4"/>
    <mergeCell ref="D5:T5"/>
    <mergeCell ref="R8:T8"/>
    <mergeCell ref="D11:D17"/>
    <mergeCell ref="D48:T48"/>
    <mergeCell ref="D8:D9"/>
    <mergeCell ref="E8:E9"/>
    <mergeCell ref="F8:H8"/>
    <mergeCell ref="I8:K8"/>
    <mergeCell ref="L8:N8"/>
    <mergeCell ref="O8:Q8"/>
  </mergeCells>
  <printOptions horizontalCentered="1"/>
  <pageMargins left="0.11811023622047245" right="0.11811023622047245" top="0.55118110236220474" bottom="0.15748031496062992" header="0.31496062992125984" footer="0.31496062992125984"/>
  <pageSetup paperSize="9" scale="64" fitToHeight="0"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iconSet" priority="1" id="{AD3B070A-210A-4576-B848-393763C937AD}">
            <x14:iconSet iconSet="5Quarters" custom="1">
              <x14:cfvo type="percent">
                <xm:f>0</xm:f>
              </x14:cfvo>
              <x14:cfvo type="num">
                <xm:f>0.7</xm:f>
              </x14:cfvo>
              <x14:cfvo type="num">
                <xm:f>0.8</xm:f>
              </x14:cfvo>
              <x14:cfvo type="num">
                <xm:f>0.9</xm:f>
              </x14:cfvo>
              <x14:cfvo type="num">
                <xm:f>0.95</xm:f>
              </x14:cfvo>
              <x14:cfIcon iconSet="3TrafficLights1" iconId="0"/>
              <x14:cfIcon iconSet="3TrafficLights1" iconId="1"/>
              <x14:cfIcon iconSet="3TrafficLights1" iconId="2"/>
              <x14:cfIcon iconSet="3Symbols" iconId="2"/>
              <x14:cfIcon iconSet="3Arrows" iconId="2"/>
            </x14:iconSet>
          </x14:cfRule>
          <xm:sqref>K51:K55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7"/>
  <sheetViews>
    <sheetView showGridLines="0" zoomScale="40" zoomScaleNormal="40" workbookViewId="0">
      <selection activeCell="A5" sqref="A5"/>
    </sheetView>
  </sheetViews>
  <sheetFormatPr baseColWidth="10" defaultRowHeight="15.75"/>
  <cols>
    <col min="1" max="1" width="31.28515625" style="549" customWidth="1"/>
    <col min="2" max="2" width="7.140625" style="549" customWidth="1"/>
    <col min="3" max="3" width="49.28515625" style="549" customWidth="1"/>
    <col min="4" max="4" width="24" style="549" customWidth="1"/>
    <col min="5" max="5" width="22.85546875" style="549" customWidth="1"/>
    <col min="6" max="6" width="23" style="549" customWidth="1"/>
    <col min="7" max="7" width="66.7109375" style="549" customWidth="1"/>
    <col min="8" max="16384" width="11.42578125" style="549"/>
  </cols>
  <sheetData>
    <row r="5" spans="1:7" ht="47.25">
      <c r="G5" s="699" t="s">
        <v>1269</v>
      </c>
    </row>
    <row r="9" spans="1:7" ht="27.75" customHeight="1">
      <c r="A9" s="776" t="s">
        <v>816</v>
      </c>
      <c r="B9" s="777"/>
      <c r="C9" s="777"/>
      <c r="D9" s="777"/>
      <c r="E9" s="777"/>
      <c r="F9" s="777"/>
      <c r="G9" s="778"/>
    </row>
    <row r="10" spans="1:7" ht="58.5" customHeight="1">
      <c r="A10" s="569" t="s">
        <v>815</v>
      </c>
      <c r="B10" s="568" t="s">
        <v>679</v>
      </c>
      <c r="C10" s="568" t="s">
        <v>814</v>
      </c>
      <c r="D10" s="568" t="s">
        <v>732</v>
      </c>
      <c r="E10" s="568" t="s">
        <v>813</v>
      </c>
      <c r="F10" s="568" t="s">
        <v>812</v>
      </c>
      <c r="G10" s="568" t="s">
        <v>811</v>
      </c>
    </row>
    <row r="11" spans="1:7" ht="147" customHeight="1">
      <c r="A11" s="567" t="s">
        <v>810</v>
      </c>
      <c r="B11" s="566">
        <v>1</v>
      </c>
      <c r="C11" s="565" t="s">
        <v>809</v>
      </c>
      <c r="D11" s="564" t="s">
        <v>808</v>
      </c>
      <c r="E11" s="563">
        <v>1</v>
      </c>
      <c r="F11" s="562">
        <v>0.91600000000000004</v>
      </c>
      <c r="G11" s="561" t="s">
        <v>807</v>
      </c>
    </row>
    <row r="12" spans="1:7" ht="160.5" customHeight="1">
      <c r="A12" s="558" t="s">
        <v>806</v>
      </c>
      <c r="B12" s="556">
        <v>1</v>
      </c>
      <c r="C12" s="557" t="s">
        <v>805</v>
      </c>
      <c r="D12" s="557" t="s">
        <v>804</v>
      </c>
      <c r="E12" s="560">
        <v>2280</v>
      </c>
      <c r="F12" s="559">
        <v>1197</v>
      </c>
      <c r="G12" s="555" t="s">
        <v>803</v>
      </c>
    </row>
    <row r="13" spans="1:7" ht="176.25" customHeight="1">
      <c r="A13" s="558" t="s">
        <v>802</v>
      </c>
      <c r="B13" s="556">
        <v>1</v>
      </c>
      <c r="C13" s="557" t="s">
        <v>801</v>
      </c>
      <c r="D13" s="557" t="s">
        <v>800</v>
      </c>
      <c r="E13" s="556">
        <v>40</v>
      </c>
      <c r="F13" s="556">
        <v>70</v>
      </c>
      <c r="G13" s="555" t="s">
        <v>799</v>
      </c>
    </row>
    <row r="14" spans="1:7" ht="195.75" customHeight="1">
      <c r="A14" s="554" t="s">
        <v>798</v>
      </c>
      <c r="B14" s="552">
        <v>1</v>
      </c>
      <c r="C14" s="553" t="s">
        <v>797</v>
      </c>
      <c r="D14" s="553" t="s">
        <v>796</v>
      </c>
      <c r="E14" s="552">
        <v>18</v>
      </c>
      <c r="F14" s="552">
        <v>12</v>
      </c>
      <c r="G14" s="551" t="s">
        <v>795</v>
      </c>
    </row>
    <row r="15" spans="1:7">
      <c r="A15" s="550" t="s">
        <v>794</v>
      </c>
    </row>
    <row r="16" spans="1:7">
      <c r="A16" s="550" t="s">
        <v>793</v>
      </c>
    </row>
    <row r="17" spans="1:1">
      <c r="A17" s="550" t="s">
        <v>792</v>
      </c>
    </row>
  </sheetData>
  <mergeCells count="1">
    <mergeCell ref="A9:G9"/>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0"/>
  <sheetViews>
    <sheetView showGridLines="0" zoomScale="60" zoomScaleNormal="60" workbookViewId="0">
      <selection activeCell="G15" sqref="G15"/>
    </sheetView>
  </sheetViews>
  <sheetFormatPr baseColWidth="10" defaultRowHeight="15"/>
  <cols>
    <col min="1" max="1" width="38.140625" customWidth="1"/>
    <col min="2" max="2" width="34.140625" customWidth="1"/>
    <col min="3" max="3" width="24.5703125" customWidth="1"/>
  </cols>
  <sheetData>
    <row r="2" spans="1:3">
      <c r="A2" s="579"/>
    </row>
    <row r="4" spans="1:3">
      <c r="A4" s="603" t="s">
        <v>1033</v>
      </c>
    </row>
    <row r="5" spans="1:3" ht="41.25" customHeight="1">
      <c r="A5" s="779" t="s">
        <v>1024</v>
      </c>
      <c r="B5" s="779" t="s">
        <v>11</v>
      </c>
      <c r="C5" s="779" t="s">
        <v>100</v>
      </c>
    </row>
    <row r="6" spans="1:3">
      <c r="A6" s="779"/>
      <c r="B6" s="779"/>
      <c r="C6" s="779"/>
    </row>
    <row r="7" spans="1:3" ht="60">
      <c r="A7" s="780" t="s">
        <v>1025</v>
      </c>
      <c r="B7" s="646" t="s">
        <v>1167</v>
      </c>
      <c r="C7" s="781" t="s">
        <v>1034</v>
      </c>
    </row>
    <row r="8" spans="1:3" ht="45">
      <c r="A8" s="780"/>
      <c r="B8" s="647" t="s">
        <v>1168</v>
      </c>
      <c r="C8" s="781"/>
    </row>
    <row r="9" spans="1:3" ht="45">
      <c r="A9" s="780"/>
      <c r="B9" s="647" t="s">
        <v>1169</v>
      </c>
      <c r="C9" s="781"/>
    </row>
    <row r="10" spans="1:3" ht="30">
      <c r="A10" s="780"/>
      <c r="B10" s="647" t="s">
        <v>1170</v>
      </c>
      <c r="C10" s="781"/>
    </row>
    <row r="11" spans="1:3" ht="30">
      <c r="A11" s="780"/>
      <c r="B11" s="647" t="s">
        <v>1171</v>
      </c>
      <c r="C11" s="781"/>
    </row>
    <row r="12" spans="1:3">
      <c r="A12" s="780"/>
      <c r="B12" s="648" t="s">
        <v>1172</v>
      </c>
      <c r="C12" s="781"/>
    </row>
    <row r="13" spans="1:3" ht="90">
      <c r="A13" s="782" t="s">
        <v>1027</v>
      </c>
      <c r="B13" s="646" t="s">
        <v>1173</v>
      </c>
      <c r="C13" s="781" t="s">
        <v>1034</v>
      </c>
    </row>
    <row r="14" spans="1:3" ht="330">
      <c r="A14" s="782"/>
      <c r="B14" s="647" t="s">
        <v>1174</v>
      </c>
      <c r="C14" s="781"/>
    </row>
    <row r="15" spans="1:3" ht="165">
      <c r="A15" s="782"/>
      <c r="B15" s="648" t="s">
        <v>1175</v>
      </c>
      <c r="C15" s="781"/>
    </row>
    <row r="16" spans="1:3" ht="45">
      <c r="A16" s="782" t="s">
        <v>1028</v>
      </c>
      <c r="B16" s="646" t="s">
        <v>1176</v>
      </c>
      <c r="C16" s="781"/>
    </row>
    <row r="17" spans="1:3" ht="75">
      <c r="A17" s="782"/>
      <c r="B17" s="647" t="s">
        <v>1177</v>
      </c>
      <c r="C17" s="781"/>
    </row>
    <row r="18" spans="1:3" ht="135">
      <c r="A18" s="782"/>
      <c r="B18" s="647" t="s">
        <v>1178</v>
      </c>
      <c r="C18" s="781"/>
    </row>
    <row r="19" spans="1:3" ht="120">
      <c r="A19" s="782"/>
      <c r="B19" s="648" t="s">
        <v>1179</v>
      </c>
      <c r="C19" s="781"/>
    </row>
    <row r="20" spans="1:3" ht="60">
      <c r="A20" s="782" t="s">
        <v>1029</v>
      </c>
      <c r="B20" s="646" t="s">
        <v>1180</v>
      </c>
      <c r="C20" s="781" t="s">
        <v>1034</v>
      </c>
    </row>
    <row r="21" spans="1:3" ht="45">
      <c r="A21" s="782"/>
      <c r="B21" s="648" t="s">
        <v>1181</v>
      </c>
      <c r="C21" s="781"/>
    </row>
    <row r="22" spans="1:3" ht="45">
      <c r="A22" s="645" t="s">
        <v>1030</v>
      </c>
      <c r="B22" s="649" t="s">
        <v>1182</v>
      </c>
      <c r="C22" s="649" t="s">
        <v>1034</v>
      </c>
    </row>
    <row r="23" spans="1:3" ht="150">
      <c r="A23" s="782" t="s">
        <v>1031</v>
      </c>
      <c r="B23" s="646" t="s">
        <v>1183</v>
      </c>
      <c r="C23" s="781" t="s">
        <v>1026</v>
      </c>
    </row>
    <row r="24" spans="1:3" ht="45">
      <c r="A24" s="782"/>
      <c r="B24" s="647" t="s">
        <v>1184</v>
      </c>
      <c r="C24" s="781"/>
    </row>
    <row r="25" spans="1:3" ht="45">
      <c r="A25" s="782"/>
      <c r="B25" s="647" t="s">
        <v>1185</v>
      </c>
      <c r="C25" s="781"/>
    </row>
    <row r="26" spans="1:3" ht="30">
      <c r="A26" s="782"/>
      <c r="B26" s="647" t="s">
        <v>1186</v>
      </c>
      <c r="C26" s="781"/>
    </row>
    <row r="27" spans="1:3" ht="45">
      <c r="A27" s="782"/>
      <c r="B27" s="648" t="s">
        <v>1187</v>
      </c>
      <c r="C27" s="781"/>
    </row>
    <row r="28" spans="1:3" ht="60">
      <c r="A28" s="782" t="s">
        <v>1032</v>
      </c>
      <c r="B28" s="646" t="s">
        <v>1188</v>
      </c>
      <c r="C28" s="781" t="s">
        <v>1026</v>
      </c>
    </row>
    <row r="29" spans="1:3" ht="60">
      <c r="A29" s="782"/>
      <c r="B29" s="647" t="s">
        <v>1189</v>
      </c>
      <c r="C29" s="781"/>
    </row>
    <row r="30" spans="1:3" ht="120">
      <c r="A30" s="782"/>
      <c r="B30" s="648" t="s">
        <v>1190</v>
      </c>
      <c r="C30" s="781"/>
    </row>
  </sheetData>
  <mergeCells count="14">
    <mergeCell ref="A23:A27"/>
    <mergeCell ref="C23:C27"/>
    <mergeCell ref="A28:A30"/>
    <mergeCell ref="C28:C30"/>
    <mergeCell ref="C13:C19"/>
    <mergeCell ref="A16:A19"/>
    <mergeCell ref="A20:A21"/>
    <mergeCell ref="C20:C21"/>
    <mergeCell ref="A13:A15"/>
    <mergeCell ref="A5:A6"/>
    <mergeCell ref="B5:B6"/>
    <mergeCell ref="C5:C6"/>
    <mergeCell ref="A7:A12"/>
    <mergeCell ref="C7:C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317"/>
  <sheetViews>
    <sheetView showGridLines="0" zoomScale="60" zoomScaleNormal="60" workbookViewId="0">
      <selection activeCell="A4" sqref="A4"/>
    </sheetView>
  </sheetViews>
  <sheetFormatPr baseColWidth="10" defaultRowHeight="15"/>
  <cols>
    <col min="1" max="1" width="1.140625" style="3" customWidth="1"/>
    <col min="2" max="3" width="20" style="3" customWidth="1"/>
    <col min="4" max="5" width="16" style="3" customWidth="1"/>
    <col min="6" max="6" width="14.85546875" style="3" bestFit="1" customWidth="1"/>
    <col min="7" max="7" width="47" style="3" customWidth="1"/>
    <col min="8" max="8" width="18.7109375" style="3" customWidth="1"/>
    <col min="9" max="16384" width="11.42578125" style="3"/>
  </cols>
  <sheetData>
    <row r="1" spans="1:9" ht="3.75" customHeight="1"/>
    <row r="2" spans="1:9" ht="29.25" customHeight="1">
      <c r="A2" s="45" t="s">
        <v>0</v>
      </c>
    </row>
    <row r="3" spans="1:9" ht="27.75">
      <c r="A3" s="46" t="s">
        <v>1</v>
      </c>
    </row>
    <row r="4" spans="1:9" ht="20.25">
      <c r="A4" s="47" t="s">
        <v>1265</v>
      </c>
    </row>
    <row r="5" spans="1:9" ht="18.75">
      <c r="A5" s="190" t="s">
        <v>241</v>
      </c>
      <c r="G5" s="178"/>
      <c r="I5" s="178"/>
    </row>
    <row r="6" spans="1:9" ht="5.25" customHeight="1"/>
    <row r="7" spans="1:9" ht="30">
      <c r="B7" s="39" t="s">
        <v>231</v>
      </c>
      <c r="C7" s="40" t="s">
        <v>232</v>
      </c>
      <c r="D7" s="40" t="s">
        <v>233</v>
      </c>
      <c r="E7" s="40" t="s">
        <v>234</v>
      </c>
      <c r="F7" s="40" t="s">
        <v>235</v>
      </c>
      <c r="G7" s="40" t="s">
        <v>11</v>
      </c>
      <c r="H7" s="41" t="s">
        <v>236</v>
      </c>
    </row>
    <row r="8" spans="1:9" ht="379.5">
      <c r="B8" s="182" t="s">
        <v>237</v>
      </c>
      <c r="C8" s="13" t="s">
        <v>238</v>
      </c>
      <c r="D8" s="183">
        <v>11417858.9</v>
      </c>
      <c r="E8" s="183">
        <v>10889730.26</v>
      </c>
      <c r="F8" s="184">
        <f>+E8/D8</f>
        <v>0.95374538741234571</v>
      </c>
      <c r="G8" s="13" t="s">
        <v>1192</v>
      </c>
      <c r="H8" s="185" t="s">
        <v>239</v>
      </c>
    </row>
    <row r="9" spans="1:9" ht="332.25" customHeight="1">
      <c r="B9" s="182" t="s">
        <v>237</v>
      </c>
      <c r="C9" s="13" t="s">
        <v>238</v>
      </c>
      <c r="D9" s="183">
        <v>11417858.9</v>
      </c>
      <c r="E9" s="183">
        <v>10889730.26</v>
      </c>
      <c r="F9" s="184">
        <f>+E9/D9</f>
        <v>0.95374538741234571</v>
      </c>
      <c r="G9" s="13" t="s">
        <v>1193</v>
      </c>
      <c r="H9" s="185" t="s">
        <v>239</v>
      </c>
    </row>
    <row r="10" spans="1:9" ht="214.5">
      <c r="B10" s="182" t="s">
        <v>237</v>
      </c>
      <c r="C10" s="13" t="s">
        <v>238</v>
      </c>
      <c r="D10" s="183">
        <v>11417858.9</v>
      </c>
      <c r="E10" s="183">
        <v>10889730.26</v>
      </c>
      <c r="F10" s="184">
        <f>+E10/D10</f>
        <v>0.95374538741234571</v>
      </c>
      <c r="G10" s="189" t="s">
        <v>242</v>
      </c>
      <c r="H10" s="185" t="s">
        <v>239</v>
      </c>
    </row>
    <row r="11" spans="1:9" ht="16.5">
      <c r="B11" s="186" t="s">
        <v>240</v>
      </c>
      <c r="C11" s="4"/>
      <c r="D11" s="181"/>
      <c r="E11" s="181"/>
      <c r="F11" s="179"/>
      <c r="G11" s="4"/>
      <c r="H11" s="4"/>
    </row>
    <row r="12" spans="1:9" ht="16.5">
      <c r="B12" s="4"/>
      <c r="C12" s="4"/>
      <c r="D12" s="181"/>
      <c r="E12" s="181"/>
      <c r="F12" s="179"/>
      <c r="G12" s="4"/>
      <c r="H12" s="4"/>
    </row>
    <row r="13" spans="1:9" ht="30">
      <c r="B13" s="39" t="s">
        <v>231</v>
      </c>
      <c r="C13" s="40" t="s">
        <v>232</v>
      </c>
      <c r="D13" s="40" t="s">
        <v>233</v>
      </c>
      <c r="E13" s="40" t="s">
        <v>234</v>
      </c>
      <c r="F13" s="40" t="s">
        <v>235</v>
      </c>
      <c r="G13" s="40" t="s">
        <v>11</v>
      </c>
      <c r="H13" s="41" t="s">
        <v>236</v>
      </c>
    </row>
    <row r="14" spans="1:9" ht="338.25" customHeight="1">
      <c r="B14" s="182" t="s">
        <v>243</v>
      </c>
      <c r="C14" s="13" t="s">
        <v>244</v>
      </c>
      <c r="D14" s="183">
        <v>20928662.579999998</v>
      </c>
      <c r="E14" s="183">
        <v>19586498.100000001</v>
      </c>
      <c r="F14" s="184">
        <f>+E14/D14</f>
        <v>0.93586955330425148</v>
      </c>
      <c r="G14" s="189" t="s">
        <v>245</v>
      </c>
      <c r="H14" s="185" t="s">
        <v>239</v>
      </c>
    </row>
    <row r="15" spans="1:9" ht="379.5">
      <c r="B15" s="182" t="s">
        <v>243</v>
      </c>
      <c r="C15" s="13" t="s">
        <v>244</v>
      </c>
      <c r="D15" s="183">
        <v>20928662.579999998</v>
      </c>
      <c r="E15" s="183">
        <v>19586498.100000001</v>
      </c>
      <c r="F15" s="184">
        <f>+E15/D15</f>
        <v>0.93586955330425148</v>
      </c>
      <c r="G15" s="13" t="s">
        <v>246</v>
      </c>
      <c r="H15" s="185" t="s">
        <v>239</v>
      </c>
    </row>
    <row r="16" spans="1:9" ht="231">
      <c r="B16" s="182" t="s">
        <v>243</v>
      </c>
      <c r="C16" s="13" t="s">
        <v>244</v>
      </c>
      <c r="D16" s="183">
        <v>20928662.579999998</v>
      </c>
      <c r="E16" s="183">
        <v>19586498.100000001</v>
      </c>
      <c r="F16" s="184">
        <f>+E16/D16</f>
        <v>0.93586955330425148</v>
      </c>
      <c r="G16" s="189" t="s">
        <v>247</v>
      </c>
      <c r="H16" s="185" t="s">
        <v>239</v>
      </c>
    </row>
    <row r="17" spans="2:8" ht="16.5">
      <c r="B17" s="186" t="s">
        <v>240</v>
      </c>
      <c r="C17" s="4"/>
      <c r="D17" s="181"/>
      <c r="E17" s="181"/>
      <c r="F17" s="179"/>
      <c r="G17" s="4"/>
      <c r="H17" s="4"/>
    </row>
    <row r="18" spans="2:8" ht="16.5">
      <c r="B18" s="4"/>
      <c r="C18" s="4"/>
      <c r="D18" s="181"/>
      <c r="E18" s="181"/>
      <c r="F18" s="179"/>
      <c r="G18" s="4"/>
      <c r="H18" s="4"/>
    </row>
    <row r="19" spans="2:8" ht="30">
      <c r="B19" s="39" t="s">
        <v>231</v>
      </c>
      <c r="C19" s="40" t="s">
        <v>232</v>
      </c>
      <c r="D19" s="40" t="s">
        <v>233</v>
      </c>
      <c r="E19" s="40" t="s">
        <v>234</v>
      </c>
      <c r="F19" s="40" t="s">
        <v>235</v>
      </c>
      <c r="G19" s="40" t="s">
        <v>11</v>
      </c>
      <c r="H19" s="41" t="s">
        <v>236</v>
      </c>
    </row>
    <row r="20" spans="2:8" ht="363">
      <c r="B20" s="182" t="s">
        <v>248</v>
      </c>
      <c r="C20" s="13" t="s">
        <v>249</v>
      </c>
      <c r="D20" s="183">
        <v>2062102.55</v>
      </c>
      <c r="E20" s="183">
        <v>838427.95</v>
      </c>
      <c r="F20" s="184">
        <f>+E20/D20</f>
        <v>0.40658887211986616</v>
      </c>
      <c r="G20" s="189" t="s">
        <v>1194</v>
      </c>
      <c r="H20" s="185" t="s">
        <v>239</v>
      </c>
    </row>
    <row r="21" spans="2:8" ht="181.5">
      <c r="B21" s="182" t="s">
        <v>248</v>
      </c>
      <c r="C21" s="13" t="s">
        <v>249</v>
      </c>
      <c r="D21" s="183">
        <v>2062102.55</v>
      </c>
      <c r="E21" s="183">
        <v>838427.95</v>
      </c>
      <c r="F21" s="184">
        <f>+E21/D21</f>
        <v>0.40658887211986616</v>
      </c>
      <c r="G21" s="13" t="s">
        <v>1195</v>
      </c>
      <c r="H21" s="185" t="s">
        <v>239</v>
      </c>
    </row>
    <row r="22" spans="2:8" ht="165">
      <c r="B22" s="182" t="s">
        <v>250</v>
      </c>
      <c r="C22" s="13" t="s">
        <v>251</v>
      </c>
      <c r="D22" s="183">
        <v>38031.129999999997</v>
      </c>
      <c r="E22" s="183">
        <v>25450.59</v>
      </c>
      <c r="F22" s="184">
        <f>+E22/D22</f>
        <v>0.66920414933766104</v>
      </c>
      <c r="G22" s="13" t="s">
        <v>252</v>
      </c>
      <c r="H22" s="185" t="s">
        <v>239</v>
      </c>
    </row>
    <row r="23" spans="2:8" ht="16.5">
      <c r="B23" s="186" t="s">
        <v>240</v>
      </c>
      <c r="C23" s="4"/>
      <c r="D23" s="181"/>
      <c r="E23" s="181"/>
      <c r="F23" s="179"/>
      <c r="G23" s="4"/>
      <c r="H23" s="4"/>
    </row>
    <row r="24" spans="2:8" ht="16.5">
      <c r="B24" s="4"/>
      <c r="C24" s="4"/>
      <c r="D24" s="181"/>
      <c r="E24" s="181"/>
      <c r="F24" s="179"/>
      <c r="G24" s="4"/>
      <c r="H24" s="4"/>
    </row>
    <row r="25" spans="2:8" ht="16.5">
      <c r="B25" s="4"/>
      <c r="C25" s="4"/>
      <c r="D25" s="181"/>
      <c r="E25" s="181"/>
      <c r="F25" s="179"/>
      <c r="G25" s="4"/>
      <c r="H25" s="4"/>
    </row>
    <row r="26" spans="2:8" ht="16.5">
      <c r="B26" s="4"/>
      <c r="C26" s="4"/>
      <c r="D26" s="181"/>
      <c r="F26" s="179"/>
      <c r="G26" s="4"/>
      <c r="H26" s="4"/>
    </row>
    <row r="27" spans="2:8" ht="16.5">
      <c r="B27" s="4"/>
      <c r="C27" s="4"/>
      <c r="D27" s="181"/>
      <c r="E27" s="181"/>
      <c r="F27" s="179"/>
      <c r="G27" s="4"/>
      <c r="H27" s="4"/>
    </row>
    <row r="28" spans="2:8" ht="16.5">
      <c r="B28" s="4"/>
      <c r="C28" s="4"/>
      <c r="D28" s="181"/>
      <c r="E28" s="181"/>
      <c r="F28" s="179"/>
      <c r="G28" s="4"/>
      <c r="H28" s="4"/>
    </row>
    <row r="29" spans="2:8" ht="16.5">
      <c r="B29" s="4"/>
      <c r="C29" s="4"/>
      <c r="D29" s="181"/>
      <c r="E29" s="181"/>
      <c r="F29" s="179"/>
      <c r="G29" s="4"/>
      <c r="H29" s="4"/>
    </row>
    <row r="30" spans="2:8" ht="16.5">
      <c r="B30" s="4"/>
      <c r="C30" s="4"/>
      <c r="D30" s="181"/>
      <c r="E30" s="181"/>
      <c r="F30" s="179"/>
      <c r="G30" s="4"/>
      <c r="H30" s="4"/>
    </row>
    <row r="31" spans="2:8" ht="16.5">
      <c r="B31" s="209" t="s">
        <v>277</v>
      </c>
      <c r="C31" s="210" t="s">
        <v>235</v>
      </c>
      <c r="D31" s="209" t="s">
        <v>233</v>
      </c>
      <c r="E31" s="210" t="s">
        <v>234</v>
      </c>
      <c r="H31" s="4"/>
    </row>
    <row r="32" spans="2:8" ht="16.5">
      <c r="B32" s="211" t="s">
        <v>273</v>
      </c>
      <c r="C32" s="207">
        <f>+E32/D32</f>
        <v>0.95374538741234571</v>
      </c>
      <c r="D32" s="208">
        <v>11417858.9</v>
      </c>
      <c r="E32" s="208">
        <v>10889730.26</v>
      </c>
      <c r="H32" s="4"/>
    </row>
    <row r="33" spans="2:8" ht="16.5">
      <c r="B33" s="211" t="s">
        <v>274</v>
      </c>
      <c r="C33" s="207">
        <f>+E33/D33</f>
        <v>0.93586955330425148</v>
      </c>
      <c r="D33" s="208">
        <v>20928662.579999998</v>
      </c>
      <c r="E33" s="208">
        <v>19586498.100000001</v>
      </c>
      <c r="H33" s="4"/>
    </row>
    <row r="34" spans="2:8" ht="16.5">
      <c r="B34" s="211" t="s">
        <v>275</v>
      </c>
      <c r="C34" s="207">
        <f>+E34/D34</f>
        <v>0.40658887211986616</v>
      </c>
      <c r="D34" s="208">
        <v>2062102.55</v>
      </c>
      <c r="E34" s="208">
        <v>838427.95</v>
      </c>
      <c r="H34" s="4"/>
    </row>
    <row r="35" spans="2:8" ht="16.5">
      <c r="B35" s="211" t="s">
        <v>276</v>
      </c>
      <c r="C35" s="207">
        <f>+E35/D35</f>
        <v>0.66920414933766104</v>
      </c>
      <c r="D35" s="208">
        <v>38031.129999999997</v>
      </c>
      <c r="E35" s="208">
        <v>25450.59</v>
      </c>
      <c r="H35" s="4"/>
    </row>
    <row r="36" spans="2:8" ht="16.5">
      <c r="B36" s="4"/>
      <c r="C36" s="4"/>
      <c r="D36" s="181"/>
      <c r="E36" s="181"/>
      <c r="F36" s="179"/>
      <c r="G36" s="4"/>
      <c r="H36" s="4"/>
    </row>
    <row r="37" spans="2:8" ht="16.5">
      <c r="B37" s="4"/>
      <c r="C37" s="4"/>
      <c r="D37" s="181"/>
      <c r="E37" s="181"/>
      <c r="F37" s="179"/>
      <c r="G37" s="4"/>
      <c r="H37" s="4"/>
    </row>
    <row r="38" spans="2:8" ht="16.5">
      <c r="B38" s="4"/>
      <c r="C38" s="4"/>
      <c r="D38" s="181"/>
      <c r="E38" s="181"/>
      <c r="F38" s="179"/>
      <c r="G38" s="4"/>
      <c r="H38" s="4"/>
    </row>
    <row r="39" spans="2:8" ht="16.5">
      <c r="B39" s="4"/>
      <c r="C39" s="4"/>
      <c r="D39" s="181"/>
      <c r="E39" s="181"/>
      <c r="F39" s="179"/>
      <c r="G39" s="4"/>
      <c r="H39" s="4"/>
    </row>
    <row r="40" spans="2:8" ht="16.5">
      <c r="B40" s="4"/>
      <c r="C40" s="4"/>
      <c r="D40" s="181"/>
      <c r="E40" s="181"/>
      <c r="F40" s="179"/>
      <c r="G40" s="4"/>
      <c r="H40" s="4"/>
    </row>
    <row r="41" spans="2:8" ht="16.5">
      <c r="B41" s="4"/>
      <c r="C41" s="4"/>
      <c r="D41" s="181"/>
      <c r="E41" s="181"/>
      <c r="F41" s="179"/>
      <c r="G41" s="4"/>
      <c r="H41" s="4"/>
    </row>
    <row r="42" spans="2:8" ht="16.5">
      <c r="B42" s="4"/>
      <c r="C42" s="4"/>
      <c r="D42" s="181"/>
      <c r="E42" s="181"/>
      <c r="F42" s="179"/>
      <c r="G42" s="4"/>
      <c r="H42" s="4"/>
    </row>
    <row r="43" spans="2:8" ht="30">
      <c r="B43" s="39" t="s">
        <v>231</v>
      </c>
      <c r="C43" s="40" t="s">
        <v>232</v>
      </c>
      <c r="D43" s="40" t="s">
        <v>233</v>
      </c>
      <c r="E43" s="40" t="s">
        <v>234</v>
      </c>
      <c r="F43" s="41" t="s">
        <v>235</v>
      </c>
      <c r="G43" s="4"/>
      <c r="H43" s="4"/>
    </row>
    <row r="44" spans="2:8" ht="99">
      <c r="B44" s="315" t="s">
        <v>237</v>
      </c>
      <c r="C44" s="8" t="s">
        <v>238</v>
      </c>
      <c r="D44" s="192">
        <v>11417858.9</v>
      </c>
      <c r="E44" s="192">
        <v>10889730.26</v>
      </c>
      <c r="F44" s="316">
        <f>+E44/D44</f>
        <v>0.95374538741234571</v>
      </c>
      <c r="G44" s="4"/>
      <c r="H44" s="4"/>
    </row>
    <row r="45" spans="2:8" ht="82.5">
      <c r="B45" s="315" t="s">
        <v>243</v>
      </c>
      <c r="C45" s="8" t="s">
        <v>244</v>
      </c>
      <c r="D45" s="192">
        <v>20928662.579999998</v>
      </c>
      <c r="E45" s="192">
        <v>19586498.100000001</v>
      </c>
      <c r="F45" s="316">
        <f t="shared" ref="F45:F47" si="0">+E45/D45</f>
        <v>0.93586955330425148</v>
      </c>
      <c r="G45" s="4"/>
      <c r="H45" s="4"/>
    </row>
    <row r="46" spans="2:8" ht="148.5">
      <c r="B46" s="315" t="s">
        <v>248</v>
      </c>
      <c r="C46" s="8" t="s">
        <v>249</v>
      </c>
      <c r="D46" s="192">
        <v>2062102.55</v>
      </c>
      <c r="E46" s="192">
        <v>838427.95</v>
      </c>
      <c r="F46" s="316">
        <f t="shared" si="0"/>
        <v>0.40658887211986616</v>
      </c>
      <c r="G46" s="4"/>
      <c r="H46" s="4"/>
    </row>
    <row r="47" spans="2:8" ht="115.5">
      <c r="B47" s="315" t="s">
        <v>250</v>
      </c>
      <c r="C47" s="8" t="s">
        <v>251</v>
      </c>
      <c r="D47" s="192">
        <v>38031.129999999997</v>
      </c>
      <c r="E47" s="192">
        <v>25450.59</v>
      </c>
      <c r="F47" s="316">
        <f t="shared" si="0"/>
        <v>0.66920414933766104</v>
      </c>
      <c r="G47" s="4"/>
      <c r="H47" s="4"/>
    </row>
    <row r="48" spans="2:8" ht="16.5">
      <c r="B48" s="4"/>
      <c r="C48" s="4"/>
      <c r="D48" s="181"/>
      <c r="E48" s="181"/>
      <c r="F48" s="179"/>
      <c r="G48" s="4"/>
      <c r="H48" s="4"/>
    </row>
    <row r="49" spans="2:8" ht="16.5">
      <c r="B49" s="4"/>
      <c r="C49" s="4"/>
      <c r="D49" s="181"/>
      <c r="E49" s="181"/>
      <c r="F49" s="179"/>
      <c r="G49" s="4"/>
      <c r="H49" s="4"/>
    </row>
    <row r="50" spans="2:8" ht="16.5">
      <c r="B50" s="4"/>
      <c r="C50" s="4"/>
      <c r="D50" s="181"/>
      <c r="E50" s="181"/>
      <c r="F50" s="179"/>
      <c r="G50" s="4"/>
      <c r="H50" s="4"/>
    </row>
    <row r="51" spans="2:8" ht="16.5">
      <c r="B51" s="4"/>
      <c r="C51" s="4"/>
      <c r="D51" s="181"/>
      <c r="E51" s="181"/>
      <c r="F51" s="179"/>
      <c r="G51" s="4"/>
      <c r="H51" s="4"/>
    </row>
    <row r="52" spans="2:8" ht="16.5">
      <c r="B52" s="4"/>
      <c r="C52" s="4"/>
      <c r="D52" s="181"/>
      <c r="E52" s="181"/>
      <c r="F52" s="179"/>
      <c r="G52" s="4"/>
      <c r="H52" s="4"/>
    </row>
    <row r="53" spans="2:8" ht="16.5">
      <c r="B53" s="4"/>
      <c r="C53" s="4"/>
      <c r="D53" s="181"/>
      <c r="E53" s="181"/>
      <c r="F53" s="179"/>
      <c r="G53" s="4"/>
      <c r="H53" s="4"/>
    </row>
    <row r="54" spans="2:8" ht="16.5">
      <c r="B54" s="4"/>
      <c r="C54" s="4"/>
      <c r="D54" s="181"/>
      <c r="E54" s="181"/>
      <c r="F54" s="179"/>
      <c r="G54" s="4"/>
      <c r="H54" s="4"/>
    </row>
    <row r="55" spans="2:8" ht="16.5">
      <c r="B55" s="4"/>
      <c r="C55" s="4"/>
      <c r="D55" s="181"/>
      <c r="E55" s="181"/>
      <c r="F55" s="179"/>
      <c r="G55" s="4"/>
      <c r="H55" s="4"/>
    </row>
    <row r="56" spans="2:8" ht="16.5">
      <c r="B56" s="4"/>
      <c r="C56" s="4"/>
      <c r="D56" s="181"/>
      <c r="E56" s="181"/>
      <c r="F56" s="179"/>
      <c r="G56" s="4"/>
      <c r="H56" s="4"/>
    </row>
    <row r="57" spans="2:8" ht="16.5">
      <c r="B57" s="4"/>
      <c r="C57" s="4"/>
      <c r="D57" s="181"/>
      <c r="E57" s="181"/>
      <c r="F57" s="179"/>
      <c r="G57" s="4"/>
      <c r="H57" s="4"/>
    </row>
    <row r="58" spans="2:8" ht="16.5">
      <c r="B58" s="4"/>
      <c r="C58" s="4"/>
      <c r="D58" s="181"/>
      <c r="E58" s="181"/>
      <c r="F58" s="179"/>
      <c r="G58" s="4"/>
      <c r="H58" s="4"/>
    </row>
    <row r="59" spans="2:8" ht="16.5">
      <c r="B59" s="4"/>
      <c r="C59" s="4"/>
      <c r="D59" s="181"/>
      <c r="E59" s="181"/>
      <c r="F59" s="179"/>
      <c r="G59" s="4"/>
      <c r="H59" s="4"/>
    </row>
    <row r="60" spans="2:8" ht="16.5">
      <c r="B60" s="4"/>
      <c r="C60" s="4"/>
      <c r="D60" s="181"/>
      <c r="E60" s="181"/>
      <c r="F60" s="179"/>
      <c r="G60" s="4"/>
      <c r="H60" s="4"/>
    </row>
    <row r="61" spans="2:8" ht="16.5">
      <c r="B61" s="4"/>
      <c r="C61" s="4"/>
      <c r="D61" s="181"/>
      <c r="E61" s="181"/>
      <c r="F61" s="179"/>
      <c r="G61" s="4"/>
      <c r="H61" s="4"/>
    </row>
    <row r="62" spans="2:8" ht="16.5">
      <c r="B62" s="4"/>
      <c r="C62" s="4"/>
      <c r="D62" s="181"/>
      <c r="E62" s="181"/>
      <c r="F62" s="179"/>
      <c r="G62" s="4"/>
      <c r="H62" s="4"/>
    </row>
    <row r="63" spans="2:8" ht="16.5">
      <c r="B63" s="4"/>
      <c r="C63" s="4"/>
      <c r="D63" s="181"/>
      <c r="E63" s="181"/>
      <c r="F63" s="179"/>
      <c r="G63" s="4"/>
      <c r="H63" s="4"/>
    </row>
    <row r="64" spans="2:8" ht="16.5">
      <c r="B64" s="4"/>
      <c r="C64" s="4"/>
      <c r="D64" s="181"/>
      <c r="E64" s="181"/>
      <c r="F64" s="179"/>
      <c r="G64" s="4"/>
      <c r="H64" s="4"/>
    </row>
    <row r="65" spans="2:8" ht="16.5">
      <c r="B65" s="4"/>
      <c r="C65" s="4"/>
      <c r="D65" s="181"/>
      <c r="E65" s="181"/>
      <c r="F65" s="179"/>
      <c r="G65" s="4"/>
      <c r="H65" s="4"/>
    </row>
    <row r="66" spans="2:8" ht="16.5">
      <c r="B66" s="4"/>
      <c r="C66" s="4"/>
      <c r="D66" s="181"/>
      <c r="E66" s="181"/>
      <c r="F66" s="179"/>
      <c r="G66" s="4"/>
      <c r="H66" s="4"/>
    </row>
    <row r="67" spans="2:8" ht="16.5">
      <c r="B67" s="4"/>
      <c r="C67" s="4"/>
      <c r="D67" s="177"/>
      <c r="E67" s="177"/>
      <c r="F67" s="180"/>
      <c r="G67" s="4"/>
      <c r="H67" s="4"/>
    </row>
    <row r="68" spans="2:8" ht="16.5">
      <c r="B68" s="4"/>
      <c r="C68" s="4"/>
      <c r="D68" s="177"/>
      <c r="E68" s="177"/>
      <c r="F68" s="180"/>
      <c r="G68" s="4"/>
      <c r="H68" s="4"/>
    </row>
    <row r="69" spans="2:8" ht="16.5">
      <c r="B69" s="4"/>
      <c r="C69" s="4"/>
      <c r="D69" s="177"/>
      <c r="E69" s="177"/>
      <c r="F69" s="180"/>
      <c r="G69" s="4"/>
      <c r="H69" s="4"/>
    </row>
    <row r="70" spans="2:8" ht="16.5">
      <c r="B70" s="4"/>
      <c r="C70" s="4"/>
      <c r="D70" s="177"/>
      <c r="E70" s="177"/>
      <c r="F70" s="180"/>
      <c r="G70" s="4"/>
      <c r="H70" s="4"/>
    </row>
    <row r="71" spans="2:8" ht="16.5">
      <c r="B71" s="4"/>
      <c r="C71" s="4"/>
      <c r="D71" s="177"/>
      <c r="E71" s="177"/>
      <c r="F71" s="180"/>
      <c r="G71" s="4"/>
      <c r="H71" s="4"/>
    </row>
    <row r="72" spans="2:8" ht="16.5">
      <c r="B72" s="4"/>
      <c r="C72" s="4"/>
      <c r="D72" s="177"/>
      <c r="E72" s="177"/>
      <c r="F72" s="180"/>
      <c r="G72" s="4"/>
      <c r="H72" s="4"/>
    </row>
    <row r="73" spans="2:8" ht="16.5">
      <c r="B73" s="4"/>
      <c r="C73" s="4"/>
      <c r="D73" s="177"/>
      <c r="E73" s="177"/>
      <c r="F73" s="180"/>
      <c r="G73" s="4"/>
      <c r="H73" s="4"/>
    </row>
    <row r="74" spans="2:8" ht="16.5">
      <c r="B74" s="4"/>
      <c r="C74" s="4"/>
      <c r="D74" s="177"/>
      <c r="E74" s="177"/>
      <c r="F74" s="180"/>
      <c r="G74" s="4"/>
      <c r="H74" s="4"/>
    </row>
    <row r="75" spans="2:8" ht="16.5">
      <c r="B75" s="4"/>
      <c r="C75" s="4"/>
      <c r="D75" s="177"/>
      <c r="E75" s="177"/>
      <c r="F75" s="180"/>
      <c r="G75" s="4"/>
      <c r="H75" s="4"/>
    </row>
    <row r="76" spans="2:8" ht="16.5">
      <c r="B76" s="4"/>
      <c r="C76" s="4"/>
      <c r="D76" s="177"/>
      <c r="E76" s="177"/>
      <c r="F76" s="180"/>
      <c r="G76" s="4"/>
      <c r="H76" s="4"/>
    </row>
    <row r="77" spans="2:8" ht="16.5">
      <c r="B77" s="4"/>
      <c r="C77" s="4"/>
      <c r="D77" s="177"/>
      <c r="E77" s="177"/>
      <c r="F77" s="180"/>
      <c r="G77" s="4"/>
      <c r="H77" s="4"/>
    </row>
    <row r="78" spans="2:8" ht="16.5">
      <c r="B78" s="4"/>
      <c r="C78" s="4"/>
      <c r="D78" s="177"/>
      <c r="E78" s="177"/>
      <c r="F78" s="180"/>
      <c r="G78" s="4"/>
      <c r="H78" s="4"/>
    </row>
    <row r="79" spans="2:8" ht="16.5">
      <c r="B79" s="4"/>
      <c r="C79" s="4"/>
      <c r="D79" s="177"/>
      <c r="E79" s="177"/>
      <c r="F79" s="180"/>
      <c r="G79" s="4"/>
      <c r="H79" s="4"/>
    </row>
    <row r="80" spans="2:8" ht="16.5">
      <c r="B80" s="4"/>
      <c r="C80" s="4"/>
      <c r="D80" s="177"/>
      <c r="E80" s="177"/>
      <c r="F80" s="180"/>
      <c r="G80" s="4"/>
      <c r="H80" s="4"/>
    </row>
    <row r="81" spans="2:8" ht="16.5">
      <c r="B81" s="4"/>
      <c r="C81" s="4"/>
      <c r="D81" s="177"/>
      <c r="E81" s="177"/>
      <c r="F81" s="180"/>
      <c r="G81" s="4"/>
      <c r="H81" s="4"/>
    </row>
    <row r="82" spans="2:8" ht="16.5">
      <c r="B82" s="4"/>
      <c r="C82" s="4"/>
      <c r="D82" s="177"/>
      <c r="E82" s="177"/>
      <c r="F82" s="180"/>
      <c r="G82" s="4"/>
      <c r="H82" s="4"/>
    </row>
    <row r="83" spans="2:8" ht="16.5">
      <c r="B83" s="4"/>
      <c r="C83" s="4"/>
      <c r="D83" s="177"/>
      <c r="E83" s="177"/>
      <c r="F83" s="180"/>
      <c r="G83" s="4"/>
      <c r="H83" s="4"/>
    </row>
    <row r="84" spans="2:8" ht="16.5">
      <c r="B84" s="4"/>
      <c r="C84" s="4"/>
      <c r="D84" s="177"/>
      <c r="E84" s="177"/>
      <c r="F84" s="180"/>
      <c r="G84" s="4"/>
      <c r="H84" s="4"/>
    </row>
    <row r="85" spans="2:8" ht="16.5">
      <c r="B85" s="4"/>
      <c r="C85" s="4"/>
      <c r="D85" s="177"/>
      <c r="E85" s="177"/>
      <c r="F85" s="180"/>
      <c r="G85" s="4"/>
      <c r="H85" s="4"/>
    </row>
    <row r="86" spans="2:8" ht="16.5">
      <c r="B86" s="4"/>
      <c r="C86" s="4"/>
      <c r="D86" s="177"/>
      <c r="E86" s="177"/>
      <c r="F86" s="180"/>
      <c r="G86" s="4"/>
      <c r="H86" s="4"/>
    </row>
    <row r="87" spans="2:8" ht="16.5">
      <c r="B87" s="4"/>
      <c r="C87" s="4"/>
      <c r="D87" s="177"/>
      <c r="E87" s="177"/>
      <c r="F87" s="180"/>
      <c r="G87" s="4"/>
      <c r="H87" s="4"/>
    </row>
    <row r="88" spans="2:8" ht="16.5">
      <c r="B88" s="4"/>
      <c r="C88" s="4"/>
      <c r="D88" s="177"/>
      <c r="E88" s="177"/>
      <c r="F88" s="180"/>
      <c r="G88" s="4"/>
      <c r="H88" s="4"/>
    </row>
    <row r="89" spans="2:8" ht="16.5">
      <c r="B89" s="4"/>
      <c r="C89" s="4"/>
      <c r="D89" s="177"/>
      <c r="E89" s="177"/>
      <c r="F89" s="180"/>
      <c r="G89" s="4"/>
      <c r="H89" s="4"/>
    </row>
    <row r="90" spans="2:8" ht="16.5">
      <c r="B90" s="4"/>
      <c r="C90" s="4"/>
      <c r="D90" s="177"/>
      <c r="E90" s="177"/>
      <c r="F90" s="180"/>
      <c r="G90" s="4"/>
      <c r="H90" s="4"/>
    </row>
    <row r="91" spans="2:8" ht="16.5">
      <c r="B91" s="4"/>
      <c r="C91" s="4"/>
      <c r="D91" s="177"/>
      <c r="E91" s="177"/>
      <c r="F91" s="180"/>
      <c r="G91" s="4"/>
      <c r="H91" s="4"/>
    </row>
    <row r="92" spans="2:8" ht="16.5">
      <c r="B92" s="4"/>
      <c r="C92" s="4"/>
      <c r="D92" s="177"/>
      <c r="E92" s="177"/>
      <c r="F92" s="180"/>
      <c r="G92" s="4"/>
      <c r="H92" s="4"/>
    </row>
    <row r="93" spans="2:8" ht="16.5">
      <c r="B93" s="4"/>
      <c r="C93" s="4"/>
      <c r="D93" s="177"/>
      <c r="E93" s="177"/>
      <c r="F93" s="180"/>
      <c r="G93" s="4"/>
      <c r="H93" s="4"/>
    </row>
    <row r="94" spans="2:8" ht="16.5">
      <c r="B94" s="4"/>
      <c r="C94" s="4"/>
      <c r="D94" s="177"/>
      <c r="E94" s="177"/>
      <c r="F94" s="180"/>
      <c r="G94" s="4"/>
      <c r="H94" s="4"/>
    </row>
    <row r="95" spans="2:8" ht="16.5">
      <c r="B95" s="4"/>
      <c r="C95" s="4"/>
      <c r="D95" s="177"/>
      <c r="E95" s="177"/>
      <c r="F95" s="180"/>
      <c r="G95" s="4"/>
      <c r="H95" s="4"/>
    </row>
    <row r="96" spans="2:8" ht="16.5">
      <c r="B96" s="4"/>
      <c r="C96" s="4"/>
      <c r="D96" s="177"/>
      <c r="E96" s="177"/>
      <c r="F96" s="180"/>
      <c r="G96" s="4"/>
      <c r="H96" s="4"/>
    </row>
    <row r="97" spans="2:8" ht="16.5">
      <c r="B97" s="4"/>
      <c r="C97" s="4"/>
      <c r="D97" s="177"/>
      <c r="E97" s="177"/>
      <c r="F97" s="180"/>
      <c r="G97" s="4"/>
      <c r="H97" s="4"/>
    </row>
    <row r="98" spans="2:8" ht="16.5">
      <c r="B98" s="4"/>
      <c r="C98" s="4"/>
      <c r="D98" s="177"/>
      <c r="E98" s="177"/>
      <c r="F98" s="180"/>
      <c r="G98" s="4"/>
      <c r="H98" s="4"/>
    </row>
    <row r="99" spans="2:8" ht="16.5">
      <c r="B99" s="4"/>
      <c r="C99" s="4"/>
      <c r="D99" s="177"/>
      <c r="E99" s="177"/>
      <c r="F99" s="180"/>
      <c r="G99" s="4"/>
      <c r="H99" s="4"/>
    </row>
    <row r="100" spans="2:8" ht="16.5">
      <c r="B100" s="4"/>
      <c r="C100" s="4"/>
      <c r="D100" s="177"/>
      <c r="E100" s="177"/>
      <c r="F100" s="180"/>
      <c r="G100" s="4"/>
      <c r="H100" s="4"/>
    </row>
    <row r="101" spans="2:8" ht="16.5">
      <c r="B101" s="4"/>
      <c r="C101" s="4"/>
      <c r="D101" s="177"/>
      <c r="E101" s="177"/>
      <c r="F101" s="180"/>
      <c r="G101" s="4"/>
      <c r="H101" s="4"/>
    </row>
    <row r="102" spans="2:8" ht="16.5">
      <c r="B102" s="4"/>
      <c r="C102" s="4"/>
      <c r="D102" s="177"/>
      <c r="E102" s="177"/>
      <c r="F102" s="180"/>
      <c r="G102" s="4"/>
      <c r="H102" s="4"/>
    </row>
    <row r="103" spans="2:8" ht="16.5">
      <c r="B103" s="4"/>
      <c r="C103" s="4"/>
      <c r="D103" s="177"/>
      <c r="E103" s="177"/>
      <c r="F103" s="180"/>
      <c r="G103" s="4"/>
      <c r="H103" s="4"/>
    </row>
    <row r="104" spans="2:8" ht="16.5">
      <c r="B104" s="4"/>
      <c r="C104" s="4"/>
      <c r="F104" s="180"/>
      <c r="G104" s="4"/>
      <c r="H104" s="4"/>
    </row>
    <row r="105" spans="2:8" ht="16.5">
      <c r="B105" s="4"/>
      <c r="C105" s="4"/>
      <c r="F105" s="180"/>
      <c r="G105" s="4"/>
      <c r="H105" s="4"/>
    </row>
    <row r="106" spans="2:8" ht="16.5">
      <c r="B106" s="4"/>
      <c r="C106" s="4"/>
      <c r="F106" s="180"/>
      <c r="G106" s="4"/>
      <c r="H106" s="4"/>
    </row>
    <row r="107" spans="2:8" ht="16.5">
      <c r="B107" s="4"/>
      <c r="C107" s="4"/>
      <c r="F107" s="180"/>
      <c r="G107" s="4"/>
      <c r="H107" s="4"/>
    </row>
    <row r="108" spans="2:8" ht="16.5">
      <c r="B108" s="4"/>
      <c r="C108" s="4"/>
      <c r="F108" s="180"/>
      <c r="G108" s="4"/>
      <c r="H108" s="4"/>
    </row>
    <row r="109" spans="2:8" ht="16.5">
      <c r="B109" s="4"/>
      <c r="C109" s="4"/>
      <c r="F109" s="180"/>
      <c r="G109" s="4"/>
      <c r="H109" s="4"/>
    </row>
    <row r="110" spans="2:8" ht="16.5">
      <c r="B110" s="4"/>
      <c r="C110" s="4"/>
      <c r="F110" s="180"/>
      <c r="G110" s="4"/>
      <c r="H110" s="4"/>
    </row>
    <row r="111" spans="2:8" ht="16.5">
      <c r="B111" s="4"/>
      <c r="C111" s="4"/>
      <c r="F111" s="180"/>
      <c r="G111" s="4"/>
      <c r="H111" s="4"/>
    </row>
    <row r="112" spans="2:8" ht="16.5">
      <c r="B112" s="4"/>
      <c r="C112" s="4"/>
      <c r="F112" s="180"/>
      <c r="G112" s="4"/>
      <c r="H112" s="4"/>
    </row>
    <row r="113" spans="2:8" ht="16.5">
      <c r="B113" s="4"/>
      <c r="C113" s="4"/>
      <c r="F113" s="180"/>
      <c r="G113" s="4"/>
      <c r="H113" s="4"/>
    </row>
    <row r="114" spans="2:8" ht="16.5">
      <c r="B114" s="4"/>
      <c r="C114" s="4"/>
      <c r="F114" s="180"/>
      <c r="G114" s="4"/>
      <c r="H114" s="4"/>
    </row>
    <row r="115" spans="2:8" ht="16.5">
      <c r="B115" s="4"/>
      <c r="C115" s="4"/>
      <c r="F115" s="180"/>
      <c r="G115" s="4"/>
      <c r="H115" s="4"/>
    </row>
    <row r="116" spans="2:8" ht="16.5">
      <c r="B116" s="4"/>
      <c r="C116" s="4"/>
      <c r="F116" s="180"/>
      <c r="G116" s="4"/>
      <c r="H116" s="4"/>
    </row>
    <row r="117" spans="2:8" ht="16.5">
      <c r="B117" s="4"/>
      <c r="C117" s="4"/>
      <c r="F117" s="180"/>
      <c r="G117" s="4"/>
      <c r="H117" s="4"/>
    </row>
    <row r="118" spans="2:8" ht="16.5">
      <c r="B118" s="4"/>
      <c r="C118" s="4"/>
      <c r="F118" s="180"/>
      <c r="G118" s="4"/>
      <c r="H118" s="4"/>
    </row>
    <row r="119" spans="2:8" ht="16.5">
      <c r="B119" s="4"/>
      <c r="C119" s="4"/>
      <c r="F119" s="180"/>
      <c r="G119" s="4"/>
      <c r="H119" s="4"/>
    </row>
    <row r="120" spans="2:8" ht="16.5">
      <c r="B120" s="4"/>
      <c r="C120" s="4"/>
      <c r="F120" s="180"/>
      <c r="G120" s="4"/>
      <c r="H120" s="4"/>
    </row>
    <row r="121" spans="2:8" ht="16.5">
      <c r="B121" s="4"/>
      <c r="C121" s="4"/>
      <c r="F121" s="180"/>
      <c r="G121" s="4"/>
      <c r="H121" s="4"/>
    </row>
    <row r="122" spans="2:8" ht="16.5">
      <c r="B122" s="4"/>
      <c r="C122" s="4"/>
      <c r="F122" s="180"/>
      <c r="G122" s="4"/>
      <c r="H122" s="4"/>
    </row>
    <row r="123" spans="2:8" ht="16.5">
      <c r="B123" s="4"/>
      <c r="C123" s="4"/>
      <c r="F123" s="180"/>
      <c r="G123" s="4"/>
      <c r="H123" s="4"/>
    </row>
    <row r="124" spans="2:8" ht="16.5">
      <c r="B124" s="4"/>
      <c r="C124" s="4"/>
      <c r="F124" s="180"/>
      <c r="G124" s="4"/>
      <c r="H124" s="4"/>
    </row>
    <row r="125" spans="2:8" ht="16.5">
      <c r="B125" s="4"/>
      <c r="C125" s="4"/>
      <c r="F125" s="180"/>
      <c r="G125" s="4"/>
      <c r="H125" s="4"/>
    </row>
    <row r="126" spans="2:8" ht="16.5">
      <c r="B126" s="4"/>
      <c r="C126" s="4"/>
      <c r="F126" s="180"/>
      <c r="G126" s="4"/>
      <c r="H126" s="4"/>
    </row>
    <row r="127" spans="2:8" ht="16.5">
      <c r="B127" s="4"/>
      <c r="C127" s="4"/>
      <c r="F127" s="180"/>
      <c r="G127" s="4"/>
      <c r="H127" s="4"/>
    </row>
    <row r="128" spans="2:8" ht="16.5">
      <c r="B128" s="4"/>
      <c r="C128" s="4"/>
      <c r="F128" s="180"/>
      <c r="G128" s="4"/>
      <c r="H128" s="4"/>
    </row>
    <row r="129" spans="2:8" ht="16.5">
      <c r="B129" s="4"/>
      <c r="C129" s="4"/>
      <c r="F129" s="180"/>
      <c r="G129" s="4"/>
      <c r="H129" s="4"/>
    </row>
    <row r="130" spans="2:8" ht="16.5">
      <c r="B130" s="4"/>
      <c r="C130" s="4"/>
      <c r="F130" s="180"/>
      <c r="G130" s="4"/>
      <c r="H130" s="4"/>
    </row>
    <row r="131" spans="2:8" ht="16.5">
      <c r="B131" s="4"/>
      <c r="C131" s="4"/>
      <c r="F131" s="180"/>
      <c r="G131" s="4"/>
      <c r="H131" s="4"/>
    </row>
    <row r="132" spans="2:8" ht="16.5">
      <c r="B132" s="4"/>
      <c r="C132" s="4"/>
      <c r="F132" s="180"/>
      <c r="G132" s="4"/>
      <c r="H132" s="4"/>
    </row>
    <row r="133" spans="2:8" ht="16.5">
      <c r="B133" s="4"/>
      <c r="C133" s="4"/>
      <c r="F133" s="180"/>
      <c r="G133" s="4"/>
      <c r="H133" s="4"/>
    </row>
    <row r="134" spans="2:8" ht="16.5">
      <c r="B134" s="4"/>
      <c r="C134" s="4"/>
      <c r="F134" s="180"/>
      <c r="G134" s="4"/>
      <c r="H134" s="4"/>
    </row>
    <row r="135" spans="2:8" ht="16.5">
      <c r="B135" s="4"/>
      <c r="C135" s="4"/>
      <c r="F135" s="180"/>
      <c r="G135" s="4"/>
      <c r="H135" s="4"/>
    </row>
    <row r="136" spans="2:8" ht="16.5">
      <c r="B136" s="4"/>
      <c r="C136" s="4"/>
      <c r="F136" s="180"/>
      <c r="G136" s="4"/>
      <c r="H136" s="4"/>
    </row>
    <row r="137" spans="2:8" ht="16.5">
      <c r="B137" s="4"/>
      <c r="C137" s="4"/>
      <c r="F137" s="180"/>
      <c r="G137" s="4"/>
      <c r="H137" s="4"/>
    </row>
    <row r="138" spans="2:8" ht="16.5">
      <c r="B138" s="4"/>
      <c r="C138" s="4"/>
      <c r="F138" s="180"/>
      <c r="G138" s="4"/>
      <c r="H138" s="4"/>
    </row>
    <row r="139" spans="2:8" ht="16.5">
      <c r="B139" s="4"/>
      <c r="C139" s="4"/>
      <c r="F139" s="180"/>
      <c r="G139" s="4"/>
      <c r="H139" s="4"/>
    </row>
    <row r="140" spans="2:8" ht="16.5">
      <c r="B140" s="4"/>
      <c r="C140" s="4"/>
      <c r="F140" s="180"/>
      <c r="G140" s="4"/>
      <c r="H140" s="4"/>
    </row>
    <row r="141" spans="2:8" ht="16.5">
      <c r="B141" s="4"/>
      <c r="C141" s="4"/>
      <c r="F141" s="180"/>
      <c r="G141" s="4"/>
      <c r="H141" s="4"/>
    </row>
    <row r="142" spans="2:8" ht="16.5">
      <c r="B142" s="4"/>
      <c r="C142" s="4"/>
      <c r="F142" s="180"/>
      <c r="G142" s="4"/>
      <c r="H142" s="4"/>
    </row>
    <row r="143" spans="2:8" ht="16.5">
      <c r="B143" s="4"/>
      <c r="C143" s="4"/>
      <c r="F143" s="180"/>
      <c r="G143" s="4"/>
      <c r="H143" s="4"/>
    </row>
    <row r="144" spans="2:8" ht="16.5">
      <c r="B144" s="4"/>
      <c r="C144" s="4"/>
      <c r="F144" s="180"/>
      <c r="G144" s="4"/>
      <c r="H144" s="4"/>
    </row>
    <row r="145" spans="2:8" ht="16.5">
      <c r="B145" s="4"/>
      <c r="C145" s="4"/>
      <c r="F145" s="180"/>
      <c r="G145" s="4"/>
      <c r="H145" s="4"/>
    </row>
    <row r="146" spans="2:8" ht="16.5">
      <c r="B146" s="4"/>
      <c r="C146" s="4"/>
      <c r="F146" s="180"/>
      <c r="G146" s="4"/>
      <c r="H146" s="4"/>
    </row>
    <row r="147" spans="2:8" ht="16.5">
      <c r="B147" s="4"/>
      <c r="C147" s="4"/>
      <c r="F147" s="180"/>
      <c r="G147" s="4"/>
      <c r="H147" s="4"/>
    </row>
    <row r="148" spans="2:8" ht="16.5">
      <c r="B148" s="4"/>
      <c r="C148" s="4"/>
      <c r="F148" s="180"/>
      <c r="G148" s="4"/>
      <c r="H148" s="4"/>
    </row>
    <row r="149" spans="2:8" ht="16.5">
      <c r="B149" s="4"/>
      <c r="C149" s="4"/>
      <c r="F149" s="180"/>
      <c r="G149" s="4"/>
      <c r="H149" s="4"/>
    </row>
    <row r="150" spans="2:8" ht="16.5">
      <c r="B150" s="4"/>
      <c r="C150" s="4"/>
      <c r="F150" s="180"/>
      <c r="G150" s="4"/>
      <c r="H150" s="4"/>
    </row>
    <row r="151" spans="2:8" ht="16.5">
      <c r="B151" s="4"/>
      <c r="C151" s="4"/>
      <c r="F151" s="180"/>
      <c r="G151" s="4"/>
      <c r="H151" s="4"/>
    </row>
    <row r="152" spans="2:8" ht="16.5">
      <c r="B152" s="4"/>
      <c r="C152" s="4"/>
      <c r="F152" s="180"/>
      <c r="G152" s="4"/>
      <c r="H152" s="4"/>
    </row>
    <row r="153" spans="2:8" ht="16.5">
      <c r="B153" s="4"/>
      <c r="C153" s="4"/>
      <c r="F153" s="180"/>
      <c r="G153" s="4"/>
      <c r="H153" s="4"/>
    </row>
    <row r="154" spans="2:8" ht="16.5">
      <c r="B154" s="4"/>
      <c r="C154" s="4"/>
      <c r="F154" s="180"/>
      <c r="G154" s="4"/>
      <c r="H154" s="4"/>
    </row>
    <row r="155" spans="2:8" ht="16.5">
      <c r="B155" s="4"/>
      <c r="C155" s="4"/>
      <c r="F155" s="180"/>
      <c r="G155" s="4"/>
      <c r="H155" s="4"/>
    </row>
    <row r="156" spans="2:8" ht="16.5">
      <c r="B156" s="4"/>
      <c r="C156" s="4"/>
      <c r="F156" s="180"/>
      <c r="G156" s="4"/>
      <c r="H156" s="4"/>
    </row>
    <row r="157" spans="2:8" ht="16.5">
      <c r="B157" s="4"/>
      <c r="C157" s="4"/>
      <c r="F157" s="180"/>
      <c r="G157" s="4"/>
      <c r="H157" s="4"/>
    </row>
    <row r="158" spans="2:8" ht="16.5">
      <c r="B158" s="4"/>
      <c r="C158" s="4"/>
      <c r="F158" s="180"/>
      <c r="G158" s="4"/>
      <c r="H158" s="4"/>
    </row>
    <row r="159" spans="2:8" ht="16.5">
      <c r="B159" s="4"/>
      <c r="C159" s="4"/>
      <c r="F159" s="180"/>
      <c r="G159" s="4"/>
      <c r="H159" s="4"/>
    </row>
    <row r="160" spans="2:8" ht="16.5">
      <c r="B160" s="4"/>
      <c r="C160" s="4"/>
      <c r="F160" s="180"/>
      <c r="G160" s="4"/>
      <c r="H160" s="4"/>
    </row>
    <row r="161" spans="2:8" ht="16.5">
      <c r="B161" s="4"/>
      <c r="C161" s="4"/>
      <c r="F161" s="180"/>
      <c r="G161" s="4"/>
      <c r="H161" s="4"/>
    </row>
    <row r="162" spans="2:8" ht="16.5">
      <c r="B162" s="4"/>
      <c r="C162" s="4"/>
      <c r="F162" s="180"/>
      <c r="G162" s="4"/>
      <c r="H162" s="4"/>
    </row>
    <row r="163" spans="2:8" ht="16.5">
      <c r="B163" s="4"/>
      <c r="C163" s="4"/>
      <c r="F163" s="180"/>
      <c r="G163" s="4"/>
      <c r="H163" s="4"/>
    </row>
    <row r="164" spans="2:8" ht="16.5">
      <c r="B164" s="4"/>
      <c r="C164" s="4"/>
      <c r="F164" s="180"/>
      <c r="G164" s="4"/>
      <c r="H164" s="4"/>
    </row>
    <row r="165" spans="2:8" ht="16.5">
      <c r="B165" s="4"/>
      <c r="C165" s="4"/>
      <c r="F165" s="180"/>
      <c r="G165" s="4"/>
      <c r="H165" s="4"/>
    </row>
    <row r="166" spans="2:8" ht="16.5">
      <c r="B166" s="4"/>
      <c r="C166" s="4"/>
      <c r="F166" s="180"/>
      <c r="G166" s="4"/>
      <c r="H166" s="4"/>
    </row>
    <row r="167" spans="2:8" ht="16.5">
      <c r="B167" s="4"/>
      <c r="C167" s="4"/>
      <c r="F167" s="180"/>
      <c r="G167" s="4"/>
      <c r="H167" s="4"/>
    </row>
    <row r="168" spans="2:8" ht="16.5">
      <c r="B168" s="4"/>
      <c r="C168" s="4"/>
      <c r="F168" s="180"/>
      <c r="G168" s="4"/>
      <c r="H168" s="4"/>
    </row>
    <row r="169" spans="2:8" ht="16.5">
      <c r="B169" s="4"/>
      <c r="C169" s="4"/>
      <c r="F169" s="180"/>
      <c r="G169" s="4"/>
      <c r="H169" s="4"/>
    </row>
    <row r="170" spans="2:8" ht="16.5">
      <c r="B170" s="4"/>
      <c r="C170" s="4"/>
      <c r="F170" s="180"/>
      <c r="G170" s="4"/>
      <c r="H170" s="4"/>
    </row>
    <row r="171" spans="2:8" ht="16.5">
      <c r="B171" s="4"/>
      <c r="C171" s="4"/>
      <c r="F171" s="180"/>
      <c r="G171" s="4"/>
      <c r="H171" s="4"/>
    </row>
    <row r="172" spans="2:8" ht="16.5">
      <c r="B172" s="4"/>
      <c r="C172" s="4"/>
      <c r="F172" s="180"/>
      <c r="G172" s="4"/>
      <c r="H172" s="4"/>
    </row>
    <row r="173" spans="2:8" ht="16.5">
      <c r="B173" s="4"/>
      <c r="C173" s="4"/>
      <c r="F173" s="180"/>
      <c r="G173" s="4"/>
      <c r="H173" s="4"/>
    </row>
    <row r="174" spans="2:8" ht="16.5">
      <c r="B174" s="4"/>
      <c r="C174" s="4"/>
      <c r="F174" s="180"/>
      <c r="G174" s="4"/>
      <c r="H174" s="4"/>
    </row>
    <row r="175" spans="2:8" ht="16.5">
      <c r="B175" s="4"/>
      <c r="C175" s="4"/>
      <c r="F175" s="180"/>
      <c r="G175" s="4"/>
      <c r="H175" s="4"/>
    </row>
    <row r="176" spans="2:8" ht="16.5">
      <c r="B176" s="4"/>
      <c r="C176" s="4"/>
      <c r="F176" s="180"/>
      <c r="G176" s="4"/>
      <c r="H176" s="4"/>
    </row>
    <row r="177" spans="2:8" ht="16.5">
      <c r="B177" s="4"/>
      <c r="C177" s="4"/>
      <c r="F177" s="180"/>
      <c r="G177" s="4"/>
      <c r="H177" s="4"/>
    </row>
    <row r="178" spans="2:8" ht="16.5">
      <c r="B178" s="4"/>
      <c r="C178" s="4"/>
      <c r="F178" s="180"/>
      <c r="G178" s="4"/>
      <c r="H178" s="4"/>
    </row>
    <row r="179" spans="2:8" ht="16.5">
      <c r="B179" s="4"/>
      <c r="C179" s="4"/>
      <c r="F179" s="180"/>
      <c r="G179" s="4"/>
      <c r="H179" s="4"/>
    </row>
    <row r="180" spans="2:8" ht="16.5">
      <c r="B180" s="4"/>
      <c r="C180" s="4"/>
      <c r="F180" s="180"/>
      <c r="G180" s="4"/>
      <c r="H180" s="4"/>
    </row>
    <row r="181" spans="2:8" ht="16.5">
      <c r="B181" s="4"/>
      <c r="C181" s="4"/>
      <c r="F181" s="180"/>
      <c r="G181" s="4"/>
      <c r="H181" s="4"/>
    </row>
    <row r="182" spans="2:8" ht="16.5">
      <c r="B182" s="4"/>
      <c r="C182" s="4"/>
      <c r="F182" s="180"/>
      <c r="G182" s="4"/>
      <c r="H182" s="4"/>
    </row>
    <row r="183" spans="2:8" ht="16.5">
      <c r="B183" s="4"/>
      <c r="C183" s="4"/>
      <c r="F183" s="180"/>
      <c r="G183" s="4"/>
      <c r="H183" s="4"/>
    </row>
    <row r="184" spans="2:8" ht="16.5">
      <c r="B184" s="4"/>
      <c r="C184" s="4"/>
      <c r="F184" s="180"/>
      <c r="G184" s="4"/>
      <c r="H184" s="4"/>
    </row>
    <row r="185" spans="2:8" ht="16.5">
      <c r="B185" s="4"/>
      <c r="C185" s="4"/>
      <c r="F185" s="180"/>
      <c r="G185" s="4"/>
      <c r="H185" s="4"/>
    </row>
    <row r="186" spans="2:8" ht="16.5">
      <c r="B186" s="4"/>
      <c r="C186" s="4"/>
      <c r="F186" s="180"/>
      <c r="G186" s="4"/>
      <c r="H186" s="4"/>
    </row>
    <row r="187" spans="2:8" ht="16.5">
      <c r="B187" s="4"/>
      <c r="C187" s="4"/>
      <c r="F187" s="180"/>
      <c r="G187" s="4"/>
      <c r="H187" s="4"/>
    </row>
    <row r="188" spans="2:8" ht="16.5">
      <c r="B188" s="4"/>
      <c r="C188" s="4"/>
      <c r="F188" s="180"/>
      <c r="G188" s="4"/>
      <c r="H188" s="4"/>
    </row>
    <row r="189" spans="2:8" ht="16.5">
      <c r="B189" s="4"/>
      <c r="C189" s="4"/>
      <c r="F189" s="180"/>
      <c r="G189" s="4"/>
      <c r="H189" s="4"/>
    </row>
    <row r="190" spans="2:8" ht="16.5">
      <c r="B190" s="4"/>
      <c r="C190" s="4"/>
      <c r="F190" s="180"/>
      <c r="G190" s="4"/>
      <c r="H190" s="4"/>
    </row>
    <row r="191" spans="2:8" ht="16.5">
      <c r="B191" s="4"/>
      <c r="C191" s="4"/>
      <c r="F191" s="180"/>
      <c r="G191" s="4"/>
      <c r="H191" s="4"/>
    </row>
    <row r="192" spans="2:8" ht="16.5">
      <c r="B192" s="4"/>
      <c r="C192" s="4"/>
      <c r="F192" s="180"/>
      <c r="G192" s="4"/>
      <c r="H192" s="4"/>
    </row>
    <row r="193" spans="2:8" ht="16.5">
      <c r="B193" s="4"/>
      <c r="C193" s="4"/>
      <c r="F193" s="180"/>
      <c r="G193" s="4"/>
      <c r="H193" s="4"/>
    </row>
    <row r="194" spans="2:8" ht="16.5">
      <c r="B194" s="4"/>
      <c r="C194" s="4"/>
      <c r="F194" s="180"/>
      <c r="G194" s="4"/>
      <c r="H194" s="4"/>
    </row>
    <row r="195" spans="2:8" ht="16.5">
      <c r="B195" s="4"/>
      <c r="C195" s="4"/>
      <c r="F195" s="180"/>
      <c r="G195" s="4"/>
      <c r="H195" s="4"/>
    </row>
    <row r="196" spans="2:8" ht="16.5">
      <c r="B196" s="4"/>
      <c r="C196" s="4"/>
      <c r="F196" s="180"/>
      <c r="G196" s="4"/>
      <c r="H196" s="4"/>
    </row>
    <row r="197" spans="2:8" ht="16.5">
      <c r="B197" s="4"/>
      <c r="C197" s="4"/>
      <c r="F197" s="180"/>
      <c r="G197" s="4"/>
      <c r="H197" s="4"/>
    </row>
    <row r="198" spans="2:8" ht="16.5">
      <c r="B198" s="4"/>
      <c r="C198" s="4"/>
      <c r="F198" s="180"/>
      <c r="G198" s="4"/>
      <c r="H198" s="4"/>
    </row>
    <row r="199" spans="2:8" ht="16.5">
      <c r="B199" s="4"/>
      <c r="C199" s="4"/>
      <c r="F199" s="180"/>
      <c r="G199" s="4"/>
      <c r="H199" s="4"/>
    </row>
    <row r="200" spans="2:8" ht="16.5">
      <c r="B200" s="4"/>
      <c r="C200" s="4"/>
      <c r="F200" s="180"/>
      <c r="G200" s="4"/>
      <c r="H200" s="4"/>
    </row>
    <row r="201" spans="2:8" ht="16.5">
      <c r="B201" s="4"/>
      <c r="C201" s="4"/>
      <c r="F201" s="180"/>
      <c r="G201" s="4"/>
      <c r="H201" s="4"/>
    </row>
    <row r="202" spans="2:8" ht="16.5">
      <c r="B202" s="4"/>
      <c r="C202" s="4"/>
      <c r="F202" s="180"/>
      <c r="G202" s="4"/>
      <c r="H202" s="4"/>
    </row>
    <row r="203" spans="2:8" ht="16.5">
      <c r="B203" s="4"/>
      <c r="C203" s="4"/>
      <c r="F203" s="180"/>
      <c r="G203" s="4"/>
      <c r="H203" s="4"/>
    </row>
    <row r="204" spans="2:8" ht="16.5">
      <c r="B204" s="4"/>
      <c r="C204" s="4"/>
      <c r="G204" s="4"/>
      <c r="H204" s="4"/>
    </row>
    <row r="205" spans="2:8" ht="16.5">
      <c r="B205" s="4"/>
      <c r="C205" s="4"/>
      <c r="G205" s="4"/>
      <c r="H205" s="4"/>
    </row>
    <row r="206" spans="2:8" ht="16.5">
      <c r="B206" s="4"/>
      <c r="C206" s="4"/>
      <c r="G206" s="4"/>
      <c r="H206" s="4"/>
    </row>
    <row r="207" spans="2:8" ht="16.5">
      <c r="B207" s="4"/>
      <c r="C207" s="4"/>
      <c r="G207" s="4"/>
      <c r="H207" s="4"/>
    </row>
    <row r="208" spans="2:8" ht="16.5">
      <c r="B208" s="4"/>
      <c r="C208" s="4"/>
      <c r="G208" s="4"/>
      <c r="H208" s="4"/>
    </row>
    <row r="209" spans="2:8" ht="16.5">
      <c r="B209" s="4"/>
      <c r="C209" s="4"/>
      <c r="G209" s="4"/>
      <c r="H209" s="4"/>
    </row>
    <row r="210" spans="2:8" ht="16.5">
      <c r="B210" s="4"/>
      <c r="C210" s="4"/>
      <c r="G210" s="4"/>
      <c r="H210" s="4"/>
    </row>
    <row r="211" spans="2:8" ht="16.5">
      <c r="B211" s="4"/>
      <c r="C211" s="4"/>
      <c r="G211" s="4"/>
      <c r="H211" s="4"/>
    </row>
    <row r="212" spans="2:8" ht="16.5">
      <c r="B212" s="4"/>
      <c r="C212" s="4"/>
      <c r="G212" s="4"/>
      <c r="H212" s="4"/>
    </row>
    <row r="213" spans="2:8" ht="16.5">
      <c r="B213" s="4"/>
      <c r="C213" s="4"/>
      <c r="G213" s="4"/>
      <c r="H213" s="4"/>
    </row>
    <row r="214" spans="2:8" ht="16.5">
      <c r="B214" s="4"/>
      <c r="C214" s="4"/>
      <c r="G214" s="4"/>
      <c r="H214" s="4"/>
    </row>
    <row r="215" spans="2:8" ht="16.5">
      <c r="B215" s="4"/>
      <c r="C215" s="4"/>
      <c r="G215" s="4"/>
      <c r="H215" s="4"/>
    </row>
    <row r="216" spans="2:8" ht="16.5">
      <c r="B216" s="4"/>
      <c r="C216" s="4"/>
      <c r="G216" s="4"/>
      <c r="H216" s="4"/>
    </row>
    <row r="217" spans="2:8" ht="16.5">
      <c r="B217" s="4"/>
      <c r="C217" s="4"/>
      <c r="G217" s="4"/>
      <c r="H217" s="4"/>
    </row>
    <row r="218" spans="2:8" ht="16.5">
      <c r="B218" s="4"/>
      <c r="C218" s="4"/>
      <c r="G218" s="4"/>
      <c r="H218" s="4"/>
    </row>
    <row r="219" spans="2:8" ht="16.5">
      <c r="B219" s="4"/>
      <c r="C219" s="4"/>
      <c r="G219" s="4"/>
      <c r="H219" s="4"/>
    </row>
    <row r="220" spans="2:8" ht="16.5">
      <c r="B220" s="4"/>
      <c r="C220" s="4"/>
      <c r="G220" s="4"/>
      <c r="H220" s="4"/>
    </row>
    <row r="221" spans="2:8" ht="16.5">
      <c r="B221" s="4"/>
      <c r="C221" s="4"/>
      <c r="G221" s="4"/>
      <c r="H221" s="4"/>
    </row>
    <row r="222" spans="2:8" ht="16.5">
      <c r="B222" s="4"/>
      <c r="C222" s="4"/>
      <c r="G222" s="4"/>
      <c r="H222" s="4"/>
    </row>
    <row r="223" spans="2:8" ht="16.5">
      <c r="B223" s="4"/>
      <c r="C223" s="4"/>
      <c r="G223" s="4"/>
      <c r="H223" s="4"/>
    </row>
    <row r="224" spans="2:8" ht="16.5">
      <c r="B224" s="4"/>
      <c r="C224" s="4"/>
      <c r="G224" s="4"/>
      <c r="H224" s="4"/>
    </row>
    <row r="225" spans="2:8" ht="16.5">
      <c r="B225" s="4"/>
      <c r="C225" s="4"/>
      <c r="G225" s="4"/>
      <c r="H225" s="4"/>
    </row>
    <row r="226" spans="2:8" ht="16.5">
      <c r="B226" s="4"/>
      <c r="C226" s="4"/>
      <c r="G226" s="4"/>
      <c r="H226" s="4"/>
    </row>
    <row r="227" spans="2:8" ht="16.5">
      <c r="B227" s="4"/>
      <c r="C227" s="4"/>
      <c r="G227" s="4"/>
      <c r="H227" s="4"/>
    </row>
    <row r="228" spans="2:8" ht="16.5">
      <c r="B228" s="4"/>
      <c r="C228" s="4"/>
      <c r="G228" s="4"/>
      <c r="H228" s="4"/>
    </row>
    <row r="229" spans="2:8" ht="16.5">
      <c r="B229" s="4"/>
      <c r="C229" s="4"/>
      <c r="G229" s="4"/>
      <c r="H229" s="4"/>
    </row>
    <row r="230" spans="2:8" ht="16.5">
      <c r="B230" s="4"/>
      <c r="C230" s="4"/>
      <c r="G230" s="4"/>
      <c r="H230" s="4"/>
    </row>
    <row r="231" spans="2:8" ht="16.5">
      <c r="B231" s="4"/>
      <c r="C231" s="4"/>
      <c r="G231" s="4"/>
      <c r="H231" s="4"/>
    </row>
    <row r="232" spans="2:8" ht="16.5">
      <c r="B232" s="4"/>
      <c r="C232" s="4"/>
      <c r="G232" s="4"/>
      <c r="H232" s="4"/>
    </row>
    <row r="233" spans="2:8" ht="16.5">
      <c r="B233" s="4"/>
      <c r="C233" s="4"/>
      <c r="G233" s="4"/>
      <c r="H233" s="4"/>
    </row>
    <row r="234" spans="2:8" ht="16.5">
      <c r="B234" s="4"/>
      <c r="C234" s="4"/>
      <c r="G234" s="4"/>
      <c r="H234" s="4"/>
    </row>
    <row r="235" spans="2:8" ht="16.5">
      <c r="B235" s="4"/>
      <c r="C235" s="4"/>
      <c r="G235" s="4"/>
      <c r="H235" s="4"/>
    </row>
    <row r="236" spans="2:8" ht="16.5">
      <c r="B236" s="4"/>
      <c r="C236" s="4"/>
      <c r="G236" s="4"/>
      <c r="H236" s="4"/>
    </row>
    <row r="237" spans="2:8" ht="16.5">
      <c r="B237" s="4"/>
      <c r="C237" s="4"/>
      <c r="G237" s="4"/>
      <c r="H237" s="4"/>
    </row>
    <row r="238" spans="2:8" ht="16.5">
      <c r="B238" s="4"/>
      <c r="C238" s="4"/>
      <c r="G238" s="4"/>
      <c r="H238" s="4"/>
    </row>
    <row r="239" spans="2:8" ht="16.5">
      <c r="B239" s="4"/>
      <c r="C239" s="4"/>
      <c r="G239" s="4"/>
      <c r="H239" s="4"/>
    </row>
    <row r="240" spans="2:8" ht="16.5">
      <c r="B240" s="4"/>
      <c r="C240" s="4"/>
      <c r="G240" s="4"/>
      <c r="H240" s="4"/>
    </row>
    <row r="241" spans="2:8" ht="16.5">
      <c r="B241" s="4"/>
      <c r="C241" s="4"/>
      <c r="G241" s="4"/>
      <c r="H241" s="4"/>
    </row>
    <row r="242" spans="2:8" ht="16.5">
      <c r="B242" s="4"/>
      <c r="C242" s="4"/>
      <c r="G242" s="4"/>
      <c r="H242" s="4"/>
    </row>
    <row r="243" spans="2:8" ht="16.5">
      <c r="B243" s="4"/>
      <c r="C243" s="4"/>
      <c r="G243" s="4"/>
      <c r="H243" s="4"/>
    </row>
    <row r="244" spans="2:8" ht="16.5">
      <c r="B244" s="4"/>
      <c r="C244" s="4"/>
      <c r="G244" s="4"/>
      <c r="H244" s="4"/>
    </row>
    <row r="245" spans="2:8" ht="16.5">
      <c r="B245" s="4"/>
      <c r="C245" s="4"/>
      <c r="G245" s="4"/>
      <c r="H245" s="4"/>
    </row>
    <row r="246" spans="2:8" ht="16.5">
      <c r="B246" s="4"/>
      <c r="C246" s="4"/>
      <c r="G246" s="4"/>
      <c r="H246" s="4"/>
    </row>
    <row r="247" spans="2:8" ht="16.5">
      <c r="B247" s="4"/>
      <c r="C247" s="4"/>
      <c r="G247" s="4"/>
      <c r="H247" s="4"/>
    </row>
    <row r="248" spans="2:8" ht="16.5">
      <c r="B248" s="4"/>
      <c r="C248" s="4"/>
      <c r="G248" s="4"/>
      <c r="H248" s="4"/>
    </row>
    <row r="249" spans="2:8" ht="16.5">
      <c r="B249" s="4"/>
      <c r="C249" s="4"/>
      <c r="G249" s="4"/>
      <c r="H249" s="4"/>
    </row>
    <row r="250" spans="2:8" ht="16.5">
      <c r="G250" s="4"/>
      <c r="H250" s="4"/>
    </row>
    <row r="251" spans="2:8" ht="16.5">
      <c r="G251" s="4"/>
      <c r="H251" s="4"/>
    </row>
    <row r="252" spans="2:8" ht="16.5">
      <c r="G252" s="4"/>
      <c r="H252" s="4"/>
    </row>
    <row r="253" spans="2:8" ht="16.5">
      <c r="G253" s="4"/>
      <c r="H253" s="4"/>
    </row>
    <row r="254" spans="2:8" ht="16.5">
      <c r="G254" s="4"/>
      <c r="H254" s="4"/>
    </row>
    <row r="255" spans="2:8" ht="16.5">
      <c r="G255" s="4"/>
      <c r="H255" s="4"/>
    </row>
    <row r="256" spans="2:8" ht="16.5">
      <c r="G256" s="4"/>
      <c r="H256" s="4"/>
    </row>
    <row r="257" spans="7:8" ht="16.5">
      <c r="G257" s="4"/>
      <c r="H257" s="4"/>
    </row>
    <row r="258" spans="7:8" ht="16.5">
      <c r="G258" s="4"/>
      <c r="H258" s="4"/>
    </row>
    <row r="259" spans="7:8" ht="16.5">
      <c r="G259" s="4"/>
      <c r="H259" s="4"/>
    </row>
    <row r="260" spans="7:8" ht="16.5">
      <c r="G260" s="4"/>
      <c r="H260" s="4"/>
    </row>
    <row r="261" spans="7:8" ht="16.5">
      <c r="G261" s="4"/>
      <c r="H261" s="4"/>
    </row>
    <row r="262" spans="7:8" ht="16.5">
      <c r="G262" s="4"/>
      <c r="H262" s="4"/>
    </row>
    <row r="263" spans="7:8" ht="16.5">
      <c r="G263" s="4"/>
      <c r="H263" s="4"/>
    </row>
    <row r="264" spans="7:8" ht="16.5">
      <c r="G264" s="4"/>
      <c r="H264" s="4"/>
    </row>
    <row r="265" spans="7:8" ht="16.5">
      <c r="G265" s="4"/>
      <c r="H265" s="4"/>
    </row>
    <row r="266" spans="7:8" ht="16.5">
      <c r="G266" s="4"/>
      <c r="H266" s="4"/>
    </row>
    <row r="267" spans="7:8" ht="16.5">
      <c r="G267" s="4"/>
      <c r="H267" s="4"/>
    </row>
    <row r="268" spans="7:8" ht="16.5">
      <c r="G268" s="4"/>
      <c r="H268" s="4"/>
    </row>
    <row r="269" spans="7:8" ht="16.5">
      <c r="G269" s="4"/>
      <c r="H269" s="4"/>
    </row>
    <row r="270" spans="7:8" ht="16.5">
      <c r="G270" s="4"/>
      <c r="H270" s="4"/>
    </row>
    <row r="271" spans="7:8" ht="16.5">
      <c r="G271" s="4"/>
      <c r="H271" s="4"/>
    </row>
    <row r="272" spans="7:8" ht="16.5">
      <c r="G272" s="4"/>
      <c r="H272" s="4"/>
    </row>
    <row r="273" spans="7:8" ht="16.5">
      <c r="G273" s="4"/>
      <c r="H273" s="4"/>
    </row>
    <row r="274" spans="7:8" ht="16.5">
      <c r="G274" s="4"/>
      <c r="H274" s="4"/>
    </row>
    <row r="275" spans="7:8" ht="16.5">
      <c r="G275" s="4"/>
      <c r="H275" s="4"/>
    </row>
    <row r="276" spans="7:8" ht="16.5">
      <c r="G276" s="4"/>
      <c r="H276" s="4"/>
    </row>
    <row r="277" spans="7:8" ht="16.5">
      <c r="G277" s="4"/>
      <c r="H277" s="4"/>
    </row>
    <row r="278" spans="7:8" ht="16.5">
      <c r="G278" s="4"/>
      <c r="H278" s="4"/>
    </row>
    <row r="279" spans="7:8" ht="16.5">
      <c r="G279" s="4"/>
      <c r="H279" s="4"/>
    </row>
    <row r="280" spans="7:8" ht="16.5">
      <c r="G280" s="4"/>
      <c r="H280" s="4"/>
    </row>
    <row r="281" spans="7:8" ht="16.5">
      <c r="G281" s="4"/>
      <c r="H281" s="4"/>
    </row>
    <row r="282" spans="7:8" ht="16.5">
      <c r="G282" s="4"/>
      <c r="H282" s="4"/>
    </row>
    <row r="283" spans="7:8" ht="16.5">
      <c r="G283" s="4"/>
      <c r="H283" s="4"/>
    </row>
    <row r="284" spans="7:8" ht="16.5">
      <c r="G284" s="4"/>
      <c r="H284" s="4"/>
    </row>
    <row r="285" spans="7:8" ht="16.5">
      <c r="G285" s="4"/>
      <c r="H285" s="4"/>
    </row>
    <row r="286" spans="7:8" ht="16.5">
      <c r="G286" s="4"/>
      <c r="H286" s="4"/>
    </row>
    <row r="287" spans="7:8" ht="16.5">
      <c r="G287" s="4"/>
      <c r="H287" s="4"/>
    </row>
    <row r="288" spans="7:8" ht="16.5">
      <c r="G288" s="4"/>
      <c r="H288" s="4"/>
    </row>
    <row r="289" spans="7:8" ht="16.5">
      <c r="G289" s="4"/>
      <c r="H289" s="4"/>
    </row>
    <row r="290" spans="7:8" ht="16.5">
      <c r="G290" s="4"/>
      <c r="H290" s="4"/>
    </row>
    <row r="291" spans="7:8" ht="16.5">
      <c r="G291" s="4"/>
      <c r="H291" s="4"/>
    </row>
    <row r="292" spans="7:8" ht="16.5">
      <c r="G292" s="4"/>
      <c r="H292" s="4"/>
    </row>
    <row r="293" spans="7:8" ht="16.5">
      <c r="G293" s="4"/>
      <c r="H293" s="4"/>
    </row>
    <row r="294" spans="7:8" ht="16.5">
      <c r="G294" s="4"/>
      <c r="H294" s="4"/>
    </row>
    <row r="295" spans="7:8" ht="16.5">
      <c r="G295" s="4"/>
      <c r="H295" s="4"/>
    </row>
    <row r="296" spans="7:8" ht="16.5">
      <c r="G296" s="4"/>
      <c r="H296" s="4"/>
    </row>
    <row r="297" spans="7:8" ht="16.5">
      <c r="G297" s="4"/>
      <c r="H297" s="4"/>
    </row>
    <row r="298" spans="7:8" ht="16.5">
      <c r="G298" s="4"/>
      <c r="H298" s="4"/>
    </row>
    <row r="299" spans="7:8" ht="16.5">
      <c r="G299" s="4"/>
      <c r="H299" s="4"/>
    </row>
    <row r="300" spans="7:8" ht="16.5">
      <c r="G300" s="4"/>
      <c r="H300" s="4"/>
    </row>
    <row r="301" spans="7:8" ht="16.5">
      <c r="G301" s="4"/>
      <c r="H301" s="4"/>
    </row>
    <row r="302" spans="7:8" ht="16.5">
      <c r="G302" s="4"/>
      <c r="H302" s="4"/>
    </row>
    <row r="303" spans="7:8" ht="16.5">
      <c r="G303" s="4"/>
      <c r="H303" s="4"/>
    </row>
    <row r="304" spans="7:8" ht="16.5">
      <c r="G304" s="4"/>
      <c r="H304" s="4"/>
    </row>
    <row r="305" spans="7:8" ht="16.5">
      <c r="G305" s="4"/>
      <c r="H305" s="4"/>
    </row>
    <row r="306" spans="7:8" ht="16.5">
      <c r="G306" s="4"/>
      <c r="H306" s="4"/>
    </row>
    <row r="307" spans="7:8" ht="16.5">
      <c r="G307" s="4"/>
      <c r="H307" s="4"/>
    </row>
    <row r="308" spans="7:8" ht="16.5">
      <c r="G308" s="4"/>
      <c r="H308" s="4"/>
    </row>
    <row r="309" spans="7:8" ht="16.5">
      <c r="G309" s="4"/>
      <c r="H309" s="4"/>
    </row>
    <row r="310" spans="7:8" ht="16.5">
      <c r="G310" s="4"/>
      <c r="H310" s="4"/>
    </row>
    <row r="311" spans="7:8" ht="16.5">
      <c r="G311" s="4"/>
      <c r="H311" s="4"/>
    </row>
    <row r="312" spans="7:8" ht="16.5">
      <c r="G312" s="4"/>
      <c r="H312" s="4"/>
    </row>
    <row r="313" spans="7:8" ht="16.5">
      <c r="G313" s="4"/>
      <c r="H313" s="4"/>
    </row>
    <row r="314" spans="7:8" ht="16.5">
      <c r="G314" s="4"/>
      <c r="H314" s="4"/>
    </row>
    <row r="315" spans="7:8" ht="16.5">
      <c r="G315" s="4"/>
      <c r="H315" s="4"/>
    </row>
    <row r="316" spans="7:8" ht="16.5">
      <c r="G316" s="4"/>
      <c r="H316" s="4"/>
    </row>
    <row r="317" spans="7:8" ht="16.5">
      <c r="G317" s="4"/>
      <c r="H317" s="4"/>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9"/>
  <sheetViews>
    <sheetView showGridLines="0" zoomScale="70" zoomScaleNormal="70" workbookViewId="0">
      <selection activeCell="A4" sqref="A4"/>
    </sheetView>
  </sheetViews>
  <sheetFormatPr baseColWidth="10" defaultRowHeight="15"/>
  <cols>
    <col min="1" max="1" width="0.85546875" style="3" customWidth="1"/>
    <col min="2" max="2" width="39.140625" style="3" customWidth="1"/>
    <col min="3" max="3" width="31" style="3" customWidth="1"/>
    <col min="4" max="4" width="24.85546875" style="3" customWidth="1"/>
    <col min="5" max="5" width="21.28515625" style="3" customWidth="1"/>
    <col min="6" max="6" width="20.7109375" style="3" customWidth="1"/>
    <col min="7" max="8" width="14.28515625" style="3" customWidth="1"/>
    <col min="9" max="9" width="36.85546875" style="3" customWidth="1"/>
    <col min="10" max="10" width="20.42578125" style="3" customWidth="1"/>
    <col min="11" max="16384" width="11.42578125" style="3"/>
  </cols>
  <sheetData>
    <row r="1" spans="1:10" ht="3.75" customHeight="1"/>
    <row r="2" spans="1:10" ht="29.25" customHeight="1">
      <c r="A2" s="45" t="s">
        <v>0</v>
      </c>
      <c r="G2" s="696" t="s">
        <v>1268</v>
      </c>
    </row>
    <row r="3" spans="1:10" ht="27.75">
      <c r="A3" s="46" t="s">
        <v>1</v>
      </c>
    </row>
    <row r="4" spans="1:10" ht="20.25">
      <c r="A4" s="47" t="s">
        <v>1265</v>
      </c>
    </row>
    <row r="5" spans="1:10" ht="16.5">
      <c r="A5" s="191" t="s">
        <v>253</v>
      </c>
      <c r="G5" s="178"/>
      <c r="I5" s="178"/>
    </row>
    <row r="6" spans="1:10" ht="5.25" customHeight="1"/>
    <row r="7" spans="1:10" ht="75">
      <c r="B7" s="39" t="s">
        <v>254</v>
      </c>
      <c r="C7" s="40" t="s">
        <v>255</v>
      </c>
      <c r="D7" s="40" t="s">
        <v>256</v>
      </c>
      <c r="E7" s="40" t="s">
        <v>257</v>
      </c>
      <c r="F7" s="40" t="s">
        <v>258</v>
      </c>
      <c r="G7" s="40" t="s">
        <v>259</v>
      </c>
      <c r="H7" s="40" t="s">
        <v>260</v>
      </c>
      <c r="I7" s="40" t="s">
        <v>11</v>
      </c>
      <c r="J7" s="41" t="s">
        <v>236</v>
      </c>
    </row>
    <row r="8" spans="1:10" ht="346.5">
      <c r="B8" s="195">
        <v>34446655.159999996</v>
      </c>
      <c r="C8" s="192">
        <v>31540803.52</v>
      </c>
      <c r="D8" s="192">
        <v>29002379.84</v>
      </c>
      <c r="E8" s="218">
        <v>0.91949999999999998</v>
      </c>
      <c r="F8" s="219">
        <v>2905851.64</v>
      </c>
      <c r="G8" s="219">
        <v>2337727.06</v>
      </c>
      <c r="H8" s="218">
        <v>0.80449999999999999</v>
      </c>
      <c r="I8" s="8" t="s">
        <v>261</v>
      </c>
      <c r="J8" s="196" t="s">
        <v>262</v>
      </c>
    </row>
    <row r="9" spans="1:10" ht="16.5">
      <c r="B9" s="199" t="s">
        <v>240</v>
      </c>
      <c r="C9" s="197"/>
      <c r="D9" s="197"/>
      <c r="E9" s="200"/>
      <c r="F9" s="197"/>
      <c r="G9" s="197"/>
      <c r="H9" s="200"/>
      <c r="I9" s="198"/>
      <c r="J9" s="198"/>
    </row>
    <row r="10" spans="1:10" ht="16.5">
      <c r="B10" s="201"/>
      <c r="C10" s="188"/>
      <c r="D10" s="188"/>
      <c r="E10" s="214"/>
      <c r="F10" s="215"/>
      <c r="G10" s="216"/>
      <c r="H10" s="214"/>
      <c r="I10" s="217"/>
      <c r="J10" s="187"/>
    </row>
    <row r="11" spans="1:10" ht="16.5">
      <c r="B11" s="201" t="s">
        <v>263</v>
      </c>
      <c r="C11" s="188"/>
      <c r="D11" s="188"/>
      <c r="E11" s="202"/>
      <c r="F11" s="188"/>
      <c r="G11" s="188"/>
      <c r="H11" s="202"/>
      <c r="I11" s="187"/>
      <c r="J11" s="187"/>
    </row>
    <row r="12" spans="1:10" ht="38.25" customHeight="1">
      <c r="B12" s="39" t="s">
        <v>264</v>
      </c>
      <c r="C12" s="40" t="s">
        <v>233</v>
      </c>
      <c r="D12" s="40" t="s">
        <v>234</v>
      </c>
      <c r="E12" s="40" t="s">
        <v>265</v>
      </c>
      <c r="F12" s="41" t="s">
        <v>266</v>
      </c>
      <c r="G12" s="203"/>
      <c r="H12" s="202"/>
      <c r="I12" s="187"/>
      <c r="J12" s="187"/>
    </row>
    <row r="13" spans="1:10" ht="33">
      <c r="B13" s="204" t="s">
        <v>267</v>
      </c>
      <c r="C13" s="192">
        <v>367400</v>
      </c>
      <c r="D13" s="192">
        <v>148100</v>
      </c>
      <c r="E13" s="194">
        <f>+D13/C13</f>
        <v>0.40310288513881326</v>
      </c>
      <c r="F13" s="193"/>
      <c r="G13" s="203"/>
      <c r="H13" s="202"/>
      <c r="I13" s="187"/>
      <c r="J13" s="187"/>
    </row>
    <row r="14" spans="1:10" ht="49.5">
      <c r="B14" s="204" t="s">
        <v>268</v>
      </c>
      <c r="C14" s="192">
        <v>2062102.55</v>
      </c>
      <c r="D14" s="192">
        <v>838427.95</v>
      </c>
      <c r="E14" s="194">
        <f>+D14/C14</f>
        <v>0.40658887211986616</v>
      </c>
      <c r="F14" s="193"/>
      <c r="G14" s="203"/>
      <c r="H14" s="202"/>
      <c r="I14" s="187"/>
      <c r="J14" s="187"/>
    </row>
    <row r="15" spans="1:10" ht="49.5">
      <c r="B15" s="204" t="s">
        <v>269</v>
      </c>
      <c r="C15" s="192">
        <v>341920</v>
      </c>
      <c r="D15" s="192">
        <v>340450</v>
      </c>
      <c r="E15" s="194">
        <f>+D15/C15</f>
        <v>0.99570074871314929</v>
      </c>
      <c r="F15" s="193"/>
      <c r="G15" s="203"/>
      <c r="H15" s="202"/>
      <c r="I15" s="187"/>
      <c r="J15" s="187"/>
    </row>
    <row r="16" spans="1:10" ht="33">
      <c r="B16" s="204" t="s">
        <v>270</v>
      </c>
      <c r="C16" s="192">
        <v>1208510.45</v>
      </c>
      <c r="D16" s="192">
        <v>429366.79</v>
      </c>
      <c r="E16" s="194">
        <f>+D16/C16</f>
        <v>0.35528595553311104</v>
      </c>
      <c r="F16" s="193"/>
      <c r="G16" s="203"/>
      <c r="H16" s="202"/>
      <c r="I16" s="187"/>
      <c r="J16" s="187"/>
    </row>
    <row r="17" spans="2:11" ht="49.5">
      <c r="B17" s="204" t="s">
        <v>271</v>
      </c>
      <c r="C17" s="192" t="s">
        <v>272</v>
      </c>
      <c r="D17" s="192" t="s">
        <v>272</v>
      </c>
      <c r="E17" s="192" t="s">
        <v>272</v>
      </c>
      <c r="F17" s="193"/>
      <c r="G17" s="203"/>
      <c r="H17" s="202"/>
      <c r="I17" s="187"/>
      <c r="J17" s="187"/>
      <c r="K17" s="205"/>
    </row>
    <row r="18" spans="2:11" ht="16.5">
      <c r="B18" s="199" t="s">
        <v>240</v>
      </c>
      <c r="C18" s="197"/>
      <c r="D18" s="197"/>
      <c r="E18" s="200"/>
      <c r="F18" s="197"/>
      <c r="G18" s="188"/>
      <c r="H18" s="202"/>
      <c r="I18" s="187"/>
      <c r="J18" s="187"/>
    </row>
    <row r="19" spans="2:11" ht="16.5">
      <c r="B19" s="201"/>
      <c r="C19" s="188"/>
      <c r="D19" s="188"/>
      <c r="E19" s="202"/>
      <c r="F19" s="188"/>
      <c r="G19" s="188"/>
      <c r="H19" s="202"/>
      <c r="I19" s="187"/>
      <c r="J19" s="18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F45"/>
  <sheetViews>
    <sheetView showGridLines="0" topLeftCell="B6" zoomScale="50" zoomScaleNormal="50" workbookViewId="0">
      <pane xSplit="1" ySplit="3" topLeftCell="C9" activePane="bottomRight" state="frozen"/>
      <selection activeCell="B6" sqref="B6"/>
      <selection pane="topRight" activeCell="C6" sqref="C6"/>
      <selection pane="bottomLeft" activeCell="B7" sqref="B7"/>
      <selection pane="bottomRight" activeCell="E12" sqref="E12"/>
    </sheetView>
  </sheetViews>
  <sheetFormatPr baseColWidth="10" defaultRowHeight="15"/>
  <cols>
    <col min="1" max="1" width="11.42578125" style="3"/>
    <col min="2" max="2" width="23" style="3" customWidth="1"/>
    <col min="3" max="3" width="5.42578125" style="3" customWidth="1"/>
    <col min="4" max="4" width="71.7109375" style="3" customWidth="1"/>
    <col min="5" max="5" width="77.5703125" style="3" customWidth="1"/>
    <col min="6" max="16384" width="11.42578125" style="3"/>
  </cols>
  <sheetData>
    <row r="1" spans="2:5" ht="21" customHeight="1">
      <c r="B1" s="783" t="s">
        <v>0</v>
      </c>
      <c r="C1" s="783"/>
      <c r="D1" s="783"/>
      <c r="E1" s="360"/>
    </row>
    <row r="2" spans="2:5" ht="27" customHeight="1">
      <c r="B2" s="784" t="s">
        <v>1</v>
      </c>
      <c r="C2" s="784"/>
      <c r="D2" s="784"/>
      <c r="E2" s="361"/>
    </row>
    <row r="3" spans="2:5" ht="20.25" customHeight="1">
      <c r="B3" s="785" t="s">
        <v>2</v>
      </c>
      <c r="C3" s="785"/>
      <c r="D3" s="785"/>
      <c r="E3" s="362"/>
    </row>
    <row r="4" spans="2:5" ht="18" customHeight="1" thickBot="1">
      <c r="B4" s="786" t="s">
        <v>678</v>
      </c>
      <c r="C4" s="786"/>
      <c r="D4" s="786"/>
      <c r="E4" s="363"/>
    </row>
    <row r="5" spans="2:5" ht="4.5" customHeight="1"/>
    <row r="6" spans="2:5" ht="20.25" customHeight="1"/>
    <row r="7" spans="2:5" ht="20.25" customHeight="1"/>
    <row r="8" spans="2:5" ht="28.5">
      <c r="B8" s="380" t="s">
        <v>707</v>
      </c>
      <c r="C8" s="381" t="s">
        <v>679</v>
      </c>
      <c r="D8" s="382" t="s">
        <v>708</v>
      </c>
      <c r="E8" s="383" t="s">
        <v>709</v>
      </c>
    </row>
    <row r="9" spans="2:5" ht="210" customHeight="1">
      <c r="B9" s="384" t="s">
        <v>680</v>
      </c>
      <c r="C9" s="385">
        <v>7</v>
      </c>
      <c r="D9" s="386" t="s">
        <v>1196</v>
      </c>
      <c r="E9" s="386" t="s">
        <v>710</v>
      </c>
    </row>
    <row r="10" spans="2:5" ht="108">
      <c r="B10" s="387" t="s">
        <v>681</v>
      </c>
      <c r="C10" s="388">
        <v>3</v>
      </c>
      <c r="D10" s="389" t="s">
        <v>711</v>
      </c>
      <c r="E10" s="389" t="s">
        <v>722</v>
      </c>
    </row>
    <row r="11" spans="2:5" ht="192">
      <c r="B11" s="384" t="s">
        <v>682</v>
      </c>
      <c r="C11" s="385">
        <v>20</v>
      </c>
      <c r="D11" s="386" t="s">
        <v>1052</v>
      </c>
      <c r="E11" s="386" t="s">
        <v>1053</v>
      </c>
    </row>
    <row r="12" spans="2:5" ht="228">
      <c r="B12" s="384" t="s">
        <v>683</v>
      </c>
      <c r="C12" s="385">
        <v>28</v>
      </c>
      <c r="D12" s="386" t="s">
        <v>712</v>
      </c>
      <c r="E12" s="386" t="s">
        <v>1054</v>
      </c>
    </row>
    <row r="13" spans="2:5" ht="195.75" customHeight="1">
      <c r="B13" s="384" t="s">
        <v>684</v>
      </c>
      <c r="C13" s="385">
        <v>39</v>
      </c>
      <c r="D13" s="386" t="s">
        <v>713</v>
      </c>
      <c r="E13" s="386" t="s">
        <v>723</v>
      </c>
    </row>
    <row r="14" spans="2:5" ht="204">
      <c r="B14" s="384" t="s">
        <v>685</v>
      </c>
      <c r="C14" s="385">
        <v>14</v>
      </c>
      <c r="D14" s="386" t="s">
        <v>714</v>
      </c>
      <c r="E14" s="386" t="s">
        <v>715</v>
      </c>
    </row>
    <row r="15" spans="2:5" ht="102" customHeight="1">
      <c r="B15" s="387" t="s">
        <v>686</v>
      </c>
      <c r="C15" s="388">
        <v>18</v>
      </c>
      <c r="D15" s="389" t="s">
        <v>716</v>
      </c>
      <c r="E15" s="389" t="s">
        <v>1055</v>
      </c>
    </row>
    <row r="16" spans="2:5" ht="156.75" customHeight="1">
      <c r="B16" s="384" t="s">
        <v>687</v>
      </c>
      <c r="C16" s="385">
        <v>4</v>
      </c>
      <c r="D16" s="386" t="s">
        <v>717</v>
      </c>
      <c r="E16" s="386" t="s">
        <v>724</v>
      </c>
    </row>
    <row r="17" spans="2:6" ht="144">
      <c r="B17" s="384" t="s">
        <v>688</v>
      </c>
      <c r="C17" s="385">
        <v>5</v>
      </c>
      <c r="D17" s="386" t="s">
        <v>718</v>
      </c>
      <c r="E17" s="386" t="s">
        <v>725</v>
      </c>
    </row>
    <row r="18" spans="2:6" ht="169.5" customHeight="1">
      <c r="B18" s="384" t="s">
        <v>689</v>
      </c>
      <c r="C18" s="385">
        <v>10</v>
      </c>
      <c r="D18" s="386" t="s">
        <v>719</v>
      </c>
      <c r="E18" s="386" t="s">
        <v>726</v>
      </c>
    </row>
    <row r="19" spans="2:6" ht="104.25" customHeight="1">
      <c r="B19" s="384" t="s">
        <v>690</v>
      </c>
      <c r="C19" s="385">
        <v>5</v>
      </c>
      <c r="D19" s="386" t="s">
        <v>720</v>
      </c>
      <c r="E19" s="386" t="s">
        <v>728</v>
      </c>
      <c r="F19" s="212"/>
    </row>
    <row r="20" spans="2:6" ht="24" hidden="1">
      <c r="B20" s="384" t="s">
        <v>691</v>
      </c>
      <c r="C20" s="385">
        <v>13</v>
      </c>
      <c r="D20" s="386" t="s">
        <v>721</v>
      </c>
      <c r="E20" s="386"/>
    </row>
    <row r="21" spans="2:6" ht="31.5" customHeight="1">
      <c r="B21" s="390" t="s">
        <v>204</v>
      </c>
      <c r="C21" s="391">
        <f>SUM(C9:C20)</f>
        <v>166</v>
      </c>
      <c r="D21" s="392" t="s">
        <v>727</v>
      </c>
      <c r="E21" s="393" t="s">
        <v>695</v>
      </c>
      <c r="F21" s="352">
        <f>166-C21</f>
        <v>0</v>
      </c>
    </row>
    <row r="22" spans="2:6">
      <c r="B22" s="353" t="s">
        <v>696</v>
      </c>
      <c r="E22" s="239"/>
    </row>
    <row r="23" spans="2:6">
      <c r="B23" s="353" t="s">
        <v>693</v>
      </c>
    </row>
    <row r="24" spans="2:6">
      <c r="B24" s="353" t="s">
        <v>697</v>
      </c>
    </row>
    <row r="27" spans="2:6">
      <c r="B27" s="364"/>
      <c r="C27" s="365" t="s">
        <v>684</v>
      </c>
      <c r="D27" s="366">
        <v>0.23493975903614459</v>
      </c>
      <c r="E27" s="366">
        <v>0.23493975903614459</v>
      </c>
    </row>
    <row r="28" spans="2:6">
      <c r="B28" s="364"/>
      <c r="C28" s="365" t="s">
        <v>683</v>
      </c>
      <c r="D28" s="366">
        <v>0.16867469879518071</v>
      </c>
      <c r="E28" s="366">
        <v>0.16867469879518071</v>
      </c>
    </row>
    <row r="29" spans="2:6">
      <c r="B29" s="364"/>
      <c r="C29" s="365" t="s">
        <v>682</v>
      </c>
      <c r="D29" s="366">
        <v>0.12048192771084337</v>
      </c>
      <c r="E29" s="366">
        <v>0.12048192771084337</v>
      </c>
    </row>
    <row r="30" spans="2:6">
      <c r="B30" s="364"/>
      <c r="C30" s="365" t="s">
        <v>686</v>
      </c>
      <c r="D30" s="366">
        <v>0.10843373493975904</v>
      </c>
      <c r="E30" s="366">
        <v>0.10843373493975904</v>
      </c>
    </row>
    <row r="31" spans="2:6">
      <c r="B31" s="364"/>
      <c r="C31" s="365" t="s">
        <v>685</v>
      </c>
      <c r="D31" s="366">
        <v>8.4337349397590355E-2</v>
      </c>
      <c r="E31" s="366">
        <v>8.4337349397590355E-2</v>
      </c>
    </row>
    <row r="32" spans="2:6">
      <c r="B32" s="364"/>
      <c r="C32" s="365" t="s">
        <v>691</v>
      </c>
      <c r="D32" s="366">
        <v>7.8313253012048195E-2</v>
      </c>
      <c r="E32" s="366">
        <v>7.8313253012048195E-2</v>
      </c>
    </row>
    <row r="33" spans="2:5">
      <c r="B33" s="364"/>
      <c r="C33" s="365" t="s">
        <v>689</v>
      </c>
      <c r="D33" s="366">
        <v>6.0240963855421686E-2</v>
      </c>
      <c r="E33" s="366">
        <v>6.0240963855421686E-2</v>
      </c>
    </row>
    <row r="34" spans="2:5">
      <c r="B34" s="364"/>
      <c r="C34" s="365" t="s">
        <v>680</v>
      </c>
      <c r="D34" s="366">
        <v>4.2168674698795178E-2</v>
      </c>
      <c r="E34" s="366">
        <v>4.2168674698795178E-2</v>
      </c>
    </row>
    <row r="35" spans="2:5">
      <c r="B35" s="364"/>
      <c r="C35" s="365" t="s">
        <v>688</v>
      </c>
      <c r="D35" s="366">
        <v>3.0120481927710843E-2</v>
      </c>
      <c r="E35" s="366">
        <v>3.0120481927710843E-2</v>
      </c>
    </row>
    <row r="36" spans="2:5">
      <c r="B36" s="364"/>
      <c r="C36" s="365" t="s">
        <v>690</v>
      </c>
      <c r="D36" s="366">
        <v>3.0120481927710843E-2</v>
      </c>
      <c r="E36" s="366">
        <v>3.0120481927710843E-2</v>
      </c>
    </row>
    <row r="37" spans="2:5">
      <c r="B37" s="364"/>
      <c r="C37" s="365" t="s">
        <v>687</v>
      </c>
      <c r="D37" s="366">
        <v>2.4096385542168676E-2</v>
      </c>
      <c r="E37" s="366">
        <v>2.4096385542168676E-2</v>
      </c>
    </row>
    <row r="38" spans="2:5">
      <c r="B38" s="364"/>
      <c r="C38" s="365" t="s">
        <v>681</v>
      </c>
      <c r="D38" s="366">
        <v>1.8072289156626505E-2</v>
      </c>
      <c r="E38" s="366">
        <v>1.8072289156626505E-2</v>
      </c>
    </row>
    <row r="39" spans="2:5">
      <c r="B39" s="354"/>
      <c r="C39" s="355"/>
      <c r="D39" s="356"/>
      <c r="E39" s="356"/>
    </row>
    <row r="40" spans="2:5">
      <c r="C40" s="357"/>
      <c r="D40" s="358"/>
      <c r="E40" s="358"/>
    </row>
    <row r="42" spans="2:5">
      <c r="B42" s="359"/>
    </row>
    <row r="43" spans="2:5" ht="15" customHeight="1">
      <c r="C43" s="353" t="s">
        <v>692</v>
      </c>
    </row>
    <row r="44" spans="2:5" ht="15" customHeight="1">
      <c r="C44" s="353" t="s">
        <v>693</v>
      </c>
    </row>
    <row r="45" spans="2:5" ht="15" customHeight="1">
      <c r="C45" s="353" t="s">
        <v>694</v>
      </c>
    </row>
  </sheetData>
  <mergeCells count="4">
    <mergeCell ref="B1:D1"/>
    <mergeCell ref="B2:D2"/>
    <mergeCell ref="B3:D3"/>
    <mergeCell ref="B4:D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1</vt:i4>
      </vt:variant>
    </vt:vector>
  </HeadingPairs>
  <TitlesOfParts>
    <vt:vector size="31" baseType="lpstr">
      <vt:lpstr>Hoja1</vt:lpstr>
      <vt:lpstr>1.1 DPLAN</vt:lpstr>
      <vt:lpstr>1.2 DPLAN</vt:lpstr>
      <vt:lpstr>5</vt:lpstr>
      <vt:lpstr>1.3 DPLAN</vt:lpstr>
      <vt:lpstr>1.4 DPLAN</vt:lpstr>
      <vt:lpstr>2.1 DF</vt:lpstr>
      <vt:lpstr>2.2 DF</vt:lpstr>
      <vt:lpstr>3.1 RECT</vt:lpstr>
      <vt:lpstr>3.2. RECT</vt:lpstr>
      <vt:lpstr>4. COMPRAS P</vt:lpstr>
      <vt:lpstr>5.1 INVESTIGACIÓN</vt:lpstr>
      <vt:lpstr>5.2 INVESTIGACIÓN</vt:lpstr>
      <vt:lpstr>6.1 DEIGC</vt:lpstr>
      <vt:lpstr>6.2.1 DEIGC</vt:lpstr>
      <vt:lpstr>6.2.2 DEIGC</vt:lpstr>
      <vt:lpstr>7.1 DIR TTHH</vt:lpstr>
      <vt:lpstr>7.2 DIR TTHH</vt:lpstr>
      <vt:lpstr>7.3 DIR TTHH</vt:lpstr>
      <vt:lpstr>8. SECRETARÍA G</vt:lpstr>
      <vt:lpstr>9. BIENESTAR U</vt:lpstr>
      <vt:lpstr>10.1 VINCULACIÓN</vt:lpstr>
      <vt:lpstr>10.2 VINCULACIÓN</vt:lpstr>
      <vt:lpstr>10.3 VINCULACIÓN</vt:lpstr>
      <vt:lpstr>10.4 VINCULACIÓN</vt:lpstr>
      <vt:lpstr>11. CONTABILIDAD</vt:lpstr>
      <vt:lpstr>12. PROCURADURÍA</vt:lpstr>
      <vt:lpstr>OTROS (DIRCOM)</vt:lpstr>
      <vt:lpstr>C.Inv</vt:lpstr>
      <vt:lpstr>C.I. x Linea</vt:lpstr>
      <vt:lpstr>'5'!Área_de_impresión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Gisell Maria Rios Rios</dc:creator>
  <cp:lastModifiedBy>Elizabeth Esperanza Brito Arias</cp:lastModifiedBy>
  <cp:lastPrinted>2020-02-28T15:08:20Z</cp:lastPrinted>
  <dcterms:created xsi:type="dcterms:W3CDTF">2020-01-29T16:06:30Z</dcterms:created>
  <dcterms:modified xsi:type="dcterms:W3CDTF">2020-02-28T18:13:05Z</dcterms:modified>
</cp:coreProperties>
</file>