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915" yWindow="1965" windowWidth="11880" windowHeight="3150"/>
  </bookViews>
  <sheets>
    <sheet name="Institucional" sheetId="1" r:id="rId1"/>
  </sheets>
  <definedNames>
    <definedName name="_xlnm._FilterDatabase" localSheetId="0" hidden="1">Institucional!$C$504:$C$514</definedName>
    <definedName name="_xlnm.Print_Area" localSheetId="0">Institucional!$A$1:$Q$539</definedName>
    <definedName name="MARQUEX">Institucional!#REF!</definedName>
  </definedNames>
  <calcPr calcId="144525"/>
</workbook>
</file>

<file path=xl/calcChain.xml><?xml version="1.0" encoding="utf-8"?>
<calcChain xmlns="http://schemas.openxmlformats.org/spreadsheetml/2006/main">
  <c r="J55" i="1" l="1"/>
  <c r="O101" i="1" l="1"/>
  <c r="P101" i="1"/>
  <c r="M101" i="1"/>
  <c r="L101" i="1"/>
  <c r="D92" i="1" l="1"/>
  <c r="C92" i="1"/>
  <c r="C73" i="1"/>
  <c r="C72" i="1"/>
  <c r="D84" i="1"/>
  <c r="C84" i="1"/>
  <c r="E84" i="1" s="1"/>
  <c r="P102" i="1"/>
  <c r="O102" i="1"/>
  <c r="P91" i="1"/>
  <c r="O91" i="1"/>
  <c r="P81" i="1"/>
  <c r="O81" i="1"/>
  <c r="G73" i="1"/>
  <c r="G72" i="1"/>
  <c r="M102" i="1"/>
  <c r="L102" i="1"/>
  <c r="J100" i="1"/>
  <c r="I100" i="1"/>
  <c r="F73" i="1"/>
  <c r="F72" i="1"/>
  <c r="M84" i="1"/>
  <c r="L84" i="1"/>
  <c r="M82" i="1"/>
  <c r="L82" i="1"/>
  <c r="M81" i="1"/>
  <c r="L81" i="1"/>
  <c r="M91" i="1" l="1"/>
  <c r="L91" i="1"/>
  <c r="M92" i="1"/>
  <c r="L92" i="1"/>
  <c r="G231" i="1" l="1"/>
  <c r="H231" i="1"/>
  <c r="I231" i="1"/>
  <c r="J231" i="1"/>
  <c r="K217" i="1"/>
  <c r="L217" i="1"/>
  <c r="M217" i="1"/>
  <c r="N217" i="1"/>
  <c r="O217" i="1"/>
  <c r="P215" i="1"/>
  <c r="P214" i="1"/>
  <c r="P217" i="1" s="1"/>
  <c r="P211" i="1"/>
  <c r="D203" i="1"/>
  <c r="C122" i="1"/>
  <c r="P100" i="1" l="1"/>
  <c r="O100" i="1"/>
  <c r="M100" i="1"/>
  <c r="L100" i="1"/>
  <c r="J102" i="1"/>
  <c r="J101" i="1"/>
  <c r="I102" i="1"/>
  <c r="I101" i="1"/>
  <c r="G102" i="1"/>
  <c r="G101" i="1"/>
  <c r="G100" i="1"/>
  <c r="F102" i="1"/>
  <c r="F101" i="1"/>
  <c r="F100" i="1"/>
  <c r="D102" i="1"/>
  <c r="D101" i="1"/>
  <c r="D100" i="1"/>
  <c r="C102" i="1"/>
  <c r="C101" i="1"/>
  <c r="C100" i="1"/>
  <c r="P92" i="1"/>
  <c r="O92" i="1"/>
  <c r="J92" i="1"/>
  <c r="J91" i="1"/>
  <c r="I92" i="1"/>
  <c r="K92" i="1" s="1"/>
  <c r="I91" i="1"/>
  <c r="G92" i="1"/>
  <c r="G91" i="1"/>
  <c r="F92" i="1"/>
  <c r="F91" i="1"/>
  <c r="D91" i="1"/>
  <c r="E92" i="1"/>
  <c r="C91" i="1"/>
  <c r="Q83" i="1"/>
  <c r="N83" i="1"/>
  <c r="P84" i="1"/>
  <c r="P82" i="1"/>
  <c r="O84" i="1"/>
  <c r="O82" i="1"/>
  <c r="J81" i="1"/>
  <c r="I81" i="1"/>
  <c r="G84" i="1"/>
  <c r="G81" i="1"/>
  <c r="F84" i="1"/>
  <c r="F81" i="1"/>
  <c r="D82" i="1"/>
  <c r="D81" i="1"/>
  <c r="C82" i="1"/>
  <c r="C81" i="1"/>
  <c r="E73" i="1"/>
  <c r="E72" i="1"/>
  <c r="D73" i="1"/>
  <c r="D72" i="1"/>
  <c r="Q31" i="1"/>
  <c r="N29" i="1"/>
  <c r="L31" i="1"/>
  <c r="I32" i="1"/>
  <c r="I30" i="1"/>
  <c r="I29" i="1"/>
  <c r="D32" i="1"/>
  <c r="D29" i="1"/>
  <c r="F231" i="1"/>
  <c r="C217" i="1"/>
  <c r="C203" i="1"/>
  <c r="L30" i="1"/>
  <c r="E438" i="1"/>
  <c r="E436" i="1"/>
  <c r="E434" i="1"/>
  <c r="N92" i="1"/>
  <c r="H92" i="1"/>
  <c r="N82" i="1"/>
  <c r="K82" i="1"/>
  <c r="K84" i="1"/>
  <c r="H82" i="1"/>
  <c r="E82" i="1"/>
  <c r="G30" i="1"/>
  <c r="J212" i="1"/>
  <c r="J217" i="1" s="1"/>
  <c r="D34" i="1" l="1"/>
  <c r="I34" i="1"/>
  <c r="N84" i="1"/>
  <c r="H84" i="1"/>
  <c r="Q30" i="1"/>
  <c r="Q32" i="1"/>
  <c r="Q29" i="1"/>
  <c r="L32" i="1" l="1"/>
  <c r="L29" i="1"/>
  <c r="G32" i="1"/>
  <c r="G29" i="1"/>
  <c r="J64" i="1" l="1"/>
  <c r="G458" i="1"/>
  <c r="H458" i="1"/>
  <c r="I458" i="1"/>
  <c r="J458" i="1"/>
  <c r="C440" i="1"/>
  <c r="D440" i="1"/>
  <c r="E440" i="1"/>
  <c r="F440" i="1"/>
  <c r="G440" i="1"/>
  <c r="H434" i="1"/>
  <c r="H435" i="1"/>
  <c r="H436" i="1"/>
  <c r="H437" i="1"/>
  <c r="H438" i="1"/>
  <c r="H439" i="1"/>
  <c r="C426" i="1"/>
  <c r="D426" i="1"/>
  <c r="F426" i="1"/>
  <c r="G426" i="1"/>
  <c r="H420" i="1"/>
  <c r="E420" i="1"/>
  <c r="E421" i="1"/>
  <c r="E422" i="1"/>
  <c r="E423" i="1"/>
  <c r="E424" i="1"/>
  <c r="E425" i="1"/>
  <c r="C415" i="1"/>
  <c r="D415" i="1"/>
  <c r="F415" i="1"/>
  <c r="G415" i="1"/>
  <c r="H415" i="1" s="1"/>
  <c r="H409" i="1"/>
  <c r="H410" i="1"/>
  <c r="H413" i="1"/>
  <c r="E409" i="1"/>
  <c r="E410" i="1"/>
  <c r="E411" i="1"/>
  <c r="E412" i="1"/>
  <c r="E413" i="1"/>
  <c r="E414" i="1"/>
  <c r="C404" i="1"/>
  <c r="D404" i="1"/>
  <c r="F404" i="1"/>
  <c r="G404" i="1"/>
  <c r="C390" i="1"/>
  <c r="D390" i="1"/>
  <c r="F390" i="1"/>
  <c r="G390" i="1"/>
  <c r="Q102" i="1"/>
  <c r="N102" i="1"/>
  <c r="K102" i="1"/>
  <c r="H102" i="1"/>
  <c r="E102" i="1"/>
  <c r="Q101" i="1"/>
  <c r="N101" i="1"/>
  <c r="K101" i="1"/>
  <c r="H101" i="1"/>
  <c r="E101" i="1"/>
  <c r="Q100" i="1"/>
  <c r="Q92" i="1"/>
  <c r="P95" i="1"/>
  <c r="Q91" i="1"/>
  <c r="Q95" i="1" s="1"/>
  <c r="M95" i="1"/>
  <c r="N91" i="1"/>
  <c r="N95" i="1" s="1"/>
  <c r="J95" i="1"/>
  <c r="I95" i="1"/>
  <c r="G95" i="1"/>
  <c r="F95" i="1"/>
  <c r="D95" i="1"/>
  <c r="E91" i="1"/>
  <c r="E95" i="1" s="1"/>
  <c r="Q84" i="1"/>
  <c r="Q82" i="1"/>
  <c r="P86" i="1"/>
  <c r="O86" i="1"/>
  <c r="M86" i="1"/>
  <c r="N81" i="1"/>
  <c r="N86" i="1" s="1"/>
  <c r="J86" i="1"/>
  <c r="K81" i="1"/>
  <c r="K86" i="1" s="1"/>
  <c r="G86" i="1"/>
  <c r="F86" i="1"/>
  <c r="D86" i="1"/>
  <c r="C86" i="1"/>
  <c r="F74" i="1"/>
  <c r="E74" i="1"/>
  <c r="D74" i="1"/>
  <c r="C74" i="1"/>
  <c r="N34" i="1"/>
  <c r="M34" i="1"/>
  <c r="H34" i="1"/>
  <c r="L34" i="1" s="1"/>
  <c r="C34" i="1"/>
  <c r="G34" i="1" s="1"/>
  <c r="H426" i="1" l="1"/>
  <c r="Q34" i="1"/>
  <c r="E415" i="1"/>
  <c r="E100" i="1"/>
  <c r="H100" i="1"/>
  <c r="K100" i="1"/>
  <c r="E426" i="1"/>
  <c r="H440" i="1"/>
  <c r="G74" i="1"/>
  <c r="E81" i="1"/>
  <c r="E86" i="1" s="1"/>
  <c r="Q81" i="1"/>
  <c r="Q86" i="1" s="1"/>
  <c r="L86" i="1"/>
  <c r="K91" i="1"/>
  <c r="K95" i="1" s="1"/>
  <c r="N100" i="1"/>
  <c r="I86" i="1"/>
  <c r="H91" i="1"/>
  <c r="H95" i="1" s="1"/>
  <c r="L95" i="1"/>
  <c r="C95" i="1"/>
  <c r="O95" i="1"/>
  <c r="H81" i="1"/>
  <c r="H86" i="1" s="1"/>
</calcChain>
</file>

<file path=xl/sharedStrings.xml><?xml version="1.0" encoding="utf-8"?>
<sst xmlns="http://schemas.openxmlformats.org/spreadsheetml/2006/main" count="1009" uniqueCount="393">
  <si>
    <t>SECCIÓN I. INFORMACIÓN GENERAL</t>
  </si>
  <si>
    <t>Nombre de la institución.</t>
  </si>
  <si>
    <t>Nombres y apellidos del Rector(a)</t>
  </si>
  <si>
    <t xml:space="preserve">Nivel de formación del Rector(a) </t>
  </si>
  <si>
    <t>Año 2008</t>
  </si>
  <si>
    <t>Año 2009</t>
  </si>
  <si>
    <t>Tercer Nivel</t>
  </si>
  <si>
    <t>Diplomado Superior</t>
  </si>
  <si>
    <t>Especialista</t>
  </si>
  <si>
    <t>Sí</t>
  </si>
  <si>
    <t>No</t>
  </si>
  <si>
    <t/>
  </si>
  <si>
    <t>Examen general de ingreso a la institución</t>
  </si>
  <si>
    <t>Examen específico según carrera</t>
  </si>
  <si>
    <t>Otro</t>
  </si>
  <si>
    <t>SECCIÓN II. ESTUDIANTES</t>
  </si>
  <si>
    <t>2.1</t>
  </si>
  <si>
    <t>Hombres</t>
  </si>
  <si>
    <t>Mujeres</t>
  </si>
  <si>
    <t>Presencial</t>
  </si>
  <si>
    <t>Semipresencial</t>
  </si>
  <si>
    <t>Distancia</t>
  </si>
  <si>
    <t>Virtual</t>
  </si>
  <si>
    <t>SECCIÓN III. BIENESTAR ESTUDIANTIL</t>
  </si>
  <si>
    <t>Psicólogo(as)</t>
  </si>
  <si>
    <t>Orientadores vocacionales</t>
  </si>
  <si>
    <t>Trabajadores sociales</t>
  </si>
  <si>
    <t>Beca de matrícula o arancel</t>
  </si>
  <si>
    <t>Situación socio económica</t>
  </si>
  <si>
    <t>Ayuda financiera</t>
  </si>
  <si>
    <t>Excelencia académica</t>
  </si>
  <si>
    <t>Extranjeros</t>
  </si>
  <si>
    <t>Discapacidad</t>
  </si>
  <si>
    <t>Minoría étnica</t>
  </si>
  <si>
    <t>Deportivas</t>
  </si>
  <si>
    <t>Becas</t>
  </si>
  <si>
    <t>Ayudas financieras</t>
  </si>
  <si>
    <t>4.1</t>
  </si>
  <si>
    <t>4.2</t>
  </si>
  <si>
    <t>Doctor en jurisprudencia o filosofía</t>
  </si>
  <si>
    <t>4.3</t>
  </si>
  <si>
    <t xml:space="preserve">Tercer Nivel </t>
  </si>
  <si>
    <t xml:space="preserve">Doctor en jurisprudencia o filosofía </t>
  </si>
  <si>
    <t xml:space="preserve">Diplomado Superior </t>
  </si>
  <si>
    <t xml:space="preserve">Especialista </t>
  </si>
  <si>
    <t>Autoridades</t>
  </si>
  <si>
    <t>Estudiantes</t>
  </si>
  <si>
    <t>Promotores</t>
  </si>
  <si>
    <t>Otros</t>
  </si>
  <si>
    <t>Total</t>
  </si>
  <si>
    <t xml:space="preserve">Fondos Extranjeros   </t>
  </si>
  <si>
    <t xml:space="preserve">Fondos de servicios al sector público </t>
  </si>
  <si>
    <t xml:space="preserve">Fondos ONG's nacionales </t>
  </si>
  <si>
    <t xml:space="preserve">Otros fondos </t>
  </si>
  <si>
    <t>Fondos Totales</t>
  </si>
  <si>
    <t xml:space="preserve">Investigación Básica   </t>
  </si>
  <si>
    <t xml:space="preserve">Investigación Aplicada </t>
  </si>
  <si>
    <t>Investigación Experimental</t>
  </si>
  <si>
    <t xml:space="preserve">Educación   </t>
  </si>
  <si>
    <t xml:space="preserve">Humanidades y Artes </t>
  </si>
  <si>
    <t xml:space="preserve">Ciencias </t>
  </si>
  <si>
    <t xml:space="preserve">Ingeniería, industria y construcción </t>
  </si>
  <si>
    <t xml:space="preserve">Agricultura </t>
  </si>
  <si>
    <t xml:space="preserve">Salud y servicios sociales </t>
  </si>
  <si>
    <t xml:space="preserve">Servicios </t>
  </si>
  <si>
    <t>Personal de apoyo administrativo</t>
  </si>
  <si>
    <t>Número de artículos publicados en revistas internacionales indexadas</t>
  </si>
  <si>
    <t>Número de artículos publicados en revistas internacionales no indexadas</t>
  </si>
  <si>
    <t>Número de artículos publicados en revistas nacionales indexadas</t>
  </si>
  <si>
    <t>Número de artículos publicados en revistas nacionales no indexadas</t>
  </si>
  <si>
    <t>Número de informes o memorias de eventos académicos (congresos o seminarios)</t>
  </si>
  <si>
    <t>Número de libros publicados con ISBN</t>
  </si>
  <si>
    <t>Número de libros publicados sin ISBN</t>
  </si>
  <si>
    <t>Número de revistas técnicas/científicas publicadas</t>
  </si>
  <si>
    <t>Año 2006</t>
  </si>
  <si>
    <t>Año 2007</t>
  </si>
  <si>
    <t>40 hrs</t>
  </si>
  <si>
    <t xml:space="preserve">Cs Sociales, E. Comercial y Derecho </t>
  </si>
  <si>
    <t>Rector</t>
  </si>
  <si>
    <t>Año 2010</t>
  </si>
  <si>
    <t>Otra</t>
  </si>
  <si>
    <t>4.4</t>
  </si>
  <si>
    <t>Estatutos</t>
  </si>
  <si>
    <t>Presupuesto institucional</t>
  </si>
  <si>
    <t>Plan de desarrollo institucional</t>
  </si>
  <si>
    <t>Plan operativo anual</t>
  </si>
  <si>
    <t>P</t>
  </si>
  <si>
    <t>SP</t>
  </si>
  <si>
    <t>D</t>
  </si>
  <si>
    <t>V</t>
  </si>
  <si>
    <t>3.</t>
  </si>
  <si>
    <t>4.</t>
  </si>
  <si>
    <t>%</t>
  </si>
  <si>
    <t>Quintil 1</t>
  </si>
  <si>
    <t>Quintil 2</t>
  </si>
  <si>
    <t>Afroecuatorianos</t>
  </si>
  <si>
    <t>Indígenas</t>
  </si>
  <si>
    <t>Sectores Rurales</t>
  </si>
  <si>
    <t>Personas con discapacidad</t>
  </si>
  <si>
    <t>Especifique:</t>
  </si>
  <si>
    <t xml:space="preserve">  </t>
  </si>
  <si>
    <t>2.</t>
  </si>
  <si>
    <t>1.</t>
  </si>
  <si>
    <t>5.</t>
  </si>
  <si>
    <t>6.</t>
  </si>
  <si>
    <t>7.</t>
  </si>
  <si>
    <t>8.</t>
  </si>
  <si>
    <t>9.</t>
  </si>
  <si>
    <t>Extensiones</t>
  </si>
  <si>
    <t>Centros de apoyo</t>
  </si>
  <si>
    <t>Total 2009</t>
  </si>
  <si>
    <t>Total 2010</t>
  </si>
  <si>
    <t>*No incluir créditos otorgados por IECE o instituciones financieras.</t>
  </si>
  <si>
    <t>*Créditos educativos</t>
  </si>
  <si>
    <t>Fondos Gobierno central</t>
  </si>
  <si>
    <t>Número total de extensiones y centros de apoyo de la institución (2008-2010).</t>
  </si>
  <si>
    <t>N°</t>
  </si>
  <si>
    <t>USD$</t>
  </si>
  <si>
    <t>H</t>
  </si>
  <si>
    <t>M</t>
  </si>
  <si>
    <t>Nombramiento</t>
  </si>
  <si>
    <t>Aux</t>
  </si>
  <si>
    <t>Agr</t>
  </si>
  <si>
    <t>N° Reuniones establecidas en Estatuto</t>
  </si>
  <si>
    <t>N° de reuniones realizadas</t>
  </si>
  <si>
    <t>2009 (USD$)</t>
  </si>
  <si>
    <t>2010 (USD$)</t>
  </si>
  <si>
    <t>Imp.</t>
  </si>
  <si>
    <t>Dig.</t>
  </si>
  <si>
    <t>ABREVIATURAS:</t>
  </si>
  <si>
    <t>Seguro médico</t>
  </si>
  <si>
    <t>Servicio médico</t>
  </si>
  <si>
    <t>Edad promedio general (H y M)</t>
  </si>
  <si>
    <t>CONSISTENCIA: Los totales de investigadores (permanentes + esporádicos) por año debe coincidir con las sumas de los investigadores docentes y no docentes (P5 y P6).</t>
  </si>
  <si>
    <t>Tipo de beneficio</t>
  </si>
  <si>
    <t>Número y montos de beneficios asignados según tipo y año (2008-2010).</t>
  </si>
  <si>
    <t>La institución brinda servicio y seguro médico para los estudiantes (2010).</t>
  </si>
  <si>
    <t xml:space="preserve"> Género: H= Hombres; M= Mujeres.</t>
  </si>
  <si>
    <t xml:space="preserve"> Modalidad: P= Presencial; SP= Semipresencial; D= Distancia; V= Virtual. </t>
  </si>
  <si>
    <t xml:space="preserve"> Moneda: USD$= Dólares Americanos.</t>
  </si>
  <si>
    <t xml:space="preserve"> Tipo de publicación: Imp.= Impreso; Dig.= Digital.</t>
  </si>
  <si>
    <t xml:space="preserve"> Tipo de titularidad: Aux= Auxiliares; Agr= Agregados; P= Principal.</t>
  </si>
  <si>
    <t xml:space="preserve"> En el caso que un estudiante reciba una beca y una ayuda financiera al mismo tiempo se debe contabilizar sólo una vez.</t>
  </si>
  <si>
    <t xml:space="preserve"> En el caso que un estudiante reciba una beca y una ayuda financiera se debe contabilizar una vez por cada beneficio.</t>
  </si>
  <si>
    <t>SECCIÓN V.GOBIERNO DE LA INSTITUCIÓN</t>
  </si>
  <si>
    <t xml:space="preserve">  Marque con una X en el casillero que corresponda.</t>
  </si>
  <si>
    <r>
      <t xml:space="preserve">Número de </t>
    </r>
    <r>
      <rPr>
        <i/>
        <sz val="9"/>
        <rFont val="Calibri"/>
        <family val="2"/>
        <scheme val="minor"/>
      </rPr>
      <t>matriculados en primer año</t>
    </r>
  </si>
  <si>
    <r>
      <t xml:space="preserve">¿La institución cuenta con </t>
    </r>
    <r>
      <rPr>
        <b/>
        <i/>
        <sz val="9"/>
        <rFont val="Calibri"/>
        <family val="2"/>
        <scheme val="minor"/>
      </rPr>
      <t xml:space="preserve">unidad de gestión en investigación y transferencia tecnológica </t>
    </r>
    <r>
      <rPr>
        <b/>
        <sz val="9"/>
        <rFont val="Calibri"/>
        <family val="2"/>
        <scheme val="minor"/>
      </rPr>
      <t>(2010)?</t>
    </r>
  </si>
  <si>
    <t>Número total de estudiantes (2006-2010).</t>
  </si>
  <si>
    <t>Matrícula total según nivel de formación (2006-2010).</t>
  </si>
  <si>
    <t>Matrícula total según modalidad (2006-2010).</t>
  </si>
  <si>
    <r>
      <t xml:space="preserve">¿La institución cuenta con un sistema de </t>
    </r>
    <r>
      <rPr>
        <b/>
        <i/>
        <sz val="9"/>
        <rFont val="Calibri"/>
        <family val="2"/>
        <scheme val="minor"/>
      </rPr>
      <t>becas, créditos educativos y/o ayudas financieras (2010)</t>
    </r>
    <r>
      <rPr>
        <b/>
        <sz val="9"/>
        <rFont val="Calibri"/>
        <family val="2"/>
        <scheme val="minor"/>
      </rPr>
      <t>?</t>
    </r>
  </si>
  <si>
    <r>
      <t xml:space="preserve">Tipo de </t>
    </r>
    <r>
      <rPr>
        <b/>
        <i/>
        <sz val="9"/>
        <rFont val="Calibri"/>
        <family val="2"/>
        <scheme val="minor"/>
      </rPr>
      <t>becas, créditos educativos y/o ayudas financieras</t>
    </r>
    <r>
      <rPr>
        <b/>
        <sz val="9"/>
        <rFont val="Calibri"/>
        <family val="2"/>
        <scheme val="minor"/>
      </rPr>
      <t xml:space="preserve"> que brinda la institución (2010).</t>
    </r>
  </si>
  <si>
    <t>Número de publicaciones científicas (2008-2009).</t>
  </si>
  <si>
    <t>RESPONSABLE DEL REGISTRO DE LA  INFORMACIÓN</t>
  </si>
  <si>
    <t>ingrese número</t>
  </si>
  <si>
    <t xml:space="preserve">20-29 hrs.  </t>
  </si>
  <si>
    <t>30-39 hrs.</t>
  </si>
  <si>
    <t>20-29 hrs.</t>
  </si>
  <si>
    <t>10.</t>
  </si>
  <si>
    <t>Orden Nacional "San Lorenzo"</t>
  </si>
  <si>
    <t>Orden Nacional "Honorato Vásquez"</t>
  </si>
  <si>
    <t>Orden Nacional "Al Mérito"</t>
  </si>
  <si>
    <t>Premios Nacionales (a extranjeros)</t>
  </si>
  <si>
    <t>11.</t>
  </si>
  <si>
    <t>12.</t>
  </si>
  <si>
    <t>América Latina y el Caribe</t>
  </si>
  <si>
    <t>EEUU y Canadá</t>
  </si>
  <si>
    <t>Europa Occidental</t>
  </si>
  <si>
    <t>Asia oriental y el Pacífico</t>
  </si>
  <si>
    <t>Otras regiones del mundo</t>
  </si>
  <si>
    <t>13.</t>
  </si>
  <si>
    <t>SECCIÓN VII. VINCULACIÓN CON LA SOCIEDAD</t>
  </si>
  <si>
    <t>*Fondos propios</t>
  </si>
  <si>
    <t>Cursos de formación continua</t>
  </si>
  <si>
    <t>Consultorios psicológicos</t>
  </si>
  <si>
    <t>Servicios de salud</t>
  </si>
  <si>
    <t>Consultorios jurídicos</t>
  </si>
  <si>
    <t>Programas de extensión cultural</t>
  </si>
  <si>
    <t>N° de beneficiarios</t>
  </si>
  <si>
    <t xml:space="preserve">Cursos de formación continua </t>
  </si>
  <si>
    <t xml:space="preserve">Servicios de salud   </t>
  </si>
  <si>
    <t>Estudiante</t>
  </si>
  <si>
    <t>Docente</t>
  </si>
  <si>
    <t>f.</t>
  </si>
  <si>
    <t>(Ciudad)</t>
  </si>
  <si>
    <t>(Fecha)</t>
  </si>
  <si>
    <t>Premio "Eugenio Espejo"</t>
  </si>
  <si>
    <t>Número total de carreras impartidas por la institución, por modalidad y nivel de formación (2008-2010).</t>
  </si>
  <si>
    <r>
      <t xml:space="preserve">¿La institución cuenta con </t>
    </r>
    <r>
      <rPr>
        <b/>
        <i/>
        <sz val="9"/>
        <rFont val="Calibri"/>
        <family val="2"/>
        <scheme val="minor"/>
      </rPr>
      <t>departamento de bienestar estudiantil</t>
    </r>
    <r>
      <rPr>
        <b/>
        <sz val="9"/>
        <rFont val="Calibri"/>
        <family val="2"/>
        <scheme val="minor"/>
      </rPr>
      <t xml:space="preserve"> (2010)?</t>
    </r>
  </si>
  <si>
    <r>
      <t>Indique las razones o políticas para la entrega de</t>
    </r>
    <r>
      <rPr>
        <b/>
        <i/>
        <sz val="9"/>
        <rFont val="Calibri"/>
        <family val="2"/>
        <scheme val="minor"/>
      </rPr>
      <t xml:space="preserve"> becas, créditos educativos y/o ayudas financieras (2010)</t>
    </r>
    <r>
      <rPr>
        <b/>
        <sz val="9"/>
        <rFont val="Calibri"/>
        <family val="2"/>
        <scheme val="minor"/>
      </rPr>
      <t>.</t>
    </r>
  </si>
  <si>
    <t>Número de estudiantes que recibieron al menos un beneficio (becas, créditos educativos y/o ayudas financieras) (2008-2010).</t>
  </si>
  <si>
    <t>¿Quién financia el seguro médico para los estudiantes (2010)?</t>
  </si>
  <si>
    <t>científica y/o cultural (2010).</t>
  </si>
  <si>
    <t>La institución ofrece programas gratuitos de vinculación con la sociedad (2010).</t>
  </si>
  <si>
    <r>
      <t>¿La institución cuenta con</t>
    </r>
    <r>
      <rPr>
        <b/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reglamento de bienestar estudiantil (2010)?</t>
    </r>
  </si>
  <si>
    <t>El departamento de bienestar estudiantil esta conformado por (2010):</t>
  </si>
  <si>
    <t>¿Cuál fue Porcentaje (%) de cumplimiento del Plan Operativo 2010?</t>
  </si>
  <si>
    <t>Nombre del representante legal IES</t>
  </si>
  <si>
    <t>Organización académica de la institución.</t>
  </si>
  <si>
    <t>Tecnológico Superior</t>
  </si>
  <si>
    <t>Técnico Superior</t>
  </si>
  <si>
    <t xml:space="preserve">Técnico Superior   </t>
  </si>
  <si>
    <t xml:space="preserve">Tecnológico Superior </t>
  </si>
  <si>
    <t>Facultad</t>
  </si>
  <si>
    <t>Departamento</t>
  </si>
  <si>
    <t>Curso de nivelación, propedéutico o su equivalente</t>
  </si>
  <si>
    <r>
      <t xml:space="preserve">Número de </t>
    </r>
    <r>
      <rPr>
        <i/>
        <sz val="9"/>
        <rFont val="Calibri"/>
        <family val="2"/>
        <scheme val="minor"/>
      </rPr>
      <t>postulantes</t>
    </r>
  </si>
  <si>
    <r>
      <t xml:space="preserve">Número de inscritos en el </t>
    </r>
    <r>
      <rPr>
        <i/>
        <sz val="9"/>
        <rFont val="Calibri"/>
        <family val="2"/>
        <scheme val="minor"/>
      </rPr>
      <t xml:space="preserve">curso de nivelación o propedéutico </t>
    </r>
  </si>
  <si>
    <t>La institución ofrece cuotas de ingreso a grupos poblacionales históricamente excluidos o discriminados (2011).</t>
  </si>
  <si>
    <t>Número de cuotas de ingreso por grupos poblacionales históricamente excluidos o discriminados (2011).</t>
  </si>
  <si>
    <t>5.1</t>
  </si>
  <si>
    <t>Crédito educativo de la institución (No incluir IECE)</t>
  </si>
  <si>
    <r>
      <t xml:space="preserve">¿La institución cuenta con un </t>
    </r>
    <r>
      <rPr>
        <b/>
        <i/>
        <sz val="9"/>
        <rFont val="Calibri"/>
        <family val="2"/>
        <scheme val="minor"/>
      </rPr>
      <t>sistema de seguimiento de graduados</t>
    </r>
    <r>
      <rPr>
        <b/>
        <sz val="9"/>
        <rFont val="Calibri"/>
        <family val="2"/>
        <scheme val="minor"/>
      </rPr>
      <t xml:space="preserve"> (2010)?</t>
    </r>
  </si>
  <si>
    <t>SECCIÓN IV. PROFESORES, INVESTIGADORES, SERVIDORES Y TRABAJADORES</t>
  </si>
  <si>
    <t>Número total de profesores(as) titulares, según nivel de formación (2010).</t>
  </si>
  <si>
    <t>Maestría</t>
  </si>
  <si>
    <t xml:space="preserve">Maestría </t>
  </si>
  <si>
    <t>Otros grupos:</t>
  </si>
  <si>
    <t>¿La institución cuenta con reglamento de carrera del profesor(a) e investigador(a) o su equivalente (2010)?</t>
  </si>
  <si>
    <t>¿La institución cuenta con reglamento de escalafón del profesor(a) e investigador(a) o su equivalente (2010)?</t>
  </si>
  <si>
    <t>14.</t>
  </si>
  <si>
    <t xml:space="preserve">Número total de profesores(as) que han recibido premios nacionales o internacionales en reconocimiento a su trayectoria y producción académica, </t>
  </si>
  <si>
    <t>ISSN y/o en revistas indexadas 2010).</t>
  </si>
  <si>
    <t>Peso porcentual en las votaciones del estamento</t>
  </si>
  <si>
    <t>Número de miembros del máximo órgano colegiado académico superior con derecho a voz y voto (2010).</t>
  </si>
  <si>
    <t>Número de reuniones del máximo órgano colegiado académico superior de la institución (2009-2010).</t>
  </si>
  <si>
    <t>Servidores/Trabajadores</t>
  </si>
  <si>
    <t>Creación de carreras</t>
  </si>
  <si>
    <t>Creación de extensiones</t>
  </si>
  <si>
    <t>Programas y planes de estudios</t>
  </si>
  <si>
    <t>¿Cómo fue electo el actual Rector(a) de la institución?</t>
  </si>
  <si>
    <t>De acuerdo a la normativa interna de la institución el máximo órgano colegiado académico superior aprueba (2010):</t>
  </si>
  <si>
    <t xml:space="preserve">¿Cuándo fue electo el actual Rector(a) de la institución? </t>
  </si>
  <si>
    <t>Fecha de finalización del periodo</t>
  </si>
  <si>
    <t>dd/mm/aaaa</t>
  </si>
  <si>
    <t>Fecha de elección</t>
  </si>
  <si>
    <t>Fecha de posesión</t>
  </si>
  <si>
    <t xml:space="preserve">¿Cómo fueron electas las máximas autoridades académicas de la institución (vicerrectores(as),decanos(as) y sub-decanos(as)?  </t>
  </si>
  <si>
    <t>Votación universal, directa y secreta (profesores, estudiantes, trabajadores y servidores)</t>
  </si>
  <si>
    <t>Votación indirecta (profesores, estudiantes, trabajadores y servidores)</t>
  </si>
  <si>
    <t>Designación directa sin concurso de méritos y oposición</t>
  </si>
  <si>
    <t>La junta directiva lo elige a través de un concurso de méritos y oposición</t>
  </si>
  <si>
    <t>Vicerrectores(as)</t>
  </si>
  <si>
    <t>Decanos(as)</t>
  </si>
  <si>
    <t>Subdecanos(as)</t>
  </si>
  <si>
    <t>SECCIÓN VI.INVESTIGACIÓN</t>
  </si>
  <si>
    <r>
      <t xml:space="preserve">¿La institución cuenta con </t>
    </r>
    <r>
      <rPr>
        <b/>
        <i/>
        <sz val="9"/>
        <rFont val="Calibri"/>
        <family val="2"/>
        <scheme val="minor"/>
      </rPr>
      <t>sistema</t>
    </r>
    <r>
      <rPr>
        <b/>
        <sz val="9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en investigación y transferencia tecnológica aprobado</t>
    </r>
  </si>
  <si>
    <t>Número de proyectos e inversión total en investigación según área del conocimiento (UNESCO) (2009-2010).</t>
  </si>
  <si>
    <t>No incluir a los postulantes.</t>
  </si>
  <si>
    <t>Número total de investigadores(as) (permanentes + esporádicos) según nivel de formación (2009-2010).</t>
  </si>
  <si>
    <t>Número de patentes (solicitadas y obtenidas 2009-2010).</t>
  </si>
  <si>
    <t>Número de beneficiarios(as) en el 2010 que participaron en programas gratuitos de vinculación con la sociedad.</t>
  </si>
  <si>
    <t>SECCIÓN VIII. INFRAESTRUCTURA TECNOLÓGICA</t>
  </si>
  <si>
    <t xml:space="preserve">El sistema de registro académico y administrativo de la institución esta centralizado a nivel de: </t>
  </si>
  <si>
    <t>Institucional(Matriz)</t>
  </si>
  <si>
    <t>Extensión y centros de apoyo</t>
  </si>
  <si>
    <t>Facultad o departamento</t>
  </si>
  <si>
    <t>Carreras o programas académicos</t>
  </si>
  <si>
    <t>Otros:</t>
  </si>
  <si>
    <t>Oracle</t>
  </si>
  <si>
    <t>SQL Server</t>
  </si>
  <si>
    <t>DB2</t>
  </si>
  <si>
    <t>Sybase</t>
  </si>
  <si>
    <t>MySQL</t>
  </si>
  <si>
    <t>Posgres</t>
  </si>
  <si>
    <t>Informix</t>
  </si>
  <si>
    <t>Microsoft Access</t>
  </si>
  <si>
    <t>Visual Fox Pro</t>
  </si>
  <si>
    <t>Hojas de calculo electrónicas</t>
  </si>
  <si>
    <t>Cuenta de correo electrónico institucional</t>
  </si>
  <si>
    <t>Matrícula en línea</t>
  </si>
  <si>
    <t>Biblioteca virtual</t>
  </si>
  <si>
    <t>Sistema de registro y consultas académico</t>
  </si>
  <si>
    <t>¿La institución cuenta con normativa de inclusión de estudiantes con discapacidad (2010)?</t>
  </si>
  <si>
    <t>Número total de profesores(as) e investigadores(as) extranjeros invitados con grado académico de Ph.D y con publicaciones recientes (con ISBN,</t>
  </si>
  <si>
    <t xml:space="preserve">Número total de profesores(as) e investigadores(as) de la institución con grado académico de Maestría y/o Ph.D y con publicaciones recientes </t>
  </si>
  <si>
    <t>(con ISBN, ISSN y/o revistas indexadas) que realizaron actividades académicas en el extranjero (2010).</t>
  </si>
  <si>
    <t>Profesores(as)</t>
  </si>
  <si>
    <r>
      <t>¿La institución contó con</t>
    </r>
    <r>
      <rPr>
        <b/>
        <i/>
        <sz val="9"/>
        <rFont val="Calibri"/>
        <family val="2"/>
        <scheme val="minor"/>
      </rPr>
      <t xml:space="preserve"> plan operativo </t>
    </r>
    <r>
      <rPr>
        <b/>
        <sz val="9"/>
        <rFont val="Calibri"/>
        <family val="2"/>
        <scheme val="minor"/>
      </rPr>
      <t>en el año 2010?</t>
    </r>
  </si>
  <si>
    <t xml:space="preserve">Fondos provenientes del SENESCYT </t>
  </si>
  <si>
    <t>Investigadores profesores</t>
  </si>
  <si>
    <t>Investigadores no profesores</t>
  </si>
  <si>
    <t>Becarios de investigación y desarrollo</t>
  </si>
  <si>
    <t>Personal Técnico y asimilado</t>
  </si>
  <si>
    <r>
      <rPr>
        <i/>
        <sz val="9"/>
        <rFont val="Calibri"/>
        <family val="2"/>
        <scheme val="minor"/>
      </rPr>
      <t xml:space="preserve">Patentes </t>
    </r>
    <r>
      <rPr>
        <sz val="9"/>
        <rFont val="Calibri"/>
        <family val="2"/>
        <scheme val="minor"/>
      </rPr>
      <t>solicitadas</t>
    </r>
  </si>
  <si>
    <r>
      <rPr>
        <i/>
        <sz val="9"/>
        <rFont val="Calibri"/>
        <family val="2"/>
        <scheme val="minor"/>
      </rPr>
      <t xml:space="preserve">Patentes </t>
    </r>
    <r>
      <rPr>
        <sz val="9"/>
        <rFont val="Calibri"/>
        <family val="2"/>
        <scheme val="minor"/>
      </rPr>
      <t>obtenidas</t>
    </r>
  </si>
  <si>
    <t>N° de estudiantes que participaron en programas de intercambio</t>
  </si>
  <si>
    <t>N° de profesores(as) que participaron en programas de intercambio</t>
  </si>
  <si>
    <t xml:space="preserve">N° de investigaciones conjuntas en funcionamiento </t>
  </si>
  <si>
    <t xml:space="preserve">N° de Proyectos de transferencia científica y tecnológica en funcionamiento </t>
  </si>
  <si>
    <t>¿Cuáles de los siguientes servicios informáticos ofrece la institución a profesores, investigadores y estudiantes?</t>
  </si>
  <si>
    <t>Nombre de la persona encargada del registro de la información.</t>
  </si>
  <si>
    <t>Cargo de la persona encargada del registro de la información.</t>
  </si>
  <si>
    <t>E-mail de la persona encargada del registro de la información.</t>
  </si>
  <si>
    <t>Número de teléfono de la persona encargada del registro de la información.</t>
  </si>
  <si>
    <t>completos y válidos, y me hago responsable de su contenido, firmando al pie para constancia.</t>
  </si>
  <si>
    <t>Declaro bajo juramento que los datos consignados en los formularios de recolección de información, son auténticos,</t>
  </si>
  <si>
    <t>FORMULARIO N°1 INFORMACIÓN INSTITUCIONAL</t>
  </si>
  <si>
    <t>Doctorado Ph.D</t>
  </si>
  <si>
    <t>Especialización</t>
  </si>
  <si>
    <r>
      <t xml:space="preserve">¿La institución cuenta con un </t>
    </r>
    <r>
      <rPr>
        <b/>
        <i/>
        <sz val="9"/>
        <rFont val="Calibri"/>
        <family val="2"/>
        <scheme val="minor"/>
      </rPr>
      <t xml:space="preserve">Sistema de Admisión </t>
    </r>
    <r>
      <rPr>
        <b/>
        <sz val="9"/>
        <rFont val="Calibri"/>
        <family val="2"/>
        <scheme val="minor"/>
      </rPr>
      <t>centralizado (2010)?</t>
    </r>
  </si>
  <si>
    <r>
      <t xml:space="preserve">¿La institución cuenta con un </t>
    </r>
    <r>
      <rPr>
        <b/>
        <i/>
        <sz val="9"/>
        <rFont val="Calibri"/>
        <family val="2"/>
        <scheme val="minor"/>
      </rPr>
      <t>Sistema de Nivelación</t>
    </r>
    <r>
      <rPr>
        <b/>
        <sz val="9"/>
        <rFont val="Calibri"/>
        <family val="2"/>
        <scheme val="minor"/>
      </rPr>
      <t>centralizado (2010)?</t>
    </r>
  </si>
  <si>
    <r>
      <t xml:space="preserve">El </t>
    </r>
    <r>
      <rPr>
        <b/>
        <i/>
        <sz val="9"/>
        <rFont val="Calibri"/>
        <family val="2"/>
        <scheme val="minor"/>
      </rPr>
      <t xml:space="preserve">Sistema de Admisión </t>
    </r>
    <r>
      <rPr>
        <b/>
        <sz val="9"/>
        <rFont val="Calibri"/>
        <family val="2"/>
        <scheme val="minor"/>
      </rPr>
      <t>(2010) consiste en:</t>
    </r>
  </si>
  <si>
    <t>10.1</t>
  </si>
  <si>
    <t>Número total de estudiantes matriculados en los cursos de nivelación</t>
  </si>
  <si>
    <t>Número total de estudiantes que aprobaron los cursos de nivelación</t>
  </si>
  <si>
    <t>Duración promedio de horas cronológicas de los cursos de nivelación</t>
  </si>
  <si>
    <t>Ingresos provenientes de proyectos productivos</t>
  </si>
  <si>
    <t>Ingresos provenientes de proyectos sociales</t>
  </si>
  <si>
    <t>Cobros a los estudiantes de tercer nivel, vinculados a la escolaridad</t>
  </si>
  <si>
    <t>Cobros a los estudiantes de tercer nivel, no vinculados a la escolaridad</t>
  </si>
  <si>
    <t>Cobros a los estudiantes de cuarto nivel, vinculados a la escolaridad</t>
  </si>
  <si>
    <t>C.N.</t>
  </si>
  <si>
    <t>1ER</t>
  </si>
  <si>
    <t>1ER: Vacantes primer año de las carreras o programas académicos</t>
  </si>
  <si>
    <t>C.N.: Vacantes curso de nivelación o su equivalente.</t>
  </si>
  <si>
    <t>Médicos</t>
  </si>
  <si>
    <t xml:space="preserve">0-19 hrs.  </t>
  </si>
  <si>
    <t>9.1</t>
  </si>
  <si>
    <t>¿El sistema de evaluación de los profesores e investigadores incluyó la participación de los estudiantes?</t>
  </si>
  <si>
    <t>Contrato con relación de dependencia</t>
  </si>
  <si>
    <t>Contrato sin relación de dependencia</t>
  </si>
  <si>
    <t>En relación al Sistema de Nivelación centralizado de la institución (2010):</t>
  </si>
  <si>
    <t>5./6.</t>
  </si>
  <si>
    <t>Total de ingresos de autogestión según tipo (2010):</t>
  </si>
  <si>
    <t>Admisión anual hasta tercer nivel (2006-2010).</t>
  </si>
  <si>
    <t>6.1</t>
  </si>
  <si>
    <t>C. dependencia</t>
  </si>
  <si>
    <t>S. dependencia</t>
  </si>
  <si>
    <t>Número total de profesores(as) (2009-2010).</t>
  </si>
  <si>
    <t>Número total de profesores(as) por tipo de relación laboral y nivel de formación (2009-2010).</t>
  </si>
  <si>
    <t>Número total de profesores(as) por tiempo promedio de dedicación semanal y nivel de formación (2009-2010).</t>
  </si>
  <si>
    <t>Número de profesores(as) que participaron en eventos académicos (2010).</t>
  </si>
  <si>
    <t>Edad promedio de las y los profesores (2009-2010).</t>
  </si>
  <si>
    <t>¿El 100%  de los profesores e investigadores fueron evaluados a través de un sistema integral? (2010)</t>
  </si>
  <si>
    <t>Número de profesores(as) e investigadores(as) que hicieron uso del periodo sabático (2010).</t>
  </si>
  <si>
    <t>Número total de servidores(as) y trabajadores(as) según tipo de relación laboral (2009-2010).</t>
  </si>
  <si>
    <t>¿La institución cuenta con un máximo órgano colegiado académico superior integrado por autoridades,</t>
  </si>
  <si>
    <t>profesores, estudiantes, servidores, y trabajadores con derecho a voz y voto (2010)?</t>
  </si>
  <si>
    <t>por el máximo organo colegiado académico superior (2010)?</t>
  </si>
  <si>
    <t>Inversión total en investigación según sector de financiamiento (2009-2010).</t>
  </si>
  <si>
    <t>Inversión y número de proyectos, según tipo de investigación (básica, aplicada, experimental 2009-2010).</t>
  </si>
  <si>
    <t>Número de personas dedicadas permanentemente a la investigación según tipo (2009-2010).</t>
  </si>
  <si>
    <t>Número de personas dedicadas esporádicamente a la investigación según tipo (2009-2010).</t>
  </si>
  <si>
    <t>Número de estudiantes, profesores o investigadores que participaron en los programas gratuitos de vinculación con la sociedad (2010).</t>
  </si>
  <si>
    <t>Número de actividades y beneficiarios(as) de convenios con universidades internacionales oficialmente reconocidas y acreditadas por los organismos estatales de cada país (2010).</t>
  </si>
  <si>
    <t>¿Qué tipo de sistema de registro de información académica y administrativa utiliza la institución?</t>
  </si>
  <si>
    <t>Doctor Ph.D</t>
  </si>
  <si>
    <t xml:space="preserve"> Tipo de contrato: C. dependencia= Contrato con relación de dependencia; S. dependencia= Contrato sin relación de dependencia.</t>
  </si>
  <si>
    <t>Espec.:</t>
  </si>
  <si>
    <t>Número total de vacantes ofrecidas por la institución según nivel de formación (2011-2012).</t>
  </si>
  <si>
    <t>UNIVERSIDAD TECNICA DE MACHALA</t>
  </si>
  <si>
    <t>ALBERTO ENRIQUE GAME  SOLANO</t>
  </si>
  <si>
    <t>ALBERTO ENRIQUE GAME SOLANO</t>
  </si>
  <si>
    <t>X</t>
  </si>
  <si>
    <t>Existe y se aplica</t>
  </si>
  <si>
    <t>4/8/2007</t>
  </si>
  <si>
    <t>6/8/2007</t>
  </si>
  <si>
    <t>4/8/2012</t>
  </si>
  <si>
    <t>ASESORAMIENTO GRATUITO SEGUN AREA</t>
  </si>
  <si>
    <t>FOXPRO DOS</t>
  </si>
  <si>
    <t>Universidad Tecnica De Machala</t>
  </si>
  <si>
    <t>-</t>
  </si>
  <si>
    <t>ODONTOLOGIA Y ENFERMERIA</t>
  </si>
  <si>
    <t>8.1</t>
  </si>
  <si>
    <t>1 biblioteca virtual</t>
  </si>
  <si>
    <t>DIRECTOR DEL DEPARTAMENTO DE PLANIFICACION</t>
  </si>
  <si>
    <t>CRISTHIAN ANTONIO VEGA QUEZADA</t>
  </si>
  <si>
    <t>cristhianvega@hotmail.com</t>
  </si>
  <si>
    <t>072983364 EXT 133   098950972</t>
  </si>
  <si>
    <t>Número total de otros tipos de sedes o campus (2008-2010),</t>
  </si>
  <si>
    <t>11.1</t>
  </si>
  <si>
    <t>Existe y no se aplica</t>
  </si>
  <si>
    <t>No existe</t>
  </si>
  <si>
    <t>Existe prácticas de bienestar estudiantil no reglamentadas</t>
  </si>
  <si>
    <t>Existe prácticas de inclusión de estudiantes con discapacidad</t>
  </si>
  <si>
    <t>Si</t>
  </si>
  <si>
    <t>Sin título de tercer nivel</t>
  </si>
  <si>
    <t xml:space="preserve">¿La institución cuenta con reglamento de escalafón del profesor(a) e investigador(a) aprobado por el máximo organo </t>
  </si>
  <si>
    <t>colegiado académico superior?</t>
  </si>
  <si>
    <t>Votación indirecta (profesores, estudiantes y servidores o trabajadores)</t>
  </si>
  <si>
    <t>La Junta Directiva lo elige a través de un concurso de méritos y oposición)</t>
  </si>
  <si>
    <t>Fondos de servicios al sector privado o empresas</t>
  </si>
  <si>
    <t>Sectores desconocidos o no especificados</t>
  </si>
  <si>
    <t>N° de estudiantes que obtuvieron doble titulación (nacional e internacional)</t>
  </si>
  <si>
    <t>Plataforma virtual de administración para los profesores</t>
  </si>
  <si>
    <t>Número de bibliotecas virtuales disponibles en la institución (vía convenio o suscripción) (2010):</t>
  </si>
  <si>
    <t>Machala, 26 de Enero de 2011</t>
  </si>
  <si>
    <r>
      <t xml:space="preserve">Observaciones: </t>
    </r>
    <r>
      <rPr>
        <sz val="9"/>
        <rFont val="Calibri"/>
        <family val="2"/>
        <scheme val="minor"/>
      </rPr>
      <t>En la pregunta Nº 7 la Universidad cuenta con 6 campus (Instituto de Idiomas, Complejo Deportivo, Predios Chacras, La Quirola, Pagua, Piñas) y con 8 sedes en donde funcionan los paralelos de la FCE y la FCS (Arenillas, Atahualpa, El Guabo, Naranjal, Pasaje, Piñas y en Santa Rosa son 2 sedes).</t>
    </r>
  </si>
  <si>
    <r>
      <t xml:space="preserve">Observaciones: </t>
    </r>
    <r>
      <rPr>
        <sz val="9"/>
        <rFont val="Calibri"/>
        <family val="2"/>
        <scheme val="minor"/>
      </rPr>
      <t>En el cuadro Nº 4 ADMISION ANUAL HASTA TERCER AÑO se aclara que en el año 2008 el número de alumnos matriculados a primer año es mayor al número de postulantes y al número de inscritos en el curso de nivelación debido a que en la Facultad de Ciencias Sociales no tuvo Preuniversitario.</t>
    </r>
  </si>
  <si>
    <r>
      <t xml:space="preserve">Observaciones: </t>
    </r>
    <r>
      <rPr>
        <sz val="9"/>
        <rFont val="Calibri"/>
        <family val="2"/>
        <scheme val="minor"/>
      </rPr>
      <t>La Universidad Técnica de Machala tiene el Reglamento de Becas, pero no se lo aplica, razón por la cual ninguna de las preguntas 4.1, 4.2, 4.3 y 4.4 no tienen respuesta.</t>
    </r>
  </si>
  <si>
    <r>
      <t xml:space="preserve">Observaciones: </t>
    </r>
    <r>
      <rPr>
        <sz val="9"/>
        <rFont val="Calibri"/>
        <family val="2"/>
        <scheme val="minor"/>
      </rPr>
      <t>En la pregunta Nº 9 la respuesta es NO porque no se cuenta con el 100% de los resultados de la evaluación de los profesores e investigadores; pero cabe indicar que del porcentaje de profesores evaluados en el Sistema de Evaluación SI incluyó la participación de estudiantes.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</si>
</sst>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;\-* #,##0;_-* &quot;-&quot;??;_-@_-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8.5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8.6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74999237037263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2" tint="-0.74999237037263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74999237037263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2" tint="-0.74999237037263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theme="2" tint="-0.749992370372631"/>
      </left>
      <right/>
      <top style="thin">
        <color theme="0" tint="-0.14996795556505021"/>
      </top>
      <bottom/>
      <diagonal/>
    </border>
    <border>
      <left style="thin">
        <color theme="2" tint="-0.74999237037263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2" tint="-0.74999237037263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2" tint="-0.749992370372631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749992370372631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74999237037263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2" tint="-0.74999237037263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</cellStyleXfs>
  <cellXfs count="550">
    <xf numFmtId="0" fontId="0" fillId="0" borderId="0" xfId="0"/>
    <xf numFmtId="0" fontId="4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2" borderId="43" xfId="0" quotePrefix="1" applyFont="1" applyFill="1" applyBorder="1" applyAlignment="1">
      <alignment vertical="center"/>
    </xf>
    <xf numFmtId="0" fontId="4" fillId="2" borderId="10" xfId="0" quotePrefix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4" fillId="2" borderId="0" xfId="0" quotePrefix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8" xfId="0" quotePrefix="1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8" fillId="2" borderId="44" xfId="0" quotePrefix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11" xfId="0" quotePrefix="1" applyFont="1" applyFill="1" applyBorder="1" applyAlignment="1">
      <alignment vertical="center"/>
    </xf>
    <xf numFmtId="0" fontId="8" fillId="2" borderId="12" xfId="0" quotePrefix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9" fillId="2" borderId="0" xfId="3" applyNumberFormat="1" applyFont="1" applyFill="1" applyBorder="1" applyAlignment="1">
      <alignment vertical="center" wrapText="1"/>
    </xf>
    <xf numFmtId="164" fontId="8" fillId="2" borderId="0" xfId="3" applyNumberFormat="1" applyFont="1" applyFill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11" fillId="2" borderId="22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2" borderId="37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65" fontId="13" fillId="0" borderId="21" xfId="3" applyNumberFormat="1" applyFont="1" applyFill="1" applyBorder="1" applyAlignment="1">
      <alignment horizontal="right" vertical="center"/>
    </xf>
    <xf numFmtId="165" fontId="13" fillId="0" borderId="23" xfId="3" applyNumberFormat="1" applyFont="1" applyFill="1" applyBorder="1" applyAlignment="1">
      <alignment horizontal="right" vertical="center"/>
    </xf>
    <xf numFmtId="165" fontId="13" fillId="2" borderId="23" xfId="0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right" vertical="center"/>
    </xf>
    <xf numFmtId="0" fontId="13" fillId="2" borderId="23" xfId="0" applyFont="1" applyFill="1" applyBorder="1" applyAlignment="1">
      <alignment horizontal="right" vertical="center"/>
    </xf>
    <xf numFmtId="165" fontId="13" fillId="0" borderId="1" xfId="3" applyNumberFormat="1" applyFont="1" applyFill="1" applyBorder="1" applyAlignment="1">
      <alignment horizontal="right" vertical="center"/>
    </xf>
    <xf numFmtId="165" fontId="13" fillId="0" borderId="22" xfId="0" applyNumberFormat="1" applyFont="1" applyBorder="1" applyAlignment="1">
      <alignment vertical="center"/>
    </xf>
    <xf numFmtId="165" fontId="13" fillId="0" borderId="23" xfId="0" applyNumberFormat="1" applyFont="1" applyBorder="1" applyAlignment="1">
      <alignment vertical="center"/>
    </xf>
    <xf numFmtId="165" fontId="23" fillId="0" borderId="18" xfId="3" applyNumberFormat="1" applyFont="1" applyFill="1" applyBorder="1" applyAlignment="1">
      <alignment horizontal="right" vertical="center"/>
    </xf>
    <xf numFmtId="165" fontId="23" fillId="0" borderId="20" xfId="3" applyNumberFormat="1" applyFont="1" applyFill="1" applyBorder="1" applyAlignment="1">
      <alignment horizontal="right" vertical="center"/>
    </xf>
    <xf numFmtId="165" fontId="23" fillId="0" borderId="1" xfId="3" applyNumberFormat="1" applyFont="1" applyFill="1" applyBorder="1" applyAlignment="1">
      <alignment horizontal="right" vertical="center"/>
    </xf>
    <xf numFmtId="165" fontId="13" fillId="0" borderId="18" xfId="3" applyNumberFormat="1" applyFont="1" applyFill="1" applyBorder="1" applyAlignment="1">
      <alignment horizontal="right" vertical="center"/>
    </xf>
    <xf numFmtId="165" fontId="13" fillId="0" borderId="20" xfId="3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Fill="1" applyBorder="1" applyAlignment="1">
      <alignment vertical="center"/>
    </xf>
    <xf numFmtId="0" fontId="8" fillId="2" borderId="53" xfId="0" applyFont="1" applyFill="1" applyBorder="1" applyAlignment="1">
      <alignment horizontal="left" vertical="center"/>
    </xf>
    <xf numFmtId="165" fontId="13" fillId="0" borderId="24" xfId="0" applyNumberFormat="1" applyFont="1" applyFill="1" applyBorder="1" applyAlignment="1">
      <alignment horizontal="right" vertical="center"/>
    </xf>
    <xf numFmtId="165" fontId="13" fillId="0" borderId="26" xfId="0" applyNumberFormat="1" applyFont="1" applyFill="1" applyBorder="1" applyAlignment="1">
      <alignment horizontal="right" vertical="center"/>
    </xf>
    <xf numFmtId="165" fontId="13" fillId="0" borderId="54" xfId="0" applyNumberFormat="1" applyFont="1" applyFill="1" applyBorder="1" applyAlignment="1">
      <alignment horizontal="right" vertical="center"/>
    </xf>
    <xf numFmtId="165" fontId="13" fillId="0" borderId="55" xfId="0" applyNumberFormat="1" applyFont="1" applyFill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/>
    </xf>
    <xf numFmtId="165" fontId="13" fillId="0" borderId="30" xfId="0" applyNumberFormat="1" applyFont="1" applyFill="1" applyBorder="1" applyAlignment="1">
      <alignment horizontal="right" vertical="center"/>
    </xf>
    <xf numFmtId="165" fontId="13" fillId="0" borderId="32" xfId="0" applyNumberFormat="1" applyFont="1" applyFill="1" applyBorder="1" applyAlignment="1">
      <alignment horizontal="right" vertical="center"/>
    </xf>
    <xf numFmtId="165" fontId="13" fillId="0" borderId="21" xfId="0" applyNumberFormat="1" applyFont="1" applyFill="1" applyBorder="1" applyAlignment="1">
      <alignment horizontal="right" vertical="center"/>
    </xf>
    <xf numFmtId="165" fontId="13" fillId="0" borderId="23" xfId="0" applyNumberFormat="1" applyFont="1" applyFill="1" applyBorder="1" applyAlignment="1">
      <alignment horizontal="right" vertical="center"/>
    </xf>
    <xf numFmtId="165" fontId="13" fillId="0" borderId="18" xfId="0" applyNumberFormat="1" applyFont="1" applyFill="1" applyBorder="1" applyAlignment="1">
      <alignment horizontal="right" vertical="center"/>
    </xf>
    <xf numFmtId="165" fontId="13" fillId="0" borderId="20" xfId="0" applyNumberFormat="1" applyFont="1" applyFill="1" applyBorder="1" applyAlignment="1">
      <alignment horizontal="right" vertical="center"/>
    </xf>
    <xf numFmtId="165" fontId="13" fillId="0" borderId="25" xfId="0" applyNumberFormat="1" applyFont="1" applyFill="1" applyBorder="1" applyAlignment="1">
      <alignment horizontal="right" vertical="center"/>
    </xf>
    <xf numFmtId="165" fontId="13" fillId="0" borderId="31" xfId="0" applyNumberFormat="1" applyFont="1" applyFill="1" applyBorder="1" applyAlignment="1">
      <alignment horizontal="right" vertical="center"/>
    </xf>
    <xf numFmtId="165" fontId="13" fillId="0" borderId="19" xfId="0" applyNumberFormat="1" applyFont="1" applyFill="1" applyBorder="1" applyAlignment="1">
      <alignment horizontal="right" vertical="center"/>
    </xf>
    <xf numFmtId="164" fontId="4" fillId="3" borderId="18" xfId="3" applyNumberFormat="1" applyFont="1" applyFill="1" applyBorder="1" applyAlignment="1">
      <alignment horizontal="center" vertical="center" wrapText="1"/>
    </xf>
    <xf numFmtId="164" fontId="4" fillId="3" borderId="19" xfId="3" applyNumberFormat="1" applyFont="1" applyFill="1" applyBorder="1" applyAlignment="1">
      <alignment horizontal="center" vertical="center" wrapText="1"/>
    </xf>
    <xf numFmtId="164" fontId="4" fillId="3" borderId="20" xfId="3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2" borderId="53" xfId="0" applyFont="1" applyFill="1" applyBorder="1" applyAlignment="1">
      <alignment horizontal="left" vertical="center" wrapText="1"/>
    </xf>
    <xf numFmtId="165" fontId="13" fillId="0" borderId="53" xfId="0" applyNumberFormat="1" applyFont="1" applyFill="1" applyBorder="1" applyAlignment="1">
      <alignment horizontal="right" vertical="center"/>
    </xf>
    <xf numFmtId="164" fontId="4" fillId="3" borderId="1" xfId="3" applyNumberFormat="1" applyFont="1" applyFill="1" applyBorder="1" applyAlignment="1">
      <alignment horizontal="center" wrapText="1"/>
    </xf>
    <xf numFmtId="0" fontId="8" fillId="2" borderId="11" xfId="0" applyFont="1" applyFill="1" applyBorder="1" applyAlignment="1"/>
    <xf numFmtId="0" fontId="11" fillId="2" borderId="23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horizontal="right" vertical="center"/>
    </xf>
    <xf numFmtId="0" fontId="5" fillId="2" borderId="0" xfId="0" quotePrefix="1" applyFont="1" applyFill="1" applyBorder="1" applyAlignment="1">
      <alignment horizontal="left" vertical="top"/>
    </xf>
    <xf numFmtId="0" fontId="11" fillId="2" borderId="21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0" fontId="11" fillId="2" borderId="0" xfId="0" quotePrefix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165" fontId="13" fillId="0" borderId="0" xfId="3" applyNumberFormat="1" applyFont="1" applyFill="1" applyBorder="1" applyAlignment="1">
      <alignment horizontal="right" vertical="center"/>
    </xf>
    <xf numFmtId="165" fontId="13" fillId="0" borderId="22" xfId="3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5" fontId="23" fillId="0" borderId="24" xfId="3" applyNumberFormat="1" applyFont="1" applyFill="1" applyBorder="1" applyAlignment="1">
      <alignment horizontal="right" vertical="center"/>
    </xf>
    <xf numFmtId="165" fontId="23" fillId="0" borderId="26" xfId="3" applyNumberFormat="1" applyFont="1" applyFill="1" applyBorder="1" applyAlignment="1">
      <alignment horizontal="right" vertical="center"/>
    </xf>
    <xf numFmtId="165" fontId="23" fillId="0" borderId="21" xfId="3" applyNumberFormat="1" applyFont="1" applyFill="1" applyBorder="1" applyAlignment="1">
      <alignment horizontal="right" vertical="center"/>
    </xf>
    <xf numFmtId="165" fontId="23" fillId="0" borderId="27" xfId="3" applyNumberFormat="1" applyFont="1" applyFill="1" applyBorder="1" applyAlignment="1">
      <alignment horizontal="right" vertical="center"/>
    </xf>
    <xf numFmtId="165" fontId="23" fillId="0" borderId="29" xfId="3" applyNumberFormat="1" applyFont="1" applyFill="1" applyBorder="1" applyAlignment="1">
      <alignment horizontal="right" vertical="center"/>
    </xf>
    <xf numFmtId="165" fontId="23" fillId="0" borderId="22" xfId="3" applyNumberFormat="1" applyFont="1" applyFill="1" applyBorder="1" applyAlignment="1">
      <alignment horizontal="right" vertical="center"/>
    </xf>
    <xf numFmtId="165" fontId="23" fillId="0" borderId="30" xfId="3" applyNumberFormat="1" applyFont="1" applyFill="1" applyBorder="1" applyAlignment="1">
      <alignment horizontal="right" vertical="center"/>
    </xf>
    <xf numFmtId="165" fontId="23" fillId="0" borderId="32" xfId="3" applyNumberFormat="1" applyFont="1" applyFill="1" applyBorder="1" applyAlignment="1">
      <alignment horizontal="right" vertical="center"/>
    </xf>
    <xf numFmtId="165" fontId="23" fillId="0" borderId="23" xfId="3" applyNumberFormat="1" applyFont="1" applyFill="1" applyBorder="1" applyAlignment="1">
      <alignment horizontal="right" vertical="center"/>
    </xf>
    <xf numFmtId="165" fontId="13" fillId="0" borderId="24" xfId="3" applyNumberFormat="1" applyFont="1" applyFill="1" applyBorder="1" applyAlignment="1">
      <alignment horizontal="right" vertical="center"/>
    </xf>
    <xf numFmtId="165" fontId="13" fillId="0" borderId="26" xfId="3" applyNumberFormat="1" applyFont="1" applyFill="1" applyBorder="1" applyAlignment="1">
      <alignment horizontal="right" vertical="center"/>
    </xf>
    <xf numFmtId="165" fontId="13" fillId="0" borderId="27" xfId="3" applyNumberFormat="1" applyFont="1" applyFill="1" applyBorder="1" applyAlignment="1">
      <alignment horizontal="right" vertical="center"/>
    </xf>
    <xf numFmtId="165" fontId="13" fillId="0" borderId="29" xfId="3" applyNumberFormat="1" applyFont="1" applyFill="1" applyBorder="1" applyAlignment="1">
      <alignment horizontal="right" vertical="center"/>
    </xf>
    <xf numFmtId="165" fontId="13" fillId="0" borderId="30" xfId="3" applyNumberFormat="1" applyFont="1" applyFill="1" applyBorder="1" applyAlignment="1">
      <alignment horizontal="right" vertical="center"/>
    </xf>
    <xf numFmtId="165" fontId="13" fillId="0" borderId="32" xfId="3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0" xfId="3" applyNumberFormat="1" applyFont="1" applyFill="1" applyBorder="1" applyAlignment="1">
      <alignment horizontal="right" vertical="center"/>
    </xf>
    <xf numFmtId="165" fontId="13" fillId="0" borderId="21" xfId="0" applyNumberFormat="1" applyFont="1" applyFill="1" applyBorder="1" applyAlignment="1">
      <alignment horizontal="center" vertical="center"/>
    </xf>
    <xf numFmtId="165" fontId="13" fillId="0" borderId="22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5" fontId="13" fillId="0" borderId="24" xfId="0" applyNumberFormat="1" applyFont="1" applyFill="1" applyBorder="1" applyAlignment="1">
      <alignment horizontal="center" vertical="center"/>
    </xf>
    <xf numFmtId="165" fontId="13" fillId="0" borderId="26" xfId="0" applyNumberFormat="1" applyFont="1" applyFill="1" applyBorder="1" applyAlignment="1">
      <alignment horizontal="center" vertical="center"/>
    </xf>
    <xf numFmtId="165" fontId="13" fillId="0" borderId="27" xfId="0" applyNumberFormat="1" applyFont="1" applyFill="1" applyBorder="1" applyAlignment="1">
      <alignment horizontal="center" vertical="center"/>
    </xf>
    <xf numFmtId="165" fontId="13" fillId="0" borderId="29" xfId="0" applyNumberFormat="1" applyFont="1" applyFill="1" applyBorder="1" applyAlignment="1">
      <alignment horizontal="center" vertical="center"/>
    </xf>
    <xf numFmtId="165" fontId="13" fillId="0" borderId="30" xfId="0" applyNumberFormat="1" applyFont="1" applyFill="1" applyBorder="1" applyAlignment="1">
      <alignment horizontal="center" vertical="center"/>
    </xf>
    <xf numFmtId="165" fontId="13" fillId="0" borderId="32" xfId="0" applyNumberFormat="1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left" vertical="center"/>
    </xf>
    <xf numFmtId="165" fontId="13" fillId="0" borderId="25" xfId="3" applyNumberFormat="1" applyFont="1" applyFill="1" applyBorder="1" applyAlignment="1">
      <alignment horizontal="right" vertical="center"/>
    </xf>
    <xf numFmtId="165" fontId="13" fillId="0" borderId="47" xfId="3" applyNumberFormat="1" applyFont="1" applyFill="1" applyBorder="1" applyAlignment="1">
      <alignment horizontal="right" vertical="center"/>
    </xf>
    <xf numFmtId="165" fontId="13" fillId="0" borderId="28" xfId="3" applyNumberFormat="1" applyFont="1" applyFill="1" applyBorder="1" applyAlignment="1">
      <alignment horizontal="right" vertical="center"/>
    </xf>
    <xf numFmtId="165" fontId="13" fillId="0" borderId="48" xfId="3" applyNumberFormat="1" applyFont="1" applyFill="1" applyBorder="1" applyAlignment="1">
      <alignment horizontal="right" vertical="center"/>
    </xf>
    <xf numFmtId="165" fontId="13" fillId="0" borderId="31" xfId="3" applyNumberFormat="1" applyFont="1" applyFill="1" applyBorder="1" applyAlignment="1">
      <alignment horizontal="right" vertical="center"/>
    </xf>
    <xf numFmtId="165" fontId="13" fillId="0" borderId="51" xfId="3" applyNumberFormat="1" applyFont="1" applyFill="1" applyBorder="1" applyAlignment="1">
      <alignment horizontal="right" vertical="center"/>
    </xf>
    <xf numFmtId="165" fontId="13" fillId="0" borderId="13" xfId="3" applyNumberFormat="1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right" vertical="center"/>
    </xf>
    <xf numFmtId="165" fontId="13" fillId="0" borderId="26" xfId="0" applyNumberFormat="1" applyFont="1" applyFill="1" applyBorder="1" applyAlignment="1">
      <alignment vertical="center"/>
    </xf>
    <xf numFmtId="165" fontId="13" fillId="0" borderId="24" xfId="0" applyNumberFormat="1" applyFont="1" applyFill="1" applyBorder="1" applyAlignment="1">
      <alignment vertical="center"/>
    </xf>
    <xf numFmtId="165" fontId="13" fillId="0" borderId="29" xfId="0" applyNumberFormat="1" applyFont="1" applyFill="1" applyBorder="1" applyAlignment="1">
      <alignment vertical="center"/>
    </xf>
    <xf numFmtId="165" fontId="13" fillId="0" borderId="27" xfId="0" applyNumberFormat="1" applyFont="1" applyFill="1" applyBorder="1" applyAlignment="1">
      <alignment vertical="center"/>
    </xf>
    <xf numFmtId="165" fontId="13" fillId="0" borderId="52" xfId="3" applyNumberFormat="1" applyFont="1" applyFill="1" applyBorder="1" applyAlignment="1">
      <alignment horizontal="right" vertical="center"/>
    </xf>
    <xf numFmtId="165" fontId="13" fillId="0" borderId="19" xfId="3" applyNumberFormat="1" applyFont="1" applyFill="1" applyBorder="1" applyAlignment="1">
      <alignment horizontal="right" vertical="center"/>
    </xf>
    <xf numFmtId="165" fontId="13" fillId="0" borderId="56" xfId="0" applyNumberFormat="1" applyFont="1" applyFill="1" applyBorder="1" applyAlignment="1">
      <alignment horizontal="right" vertical="center"/>
    </xf>
    <xf numFmtId="165" fontId="13" fillId="0" borderId="57" xfId="0" applyNumberFormat="1" applyFont="1" applyFill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13" fillId="0" borderId="30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0" fontId="13" fillId="0" borderId="4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4" fontId="8" fillId="0" borderId="0" xfId="3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164" fontId="8" fillId="3" borderId="1" xfId="3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4" fontId="24" fillId="0" borderId="0" xfId="3" applyNumberFormat="1" applyFont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8" fillId="2" borderId="0" xfId="0" applyNumberFormat="1" applyFont="1" applyFill="1" applyBorder="1" applyAlignment="1">
      <alignment horizontal="right" vertical="center"/>
    </xf>
    <xf numFmtId="165" fontId="9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165" fontId="21" fillId="0" borderId="22" xfId="0" applyNumberFormat="1" applyFont="1" applyFill="1" applyBorder="1" applyAlignment="1">
      <alignment vertical="center"/>
    </xf>
    <xf numFmtId="165" fontId="13" fillId="0" borderId="21" xfId="0" applyNumberFormat="1" applyFont="1" applyFill="1" applyBorder="1" applyAlignment="1">
      <alignment vertical="center"/>
    </xf>
    <xf numFmtId="165" fontId="13" fillId="0" borderId="22" xfId="0" applyNumberFormat="1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vertical="center"/>
    </xf>
    <xf numFmtId="165" fontId="13" fillId="0" borderId="46" xfId="3" applyNumberFormat="1" applyFont="1" applyFill="1" applyBorder="1" applyAlignment="1">
      <alignment horizontal="right" vertical="center"/>
    </xf>
    <xf numFmtId="165" fontId="21" fillId="0" borderId="27" xfId="0" applyNumberFormat="1" applyFont="1" applyFill="1" applyBorder="1" applyAlignment="1">
      <alignment horizontal="right" vertical="center"/>
    </xf>
    <xf numFmtId="165" fontId="21" fillId="0" borderId="28" xfId="0" applyNumberFormat="1" applyFont="1" applyFill="1" applyBorder="1" applyAlignment="1">
      <alignment horizontal="right" vertical="center"/>
    </xf>
    <xf numFmtId="165" fontId="21" fillId="0" borderId="29" xfId="0" applyNumberFormat="1" applyFont="1" applyFill="1" applyBorder="1" applyAlignment="1">
      <alignment horizontal="right" vertical="center"/>
    </xf>
    <xf numFmtId="165" fontId="13" fillId="0" borderId="38" xfId="0" applyNumberFormat="1" applyFont="1" applyFill="1" applyBorder="1" applyAlignment="1">
      <alignment horizontal="right" vertical="center"/>
    </xf>
    <xf numFmtId="165" fontId="13" fillId="0" borderId="27" xfId="3" applyNumberFormat="1" applyFont="1" applyFill="1" applyBorder="1" applyAlignment="1">
      <alignment vertical="center"/>
    </xf>
    <xf numFmtId="165" fontId="13" fillId="0" borderId="50" xfId="3" applyNumberFormat="1" applyFont="1" applyFill="1" applyBorder="1" applyAlignment="1">
      <alignment horizontal="right" vertical="center"/>
    </xf>
    <xf numFmtId="165" fontId="21" fillId="0" borderId="30" xfId="0" applyNumberFormat="1" applyFont="1" applyFill="1" applyBorder="1" applyAlignment="1">
      <alignment horizontal="right" vertical="center"/>
    </xf>
    <xf numFmtId="165" fontId="21" fillId="0" borderId="31" xfId="0" applyNumberFormat="1" applyFont="1" applyFill="1" applyBorder="1" applyAlignment="1">
      <alignment horizontal="right" vertical="center"/>
    </xf>
    <xf numFmtId="165" fontId="21" fillId="0" borderId="32" xfId="0" applyNumberFormat="1" applyFont="1" applyFill="1" applyBorder="1" applyAlignment="1">
      <alignment horizontal="right" vertical="center"/>
    </xf>
    <xf numFmtId="165" fontId="13" fillId="0" borderId="41" xfId="0" applyNumberFormat="1" applyFont="1" applyFill="1" applyBorder="1" applyAlignment="1">
      <alignment horizontal="right" vertical="center"/>
    </xf>
    <xf numFmtId="165" fontId="13" fillId="0" borderId="6" xfId="3" applyNumberFormat="1" applyFont="1" applyFill="1" applyBorder="1" applyAlignment="1">
      <alignment horizontal="right" vertical="center"/>
    </xf>
    <xf numFmtId="165" fontId="13" fillId="0" borderId="6" xfId="0" applyNumberFormat="1" applyFont="1" applyFill="1" applyBorder="1" applyAlignment="1">
      <alignment horizontal="right" vertical="center"/>
    </xf>
    <xf numFmtId="165" fontId="13" fillId="0" borderId="43" xfId="3" applyNumberFormat="1" applyFont="1" applyFill="1" applyBorder="1" applyAlignment="1">
      <alignment horizontal="right" vertical="center"/>
    </xf>
    <xf numFmtId="165" fontId="13" fillId="0" borderId="29" xfId="3" applyNumberFormat="1" applyFont="1" applyFill="1" applyBorder="1" applyAlignment="1">
      <alignment vertical="center"/>
    </xf>
    <xf numFmtId="165" fontId="13" fillId="0" borderId="13" xfId="0" applyNumberFormat="1" applyFont="1" applyFill="1" applyBorder="1" applyAlignment="1">
      <alignment horizontal="right" vertical="center"/>
    </xf>
    <xf numFmtId="165" fontId="13" fillId="0" borderId="39" xfId="3" applyNumberFormat="1" applyFont="1" applyFill="1" applyBorder="1" applyAlignment="1">
      <alignment horizontal="right" vertical="center"/>
    </xf>
    <xf numFmtId="3" fontId="13" fillId="0" borderId="1" xfId="3" applyNumberFormat="1" applyFont="1" applyFill="1" applyBorder="1" applyAlignment="1">
      <alignment horizontal="right" vertical="center"/>
    </xf>
    <xf numFmtId="3" fontId="13" fillId="0" borderId="23" xfId="3" applyNumberFormat="1" applyFont="1" applyFill="1" applyBorder="1" applyAlignment="1">
      <alignment horizontal="right" vertical="center"/>
    </xf>
    <xf numFmtId="3" fontId="13" fillId="0" borderId="22" xfId="3" applyNumberFormat="1" applyFont="1" applyFill="1" applyBorder="1" applyAlignment="1">
      <alignment horizontal="right" vertical="center"/>
    </xf>
    <xf numFmtId="3" fontId="13" fillId="0" borderId="21" xfId="3" applyNumberFormat="1" applyFont="1" applyFill="1" applyBorder="1" applyAlignment="1">
      <alignment horizontal="right" vertical="center"/>
    </xf>
    <xf numFmtId="3" fontId="13" fillId="0" borderId="24" xfId="3" applyNumberFormat="1" applyFont="1" applyFill="1" applyBorder="1" applyAlignment="1">
      <alignment horizontal="right" vertical="center"/>
    </xf>
    <xf numFmtId="3" fontId="13" fillId="0" borderId="26" xfId="3" applyNumberFormat="1" applyFont="1" applyFill="1" applyBorder="1" applyAlignment="1">
      <alignment horizontal="right" vertical="center"/>
    </xf>
    <xf numFmtId="165" fontId="13" fillId="2" borderId="27" xfId="3" applyNumberFormat="1" applyFont="1" applyFill="1" applyBorder="1" applyAlignment="1">
      <alignment horizontal="right" vertical="center"/>
    </xf>
    <xf numFmtId="165" fontId="13" fillId="2" borderId="29" xfId="3" applyNumberFormat="1" applyFont="1" applyFill="1" applyBorder="1" applyAlignment="1">
      <alignment horizontal="right" vertical="center"/>
    </xf>
    <xf numFmtId="165" fontId="13" fillId="2" borderId="48" xfId="3" applyNumberFormat="1" applyFont="1" applyFill="1" applyBorder="1" applyAlignment="1">
      <alignment horizontal="right" vertical="center"/>
    </xf>
    <xf numFmtId="165" fontId="13" fillId="2" borderId="22" xfId="3" applyNumberFormat="1" applyFont="1" applyFill="1" applyBorder="1" applyAlignment="1">
      <alignment horizontal="right" vertical="center"/>
    </xf>
    <xf numFmtId="165" fontId="13" fillId="0" borderId="38" xfId="3" applyNumberFormat="1" applyFont="1" applyFill="1" applyBorder="1" applyAlignment="1">
      <alignment horizontal="right" vertical="center"/>
    </xf>
    <xf numFmtId="165" fontId="13" fillId="2" borderId="30" xfId="3" applyNumberFormat="1" applyFont="1" applyFill="1" applyBorder="1" applyAlignment="1">
      <alignment horizontal="right" vertical="center"/>
    </xf>
    <xf numFmtId="165" fontId="13" fillId="2" borderId="32" xfId="3" applyNumberFormat="1" applyFont="1" applyFill="1" applyBorder="1" applyAlignment="1">
      <alignment horizontal="right" vertical="center"/>
    </xf>
    <xf numFmtId="165" fontId="13" fillId="2" borderId="51" xfId="3" applyNumberFormat="1" applyFont="1" applyFill="1" applyBorder="1" applyAlignment="1">
      <alignment horizontal="right" vertical="center"/>
    </xf>
    <xf numFmtId="165" fontId="13" fillId="2" borderId="23" xfId="3" applyNumberFormat="1" applyFont="1" applyFill="1" applyBorder="1" applyAlignment="1">
      <alignment horizontal="right" vertical="center"/>
    </xf>
    <xf numFmtId="165" fontId="13" fillId="0" borderId="41" xfId="3" applyNumberFormat="1" applyFont="1" applyFill="1" applyBorder="1" applyAlignment="1">
      <alignment horizontal="right" vertical="center"/>
    </xf>
    <xf numFmtId="165" fontId="13" fillId="2" borderId="18" xfId="3" applyNumberFormat="1" applyFont="1" applyFill="1" applyBorder="1" applyAlignment="1">
      <alignment horizontal="right" vertical="center"/>
    </xf>
    <xf numFmtId="165" fontId="13" fillId="2" borderId="20" xfId="3" applyNumberFormat="1" applyFont="1" applyFill="1" applyBorder="1" applyAlignment="1">
      <alignment horizontal="right" vertical="center"/>
    </xf>
    <xf numFmtId="165" fontId="13" fillId="2" borderId="52" xfId="3" applyNumberFormat="1" applyFont="1" applyFill="1" applyBorder="1" applyAlignment="1">
      <alignment horizontal="right" vertical="center"/>
    </xf>
    <xf numFmtId="165" fontId="13" fillId="2" borderId="1" xfId="3" applyNumberFormat="1" applyFont="1" applyFill="1" applyBorder="1" applyAlignment="1">
      <alignment horizontal="right" vertical="center"/>
    </xf>
    <xf numFmtId="165" fontId="13" fillId="2" borderId="28" xfId="3" applyNumberFormat="1" applyFont="1" applyFill="1" applyBorder="1" applyAlignment="1">
      <alignment horizontal="right" vertical="center"/>
    </xf>
    <xf numFmtId="165" fontId="13" fillId="2" borderId="46" xfId="3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59" xfId="3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165" fontId="13" fillId="0" borderId="21" xfId="0" applyNumberFormat="1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3" fillId="0" borderId="42" xfId="0" applyNumberFormat="1" applyFont="1" applyFill="1" applyBorder="1" applyAlignment="1">
      <alignment vertical="center"/>
    </xf>
    <xf numFmtId="165" fontId="13" fillId="0" borderId="54" xfId="0" applyNumberFormat="1" applyFont="1" applyFill="1" applyBorder="1" applyAlignment="1">
      <alignment vertical="center"/>
    </xf>
    <xf numFmtId="165" fontId="13" fillId="0" borderId="55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0" fontId="13" fillId="0" borderId="37" xfId="0" applyNumberFormat="1" applyFont="1" applyFill="1" applyBorder="1" applyAlignment="1">
      <alignment horizontal="center" vertical="center"/>
    </xf>
    <xf numFmtId="0" fontId="13" fillId="0" borderId="62" xfId="0" applyNumberFormat="1" applyFont="1" applyFill="1" applyBorder="1" applyAlignment="1">
      <alignment horizontal="center" vertical="center"/>
    </xf>
    <xf numFmtId="0" fontId="13" fillId="0" borderId="39" xfId="0" applyNumberFormat="1" applyFont="1" applyFill="1" applyBorder="1" applyAlignment="1">
      <alignment horizontal="center" vertical="center"/>
    </xf>
    <xf numFmtId="0" fontId="13" fillId="0" borderId="63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0" fontId="13" fillId="0" borderId="60" xfId="0" applyNumberFormat="1" applyFont="1" applyFill="1" applyBorder="1" applyAlignment="1">
      <alignment horizontal="center" vertical="center"/>
    </xf>
    <xf numFmtId="165" fontId="13" fillId="0" borderId="25" xfId="0" applyNumberFormat="1" applyFont="1" applyFill="1" applyBorder="1" applyAlignment="1">
      <alignment horizontal="center" vertical="center"/>
    </xf>
    <xf numFmtId="165" fontId="13" fillId="0" borderId="31" xfId="0" applyNumberFormat="1" applyFont="1" applyFill="1" applyBorder="1" applyAlignment="1">
      <alignment horizontal="center" vertical="center"/>
    </xf>
    <xf numFmtId="165" fontId="13" fillId="0" borderId="19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65" fontId="21" fillId="0" borderId="62" xfId="0" applyNumberFormat="1" applyFont="1" applyFill="1" applyBorder="1" applyAlignment="1">
      <alignment vertical="center"/>
    </xf>
    <xf numFmtId="165" fontId="21" fillId="0" borderId="37" xfId="0" applyNumberFormat="1" applyFont="1" applyFill="1" applyBorder="1" applyAlignment="1">
      <alignment vertical="center"/>
    </xf>
    <xf numFmtId="165" fontId="21" fillId="0" borderId="64" xfId="0" applyNumberFormat="1" applyFont="1" applyFill="1" applyBorder="1" applyAlignment="1">
      <alignment vertical="center"/>
    </xf>
    <xf numFmtId="0" fontId="20" fillId="2" borderId="13" xfId="0" applyFont="1" applyFill="1" applyBorder="1" applyAlignment="1">
      <alignment horizontal="left" vertical="center"/>
    </xf>
    <xf numFmtId="165" fontId="21" fillId="0" borderId="65" xfId="0" applyNumberFormat="1" applyFont="1" applyFill="1" applyBorder="1" applyAlignment="1">
      <alignment vertical="center"/>
    </xf>
    <xf numFmtId="165" fontId="21" fillId="0" borderId="66" xfId="0" applyNumberFormat="1" applyFont="1" applyFill="1" applyBorder="1" applyAlignment="1">
      <alignment vertical="center"/>
    </xf>
    <xf numFmtId="165" fontId="21" fillId="0" borderId="67" xfId="0" applyNumberFormat="1" applyFont="1" applyFill="1" applyBorder="1" applyAlignment="1">
      <alignment vertical="center"/>
    </xf>
    <xf numFmtId="165" fontId="21" fillId="0" borderId="42" xfId="0" applyNumberFormat="1" applyFont="1" applyFill="1" applyBorder="1" applyAlignment="1">
      <alignment vertical="center"/>
    </xf>
    <xf numFmtId="165" fontId="21" fillId="0" borderId="68" xfId="0" applyNumberFormat="1" applyFont="1" applyFill="1" applyBorder="1" applyAlignment="1">
      <alignment vertical="center"/>
    </xf>
    <xf numFmtId="165" fontId="21" fillId="0" borderId="69" xfId="0" applyNumberFormat="1" applyFont="1" applyFill="1" applyBorder="1" applyAlignment="1">
      <alignment vertical="center"/>
    </xf>
    <xf numFmtId="165" fontId="21" fillId="0" borderId="70" xfId="0" applyNumberFormat="1" applyFont="1" applyFill="1" applyBorder="1" applyAlignment="1">
      <alignment vertical="center"/>
    </xf>
    <xf numFmtId="165" fontId="13" fillId="2" borderId="37" xfId="0" applyNumberFormat="1" applyFont="1" applyFill="1" applyBorder="1" applyAlignment="1">
      <alignment vertical="center"/>
    </xf>
    <xf numFmtId="165" fontId="13" fillId="0" borderId="37" xfId="3" applyNumberFormat="1" applyFont="1" applyFill="1" applyBorder="1" applyAlignment="1">
      <alignment horizontal="right" vertical="center"/>
    </xf>
    <xf numFmtId="165" fontId="13" fillId="0" borderId="37" xfId="0" applyNumberFormat="1" applyFont="1" applyFill="1" applyBorder="1" applyAlignment="1">
      <alignment vertical="center"/>
    </xf>
    <xf numFmtId="165" fontId="13" fillId="0" borderId="71" xfId="0" applyNumberFormat="1" applyFont="1" applyFill="1" applyBorder="1" applyAlignment="1">
      <alignment vertical="center"/>
    </xf>
    <xf numFmtId="165" fontId="13" fillId="0" borderId="12" xfId="3" applyNumberFormat="1" applyFont="1" applyFill="1" applyBorder="1" applyAlignment="1">
      <alignment horizontal="right" vertical="center"/>
    </xf>
    <xf numFmtId="165" fontId="13" fillId="2" borderId="38" xfId="3" applyNumberFormat="1" applyFont="1" applyFill="1" applyBorder="1" applyAlignment="1">
      <alignment horizontal="right" vertical="center"/>
    </xf>
    <xf numFmtId="165" fontId="13" fillId="0" borderId="10" xfId="3" applyNumberFormat="1" applyFont="1" applyFill="1" applyBorder="1" applyAlignment="1">
      <alignment horizontal="right" vertical="center"/>
    </xf>
    <xf numFmtId="165" fontId="13" fillId="0" borderId="72" xfId="0" applyNumberFormat="1" applyFont="1" applyFill="1" applyBorder="1" applyAlignment="1">
      <alignment vertical="center"/>
    </xf>
    <xf numFmtId="165" fontId="13" fillId="0" borderId="73" xfId="0" applyNumberFormat="1" applyFont="1" applyFill="1" applyBorder="1" applyAlignment="1">
      <alignment vertical="center"/>
    </xf>
    <xf numFmtId="165" fontId="13" fillId="0" borderId="7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indent="1"/>
    </xf>
    <xf numFmtId="165" fontId="13" fillId="0" borderId="22" xfId="3" applyNumberFormat="1" applyFont="1" applyFill="1" applyBorder="1" applyAlignment="1">
      <alignment horizontal="center" vertical="center"/>
    </xf>
    <xf numFmtId="165" fontId="13" fillId="0" borderId="21" xfId="3" applyNumberFormat="1" applyFont="1" applyFill="1" applyBorder="1" applyAlignment="1">
      <alignment horizontal="center" vertical="center"/>
    </xf>
    <xf numFmtId="165" fontId="13" fillId="0" borderId="27" xfId="3" applyNumberFormat="1" applyFont="1" applyFill="1" applyBorder="1" applyAlignment="1">
      <alignment horizontal="center" vertical="center"/>
    </xf>
    <xf numFmtId="165" fontId="13" fillId="0" borderId="29" xfId="3" applyNumberFormat="1" applyFont="1" applyFill="1" applyBorder="1" applyAlignment="1">
      <alignment horizontal="center" vertical="center"/>
    </xf>
    <xf numFmtId="3" fontId="13" fillId="0" borderId="22" xfId="3" applyNumberFormat="1" applyFont="1" applyFill="1" applyBorder="1" applyAlignment="1">
      <alignment horizontal="center" vertical="center"/>
    </xf>
    <xf numFmtId="165" fontId="13" fillId="0" borderId="30" xfId="3" applyNumberFormat="1" applyFont="1" applyFill="1" applyBorder="1" applyAlignment="1">
      <alignment horizontal="center" vertical="center"/>
    </xf>
    <xf numFmtId="165" fontId="13" fillId="0" borderId="32" xfId="3" applyNumberFormat="1" applyFont="1" applyFill="1" applyBorder="1" applyAlignment="1">
      <alignment horizontal="center" vertical="center"/>
    </xf>
    <xf numFmtId="3" fontId="13" fillId="0" borderId="23" xfId="3" applyNumberFormat="1" applyFont="1" applyFill="1" applyBorder="1" applyAlignment="1">
      <alignment horizontal="center" vertical="center"/>
    </xf>
    <xf numFmtId="165" fontId="13" fillId="0" borderId="24" xfId="3" applyNumberFormat="1" applyFont="1" applyFill="1" applyBorder="1" applyAlignment="1">
      <alignment horizontal="center" vertical="center"/>
    </xf>
    <xf numFmtId="165" fontId="13" fillId="0" borderId="26" xfId="3" applyNumberFormat="1" applyFont="1" applyFill="1" applyBorder="1" applyAlignment="1">
      <alignment horizontal="center" vertical="center"/>
    </xf>
    <xf numFmtId="165" fontId="13" fillId="0" borderId="25" xfId="3" applyNumberFormat="1" applyFont="1" applyFill="1" applyBorder="1" applyAlignment="1">
      <alignment horizontal="center" vertical="center"/>
    </xf>
    <xf numFmtId="165" fontId="13" fillId="0" borderId="45" xfId="3" applyNumberFormat="1" applyFont="1" applyFill="1" applyBorder="1" applyAlignment="1">
      <alignment horizontal="center" vertical="center"/>
    </xf>
    <xf numFmtId="165" fontId="13" fillId="0" borderId="28" xfId="3" applyNumberFormat="1" applyFont="1" applyFill="1" applyBorder="1" applyAlignment="1">
      <alignment horizontal="center" vertical="center"/>
    </xf>
    <xf numFmtId="165" fontId="13" fillId="0" borderId="46" xfId="3" applyNumberFormat="1" applyFont="1" applyFill="1" applyBorder="1" applyAlignment="1">
      <alignment horizontal="center" vertical="center"/>
    </xf>
    <xf numFmtId="165" fontId="13" fillId="2" borderId="77" xfId="3" applyNumberFormat="1" applyFont="1" applyFill="1" applyBorder="1" applyAlignment="1">
      <alignment horizontal="right" vertical="center"/>
    </xf>
    <xf numFmtId="165" fontId="13" fillId="2" borderId="78" xfId="3" applyNumberFormat="1" applyFont="1" applyFill="1" applyBorder="1" applyAlignment="1">
      <alignment horizontal="right" vertical="center"/>
    </xf>
    <xf numFmtId="0" fontId="8" fillId="2" borderId="42" xfId="0" applyFont="1" applyFill="1" applyBorder="1" applyAlignment="1">
      <alignment horizontal="left" vertical="center"/>
    </xf>
    <xf numFmtId="165" fontId="13" fillId="2" borderId="80" xfId="3" applyNumberFormat="1" applyFont="1" applyFill="1" applyBorder="1" applyAlignment="1">
      <alignment horizontal="right" vertical="center"/>
    </xf>
    <xf numFmtId="165" fontId="13" fillId="2" borderId="81" xfId="3" applyNumberFormat="1" applyFont="1" applyFill="1" applyBorder="1" applyAlignment="1">
      <alignment horizontal="right" vertical="center"/>
    </xf>
    <xf numFmtId="165" fontId="13" fillId="2" borderId="73" xfId="3" applyNumberFormat="1" applyFont="1" applyFill="1" applyBorder="1" applyAlignment="1">
      <alignment horizontal="right" vertical="center"/>
    </xf>
    <xf numFmtId="165" fontId="13" fillId="0" borderId="82" xfId="3" applyNumberFormat="1" applyFont="1" applyFill="1" applyBorder="1" applyAlignment="1">
      <alignment horizontal="right" vertical="center"/>
    </xf>
    <xf numFmtId="165" fontId="13" fillId="2" borderId="84" xfId="3" applyNumberFormat="1" applyFont="1" applyFill="1" applyBorder="1" applyAlignment="1">
      <alignment horizontal="right" vertical="center"/>
    </xf>
    <xf numFmtId="165" fontId="13" fillId="0" borderId="78" xfId="3" applyNumberFormat="1" applyFont="1" applyFill="1" applyBorder="1" applyAlignment="1">
      <alignment horizontal="right" vertical="center"/>
    </xf>
    <xf numFmtId="165" fontId="13" fillId="0" borderId="10" xfId="3" applyNumberFormat="1" applyFont="1" applyFill="1" applyBorder="1" applyAlignment="1">
      <alignment horizontal="center" vertical="center"/>
    </xf>
    <xf numFmtId="165" fontId="13" fillId="0" borderId="11" xfId="3" applyNumberFormat="1" applyFont="1" applyFill="1" applyBorder="1" applyAlignment="1">
      <alignment horizontal="center" vertical="center"/>
    </xf>
    <xf numFmtId="165" fontId="13" fillId="0" borderId="83" xfId="3" applyNumberFormat="1" applyFont="1" applyFill="1" applyBorder="1" applyAlignment="1">
      <alignment horizontal="center" vertical="center"/>
    </xf>
    <xf numFmtId="165" fontId="13" fillId="0" borderId="79" xfId="3" applyNumberFormat="1" applyFont="1" applyFill="1" applyBorder="1" applyAlignment="1">
      <alignment horizontal="center" vertical="center"/>
    </xf>
    <xf numFmtId="165" fontId="13" fillId="0" borderId="57" xfId="3" applyNumberFormat="1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5" fontId="13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165" fontId="13" fillId="0" borderId="22" xfId="3" applyNumberFormat="1" applyFont="1" applyFill="1" applyBorder="1" applyAlignment="1">
      <alignment horizontal="center" vertical="center"/>
    </xf>
    <xf numFmtId="165" fontId="13" fillId="0" borderId="23" xfId="3" applyNumberFormat="1" applyFont="1" applyFill="1" applyBorder="1" applyAlignment="1">
      <alignment horizontal="center" vertical="center"/>
    </xf>
    <xf numFmtId="165" fontId="13" fillId="0" borderId="21" xfId="3" applyNumberFormat="1" applyFont="1" applyFill="1" applyBorder="1" applyAlignment="1">
      <alignment horizontal="center" vertical="center"/>
    </xf>
    <xf numFmtId="165" fontId="13" fillId="0" borderId="34" xfId="3" applyNumberFormat="1" applyFont="1" applyFill="1" applyBorder="1" applyAlignment="1">
      <alignment horizontal="right" vertical="center"/>
    </xf>
    <xf numFmtId="165" fontId="13" fillId="0" borderId="24" xfId="3" applyNumberFormat="1" applyFont="1" applyFill="1" applyBorder="1" applyAlignment="1">
      <alignment vertical="center"/>
    </xf>
    <xf numFmtId="165" fontId="13" fillId="0" borderId="26" xfId="3" applyNumberFormat="1" applyFont="1" applyFill="1" applyBorder="1" applyAlignment="1">
      <alignment vertical="center"/>
    </xf>
    <xf numFmtId="3" fontId="13" fillId="0" borderId="27" xfId="3" applyNumberFormat="1" applyFont="1" applyFill="1" applyBorder="1" applyAlignment="1">
      <alignment horizontal="right" vertical="center"/>
    </xf>
    <xf numFmtId="3" fontId="13" fillId="0" borderId="29" xfId="3" applyNumberFormat="1" applyFont="1" applyFill="1" applyBorder="1" applyAlignment="1">
      <alignment horizontal="right" vertical="center"/>
    </xf>
    <xf numFmtId="3" fontId="13" fillId="0" borderId="30" xfId="3" applyNumberFormat="1" applyFont="1" applyFill="1" applyBorder="1" applyAlignment="1">
      <alignment horizontal="right" vertical="center"/>
    </xf>
    <xf numFmtId="3" fontId="13" fillId="0" borderId="32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1" fontId="13" fillId="0" borderId="21" xfId="0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/>
    </xf>
    <xf numFmtId="165" fontId="13" fillId="0" borderId="21" xfId="3" applyNumberFormat="1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5" fontId="13" fillId="0" borderId="22" xfId="3" applyNumberFormat="1" applyFont="1" applyFill="1" applyBorder="1" applyAlignment="1">
      <alignment horizontal="center" vertical="center" shrinkToFit="1"/>
    </xf>
    <xf numFmtId="165" fontId="13" fillId="0" borderId="23" xfId="3" applyNumberFormat="1" applyFont="1" applyFill="1" applyBorder="1" applyAlignment="1">
      <alignment horizontal="center" vertical="center" shrinkToFit="1"/>
    </xf>
    <xf numFmtId="165" fontId="13" fillId="0" borderId="1" xfId="3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13" fillId="0" borderId="21" xfId="3" applyNumberFormat="1" applyFont="1" applyFill="1" applyBorder="1" applyAlignment="1">
      <alignment horizontal="center" vertical="center"/>
    </xf>
    <xf numFmtId="165" fontId="13" fillId="0" borderId="22" xfId="3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13" fillId="0" borderId="23" xfId="3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5" fontId="22" fillId="0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 wrapText="1"/>
    </xf>
    <xf numFmtId="14" fontId="13" fillId="2" borderId="34" xfId="0" applyNumberFormat="1" applyFont="1" applyFill="1" applyBorder="1" applyAlignment="1">
      <alignment horizontal="center" vertical="center"/>
    </xf>
    <xf numFmtId="14" fontId="13" fillId="2" borderId="36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/>
    </xf>
    <xf numFmtId="165" fontId="13" fillId="0" borderId="1" xfId="3" applyNumberFormat="1" applyFont="1" applyFill="1" applyBorder="1" applyAlignment="1">
      <alignment horizontal="center" vertical="center"/>
    </xf>
    <xf numFmtId="164" fontId="8" fillId="3" borderId="13" xfId="3" applyNumberFormat="1" applyFont="1" applyFill="1" applyBorder="1" applyAlignment="1">
      <alignment horizontal="center" vertical="center" wrapText="1"/>
    </xf>
    <xf numFmtId="164" fontId="8" fillId="3" borderId="6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5" fontId="13" fillId="0" borderId="0" xfId="3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13" fillId="2" borderId="75" xfId="0" applyNumberFormat="1" applyFont="1" applyFill="1" applyBorder="1" applyAlignment="1">
      <alignment horizontal="center" vertical="center"/>
    </xf>
    <xf numFmtId="14" fontId="13" fillId="2" borderId="76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165" fontId="13" fillId="0" borderId="37" xfId="3" applyNumberFormat="1" applyFont="1" applyFill="1" applyBorder="1" applyAlignment="1">
      <alignment horizontal="center" vertical="center"/>
    </xf>
    <xf numFmtId="165" fontId="13" fillId="0" borderId="38" xfId="3" applyNumberFormat="1" applyFont="1" applyFill="1" applyBorder="1" applyAlignment="1">
      <alignment horizontal="center" vertical="center"/>
    </xf>
    <xf numFmtId="165" fontId="13" fillId="0" borderId="39" xfId="3" applyNumberFormat="1" applyFont="1" applyFill="1" applyBorder="1" applyAlignment="1">
      <alignment horizontal="center" vertical="center"/>
    </xf>
    <xf numFmtId="165" fontId="13" fillId="0" borderId="41" xfId="3" applyNumberFormat="1" applyFont="1" applyFill="1" applyBorder="1" applyAlignment="1">
      <alignment horizontal="center" vertical="center"/>
    </xf>
    <xf numFmtId="165" fontId="13" fillId="0" borderId="13" xfId="3" applyNumberFormat="1" applyFont="1" applyFill="1" applyBorder="1" applyAlignment="1">
      <alignment horizontal="center" vertical="center"/>
    </xf>
    <xf numFmtId="165" fontId="13" fillId="0" borderId="5" xfId="3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65" fontId="13" fillId="0" borderId="34" xfId="3" applyNumberFormat="1" applyFont="1" applyFill="1" applyBorder="1" applyAlignment="1">
      <alignment horizontal="center" vertical="center"/>
    </xf>
    <xf numFmtId="165" fontId="13" fillId="0" borderId="36" xfId="3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</cellXfs>
  <cellStyles count="6">
    <cellStyle name="Hipervínculo 2" xfId="4"/>
    <cellStyle name="Millares" xfId="3" builtinId="3"/>
    <cellStyle name="Millares 2" xfId="5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isthianve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539"/>
  <sheetViews>
    <sheetView showGridLines="0" tabSelected="1" view="pageBreakPreview" zoomScaleSheetLayoutView="100" workbookViewId="0">
      <selection activeCell="R356" sqref="R356"/>
    </sheetView>
  </sheetViews>
  <sheetFormatPr baseColWidth="10" defaultRowHeight="10.5" customHeight="1" x14ac:dyDescent="0.25"/>
  <cols>
    <col min="1" max="1" width="4" style="25" customWidth="1"/>
    <col min="2" max="2" width="25.42578125" style="25" customWidth="1"/>
    <col min="3" max="3" width="6.5703125" style="25" customWidth="1"/>
    <col min="4" max="4" width="6" style="25" customWidth="1"/>
    <col min="5" max="5" width="7.42578125" style="25" customWidth="1"/>
    <col min="6" max="6" width="6.85546875" style="25" customWidth="1"/>
    <col min="7" max="7" width="6.28515625" style="25" customWidth="1"/>
    <col min="8" max="8" width="6.7109375" style="25" customWidth="1"/>
    <col min="9" max="10" width="6" style="25" customWidth="1"/>
    <col min="11" max="11" width="6.140625" style="25" customWidth="1"/>
    <col min="12" max="12" width="5.42578125" style="25" customWidth="1"/>
    <col min="13" max="13" width="5.28515625" style="25" customWidth="1"/>
    <col min="14" max="14" width="5.85546875" style="25" customWidth="1"/>
    <col min="15" max="16" width="5.28515625" style="25" customWidth="1"/>
    <col min="17" max="17" width="5.42578125" style="25" customWidth="1"/>
    <col min="18" max="16384" width="11.42578125" style="25"/>
  </cols>
  <sheetData>
    <row r="1" spans="1:17" ht="18.75" customHeight="1" thickBot="1" x14ac:dyDescent="0.3">
      <c r="A1" s="543" t="s">
        <v>298</v>
      </c>
      <c r="B1" s="544"/>
      <c r="C1" s="544"/>
      <c r="D1" s="544"/>
      <c r="E1" s="544"/>
      <c r="F1" s="544"/>
      <c r="G1" s="544"/>
      <c r="H1" s="544"/>
      <c r="I1" s="544"/>
      <c r="J1" s="544"/>
      <c r="K1" s="545"/>
      <c r="L1" s="545"/>
      <c r="M1" s="545"/>
      <c r="N1" s="545"/>
      <c r="O1" s="545"/>
      <c r="P1" s="545"/>
      <c r="Q1" s="545"/>
    </row>
    <row r="2" spans="1:17" ht="10.5" customHeight="1" x14ac:dyDescent="0.25">
      <c r="A2" s="58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</row>
    <row r="3" spans="1:17" ht="10.5" customHeight="1" x14ac:dyDescent="0.25">
      <c r="A3" s="58"/>
      <c r="B3" s="5" t="s">
        <v>129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1"/>
      <c r="O3" s="11"/>
      <c r="P3" s="11"/>
      <c r="Q3" s="11"/>
    </row>
    <row r="4" spans="1:17" ht="10.5" customHeight="1" x14ac:dyDescent="0.25">
      <c r="A4" s="58"/>
      <c r="B4" s="3" t="s">
        <v>137</v>
      </c>
      <c r="C4" s="11"/>
      <c r="D4" s="13"/>
      <c r="E4" s="11"/>
      <c r="F4" s="11"/>
      <c r="G4" s="11"/>
      <c r="H4" s="11"/>
      <c r="I4" s="11"/>
      <c r="J4" s="11"/>
      <c r="K4" s="11"/>
      <c r="L4" s="11"/>
      <c r="M4" s="12"/>
      <c r="N4" s="11"/>
      <c r="O4" s="11"/>
      <c r="P4" s="11"/>
      <c r="Q4" s="11"/>
    </row>
    <row r="5" spans="1:17" ht="10.5" customHeight="1" x14ac:dyDescent="0.25">
      <c r="A5" s="58"/>
      <c r="B5" s="3" t="s">
        <v>138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11"/>
      <c r="P5" s="11"/>
      <c r="Q5" s="11"/>
    </row>
    <row r="6" spans="1:17" ht="10.5" customHeight="1" x14ac:dyDescent="0.25">
      <c r="A6" s="58"/>
      <c r="B6" s="3" t="s">
        <v>139</v>
      </c>
      <c r="C6" s="11"/>
      <c r="D6" s="13"/>
      <c r="E6" s="11"/>
      <c r="F6" s="11"/>
      <c r="G6" s="11"/>
      <c r="H6" s="11"/>
      <c r="I6" s="11"/>
      <c r="J6" s="11"/>
      <c r="K6" s="11"/>
      <c r="L6" s="11"/>
      <c r="M6" s="12"/>
      <c r="N6" s="11"/>
      <c r="O6" s="11"/>
      <c r="P6" s="11"/>
      <c r="Q6" s="11"/>
    </row>
    <row r="7" spans="1:17" ht="10.5" customHeight="1" x14ac:dyDescent="0.25">
      <c r="A7" s="58"/>
      <c r="B7" s="3" t="s">
        <v>140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  <c r="O7" s="11"/>
      <c r="P7" s="11"/>
      <c r="Q7" s="11"/>
    </row>
    <row r="8" spans="1:17" ht="10.5" customHeight="1" x14ac:dyDescent="0.25">
      <c r="A8" s="58"/>
      <c r="B8" s="3" t="s">
        <v>349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1"/>
      <c r="O8" s="11"/>
      <c r="P8" s="11"/>
      <c r="Q8" s="11"/>
    </row>
    <row r="9" spans="1:17" ht="10.5" customHeight="1" x14ac:dyDescent="0.25">
      <c r="A9" s="58"/>
      <c r="B9" s="4" t="s">
        <v>141</v>
      </c>
      <c r="C9" s="14"/>
      <c r="D9" s="14"/>
      <c r="E9" s="14"/>
      <c r="F9" s="14"/>
      <c r="G9" s="28"/>
      <c r="H9" s="14"/>
      <c r="I9" s="14"/>
      <c r="J9" s="14"/>
      <c r="K9" s="14"/>
      <c r="L9" s="14"/>
      <c r="M9" s="15"/>
      <c r="N9" s="11"/>
      <c r="O9" s="11"/>
      <c r="P9" s="11"/>
      <c r="Q9" s="11"/>
    </row>
    <row r="10" spans="1:17" ht="10.5" customHeight="1" x14ac:dyDescent="0.25">
      <c r="A10" s="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3.5" customHeight="1" x14ac:dyDescent="0.25">
      <c r="A11" s="252" t="s">
        <v>0</v>
      </c>
      <c r="B11" s="16"/>
      <c r="C11" s="7"/>
      <c r="D11" s="7"/>
      <c r="E11" s="7"/>
      <c r="F11" s="7"/>
      <c r="G11" s="7"/>
      <c r="H11" s="7"/>
      <c r="I11" s="7"/>
      <c r="J11" s="7"/>
      <c r="K11" s="13"/>
      <c r="L11" s="13"/>
      <c r="M11" s="13"/>
      <c r="N11" s="13"/>
      <c r="O11" s="13"/>
      <c r="P11" s="13"/>
      <c r="Q11" s="13"/>
    </row>
    <row r="12" spans="1:17" ht="10.5" customHeight="1" x14ac:dyDescent="0.25">
      <c r="A12" s="253" t="s">
        <v>102</v>
      </c>
      <c r="B12" s="30" t="s">
        <v>1</v>
      </c>
      <c r="C12" s="438" t="s">
        <v>352</v>
      </c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13"/>
      <c r="O12" s="13"/>
      <c r="P12" s="13"/>
      <c r="Q12" s="13"/>
    </row>
    <row r="13" spans="1:17" ht="10.5" customHeight="1" x14ac:dyDescent="0.25">
      <c r="A13" s="253" t="s">
        <v>101</v>
      </c>
      <c r="B13" s="31" t="s">
        <v>2</v>
      </c>
      <c r="C13" s="499" t="s">
        <v>353</v>
      </c>
      <c r="D13" s="499"/>
      <c r="E13" s="499"/>
      <c r="F13" s="499"/>
      <c r="G13" s="499"/>
      <c r="H13" s="499"/>
      <c r="I13" s="499"/>
      <c r="J13" s="499"/>
      <c r="K13" s="499"/>
      <c r="L13" s="499"/>
      <c r="M13" s="499"/>
      <c r="N13" s="13"/>
      <c r="O13" s="13"/>
      <c r="P13" s="13"/>
      <c r="Q13" s="13"/>
    </row>
    <row r="14" spans="1:17" ht="10.5" customHeight="1" x14ac:dyDescent="0.25">
      <c r="A14" s="253" t="s">
        <v>90</v>
      </c>
      <c r="B14" s="31" t="s">
        <v>3</v>
      </c>
      <c r="C14" s="536" t="s">
        <v>216</v>
      </c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13"/>
      <c r="O14" s="13"/>
      <c r="P14" s="13"/>
      <c r="Q14" s="13"/>
    </row>
    <row r="15" spans="1:17" ht="10.5" customHeight="1" x14ac:dyDescent="0.25">
      <c r="A15" s="253" t="s">
        <v>91</v>
      </c>
      <c r="B15" s="242" t="s">
        <v>198</v>
      </c>
      <c r="C15" s="537" t="s">
        <v>354</v>
      </c>
      <c r="D15" s="538"/>
      <c r="E15" s="538"/>
      <c r="F15" s="538"/>
      <c r="G15" s="538"/>
      <c r="H15" s="538"/>
      <c r="I15" s="538"/>
      <c r="J15" s="538"/>
      <c r="K15" s="538"/>
      <c r="L15" s="538"/>
      <c r="M15" s="539"/>
      <c r="N15" s="13"/>
      <c r="O15" s="13"/>
      <c r="P15" s="13"/>
      <c r="Q15" s="13"/>
    </row>
    <row r="16" spans="1:17" ht="10.5" customHeight="1" x14ac:dyDescent="0.25">
      <c r="A16" s="253"/>
      <c r="B16" s="3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3"/>
      <c r="O16" s="13"/>
      <c r="P16" s="13"/>
      <c r="Q16" s="13"/>
    </row>
    <row r="17" spans="1:17" ht="10.5" customHeight="1" x14ac:dyDescent="0.25">
      <c r="A17" s="253" t="s">
        <v>324</v>
      </c>
      <c r="B17" s="32" t="s">
        <v>115</v>
      </c>
      <c r="C17" s="33"/>
      <c r="D17" s="7"/>
      <c r="E17" s="7"/>
      <c r="F17" s="13"/>
      <c r="G17" s="13"/>
      <c r="H17" s="13"/>
      <c r="I17" s="34">
        <v>2008</v>
      </c>
      <c r="J17" s="34">
        <v>2009</v>
      </c>
      <c r="K17" s="34">
        <v>2010</v>
      </c>
      <c r="L17" s="13"/>
      <c r="M17" s="13"/>
      <c r="N17" s="13"/>
      <c r="O17" s="13"/>
      <c r="P17" s="13"/>
      <c r="Q17" s="13"/>
    </row>
    <row r="18" spans="1:17" ht="10.5" customHeight="1" x14ac:dyDescent="0.25">
      <c r="A18" s="7"/>
      <c r="B18" s="11"/>
      <c r="C18" s="7"/>
      <c r="D18" s="7"/>
      <c r="E18" s="7"/>
      <c r="F18" s="540" t="s">
        <v>108</v>
      </c>
      <c r="G18" s="540"/>
      <c r="H18" s="540"/>
      <c r="I18" s="216">
        <v>0</v>
      </c>
      <c r="J18" s="216">
        <v>0</v>
      </c>
      <c r="K18" s="216">
        <v>0</v>
      </c>
      <c r="L18" s="13"/>
      <c r="M18" s="13"/>
      <c r="N18" s="13"/>
      <c r="O18" s="13"/>
      <c r="P18" s="13"/>
      <c r="Q18" s="13"/>
    </row>
    <row r="19" spans="1:17" ht="10.5" customHeight="1" x14ac:dyDescent="0.25">
      <c r="A19" s="253"/>
      <c r="B19" s="7"/>
      <c r="C19" s="33"/>
      <c r="D19" s="7"/>
      <c r="E19" s="7"/>
      <c r="F19" s="540" t="s">
        <v>109</v>
      </c>
      <c r="G19" s="540"/>
      <c r="H19" s="540"/>
      <c r="I19" s="218">
        <v>1</v>
      </c>
      <c r="J19" s="218">
        <v>1</v>
      </c>
      <c r="K19" s="218">
        <v>1</v>
      </c>
      <c r="L19" s="263"/>
      <c r="M19" s="13"/>
      <c r="N19" s="13"/>
      <c r="O19" s="13"/>
      <c r="P19" s="13"/>
      <c r="Q19" s="13"/>
    </row>
    <row r="20" spans="1:17" ht="9" customHeight="1" x14ac:dyDescent="0.25">
      <c r="A20" s="253"/>
      <c r="B20" s="32"/>
      <c r="C20" s="33"/>
      <c r="D20" s="7"/>
      <c r="E20" s="7"/>
      <c r="F20" s="119"/>
      <c r="G20" s="119"/>
      <c r="H20" s="32"/>
      <c r="I20" s="13"/>
      <c r="J20" s="119"/>
      <c r="K20" s="13"/>
      <c r="L20" s="13"/>
      <c r="M20" s="13"/>
      <c r="N20" s="13"/>
      <c r="O20" s="13"/>
      <c r="P20" s="13"/>
      <c r="Q20" s="13"/>
    </row>
    <row r="21" spans="1:17" ht="10.5" customHeight="1" x14ac:dyDescent="0.25">
      <c r="A21" s="253" t="s">
        <v>105</v>
      </c>
      <c r="B21" s="32" t="s">
        <v>371</v>
      </c>
      <c r="C21" s="33"/>
      <c r="D21" s="7"/>
      <c r="E21" s="7"/>
      <c r="F21" s="13"/>
      <c r="G21" s="13"/>
      <c r="H21" s="13"/>
      <c r="I21" s="34">
        <v>2008</v>
      </c>
      <c r="J21" s="34">
        <v>2009</v>
      </c>
      <c r="K21" s="34">
        <v>2010</v>
      </c>
      <c r="L21" s="13"/>
      <c r="M21" s="13"/>
      <c r="N21" s="13"/>
      <c r="O21" s="13"/>
      <c r="P21" s="13"/>
      <c r="Q21" s="13"/>
    </row>
    <row r="22" spans="1:17" ht="10.5" customHeight="1" x14ac:dyDescent="0.25">
      <c r="A22" s="7"/>
      <c r="B22" s="11"/>
      <c r="C22" s="7"/>
      <c r="D22" s="7"/>
      <c r="E22" s="7"/>
      <c r="F22" s="540"/>
      <c r="G22" s="540"/>
      <c r="H22" s="540"/>
      <c r="I22" s="158">
        <v>14</v>
      </c>
      <c r="J22" s="158">
        <v>14</v>
      </c>
      <c r="K22" s="158">
        <v>14</v>
      </c>
      <c r="L22" s="13"/>
      <c r="M22" s="13"/>
      <c r="N22" s="13"/>
      <c r="O22" s="13"/>
      <c r="P22" s="13"/>
      <c r="Q22" s="13"/>
    </row>
    <row r="23" spans="1:17" ht="9" customHeight="1" x14ac:dyDescent="0.25">
      <c r="A23" s="253"/>
      <c r="B23" s="32"/>
      <c r="C23" s="33"/>
      <c r="D23" s="7"/>
      <c r="E23" s="7"/>
      <c r="F23" s="119"/>
      <c r="G23" s="119"/>
      <c r="H23" s="32"/>
      <c r="I23" s="13"/>
      <c r="J23" s="119"/>
      <c r="K23" s="13"/>
      <c r="L23" s="13"/>
      <c r="M23" s="13"/>
      <c r="N23" s="13"/>
      <c r="O23" s="13"/>
      <c r="P23" s="13"/>
      <c r="Q23" s="13"/>
    </row>
    <row r="24" spans="1:17" ht="10.5" customHeight="1" x14ac:dyDescent="0.25">
      <c r="A24" s="253" t="s">
        <v>106</v>
      </c>
      <c r="B24" s="32" t="s">
        <v>188</v>
      </c>
      <c r="C24" s="7"/>
      <c r="D24" s="7"/>
      <c r="E24" s="7"/>
      <c r="F24" s="7"/>
      <c r="G24" s="7"/>
      <c r="H24" s="7"/>
      <c r="I24" s="7"/>
      <c r="J24" s="7"/>
      <c r="K24" s="13"/>
      <c r="L24" s="13"/>
      <c r="M24" s="13"/>
      <c r="N24" s="13"/>
      <c r="O24" s="13"/>
      <c r="P24" s="13"/>
      <c r="Q24" s="13"/>
    </row>
    <row r="25" spans="1:17" ht="10.5" customHeight="1" x14ac:dyDescent="0.25">
      <c r="A25" s="253"/>
      <c r="B25" s="481"/>
      <c r="C25" s="548" t="s">
        <v>4</v>
      </c>
      <c r="D25" s="548"/>
      <c r="E25" s="548"/>
      <c r="F25" s="548"/>
      <c r="G25" s="548"/>
      <c r="H25" s="548" t="s">
        <v>5</v>
      </c>
      <c r="I25" s="548"/>
      <c r="J25" s="548"/>
      <c r="K25" s="548"/>
      <c r="L25" s="548"/>
      <c r="M25" s="549" t="s">
        <v>79</v>
      </c>
      <c r="N25" s="549"/>
      <c r="O25" s="549"/>
      <c r="P25" s="549"/>
      <c r="Q25" s="549"/>
    </row>
    <row r="26" spans="1:17" ht="10.5" customHeight="1" x14ac:dyDescent="0.25">
      <c r="A26" s="253"/>
      <c r="B26" s="547"/>
      <c r="C26" s="239" t="s">
        <v>86</v>
      </c>
      <c r="D26" s="239" t="s">
        <v>87</v>
      </c>
      <c r="E26" s="239" t="s">
        <v>88</v>
      </c>
      <c r="F26" s="239" t="s">
        <v>89</v>
      </c>
      <c r="G26" s="240" t="s">
        <v>49</v>
      </c>
      <c r="H26" s="239" t="s">
        <v>86</v>
      </c>
      <c r="I26" s="239" t="s">
        <v>87</v>
      </c>
      <c r="J26" s="239" t="s">
        <v>88</v>
      </c>
      <c r="K26" s="239" t="s">
        <v>89</v>
      </c>
      <c r="L26" s="35" t="s">
        <v>49</v>
      </c>
      <c r="M26" s="97" t="s">
        <v>86</v>
      </c>
      <c r="N26" s="97" t="s">
        <v>87</v>
      </c>
      <c r="O26" s="97" t="s">
        <v>88</v>
      </c>
      <c r="P26" s="97" t="s">
        <v>89</v>
      </c>
      <c r="Q26" s="239" t="s">
        <v>49</v>
      </c>
    </row>
    <row r="27" spans="1:17" ht="10.5" customHeight="1" x14ac:dyDescent="0.25">
      <c r="A27" s="253"/>
      <c r="B27" s="94" t="s">
        <v>201</v>
      </c>
      <c r="C27" s="376" t="s">
        <v>363</v>
      </c>
      <c r="D27" s="378" t="s">
        <v>363</v>
      </c>
      <c r="E27" s="378" t="s">
        <v>363</v>
      </c>
      <c r="F27" s="379" t="s">
        <v>363</v>
      </c>
      <c r="G27" s="369" t="s">
        <v>363</v>
      </c>
      <c r="H27" s="376" t="s">
        <v>363</v>
      </c>
      <c r="I27" s="378" t="s">
        <v>363</v>
      </c>
      <c r="J27" s="378" t="s">
        <v>363</v>
      </c>
      <c r="K27" s="379" t="s">
        <v>363</v>
      </c>
      <c r="L27" s="369" t="s">
        <v>363</v>
      </c>
      <c r="M27" s="376" t="s">
        <v>363</v>
      </c>
      <c r="N27" s="378" t="s">
        <v>363</v>
      </c>
      <c r="O27" s="378" t="s">
        <v>363</v>
      </c>
      <c r="P27" s="379" t="s">
        <v>363</v>
      </c>
      <c r="Q27" s="369" t="s">
        <v>363</v>
      </c>
    </row>
    <row r="28" spans="1:17" ht="10.5" customHeight="1" x14ac:dyDescent="0.25">
      <c r="A28" s="253"/>
      <c r="B28" s="95" t="s">
        <v>200</v>
      </c>
      <c r="C28" s="370" t="s">
        <v>363</v>
      </c>
      <c r="D28" s="380" t="s">
        <v>363</v>
      </c>
      <c r="E28" s="380" t="s">
        <v>363</v>
      </c>
      <c r="F28" s="381" t="s">
        <v>363</v>
      </c>
      <c r="G28" s="368" t="s">
        <v>363</v>
      </c>
      <c r="H28" s="370" t="s">
        <v>363</v>
      </c>
      <c r="I28" s="380" t="s">
        <v>363</v>
      </c>
      <c r="J28" s="380" t="s">
        <v>363</v>
      </c>
      <c r="K28" s="381" t="s">
        <v>363</v>
      </c>
      <c r="L28" s="368" t="s">
        <v>363</v>
      </c>
      <c r="M28" s="370" t="s">
        <v>363</v>
      </c>
      <c r="N28" s="380" t="s">
        <v>363</v>
      </c>
      <c r="O28" s="380" t="s">
        <v>363</v>
      </c>
      <c r="P28" s="381" t="s">
        <v>363</v>
      </c>
      <c r="Q28" s="368" t="s">
        <v>363</v>
      </c>
    </row>
    <row r="29" spans="1:17" ht="10.5" customHeight="1" x14ac:dyDescent="0.25">
      <c r="A29" s="253"/>
      <c r="B29" s="95" t="s">
        <v>6</v>
      </c>
      <c r="C29" s="192">
        <v>34</v>
      </c>
      <c r="D29" s="211">
        <f>4+1</f>
        <v>5</v>
      </c>
      <c r="E29" s="211"/>
      <c r="F29" s="276"/>
      <c r="G29" s="176">
        <f>SUM(C29:F29)</f>
        <v>39</v>
      </c>
      <c r="H29" s="212">
        <v>34</v>
      </c>
      <c r="I29" s="211">
        <f>4+1</f>
        <v>5</v>
      </c>
      <c r="J29" s="211"/>
      <c r="K29" s="276"/>
      <c r="L29" s="176">
        <f>SUM(H29:K29)</f>
        <v>39</v>
      </c>
      <c r="M29" s="277">
        <v>35</v>
      </c>
      <c r="N29" s="278">
        <f>4+1</f>
        <v>5</v>
      </c>
      <c r="O29" s="278"/>
      <c r="P29" s="279"/>
      <c r="Q29" s="280">
        <f>SUM(M29:P29)</f>
        <v>40</v>
      </c>
    </row>
    <row r="30" spans="1:17" ht="10.5" customHeight="1" x14ac:dyDescent="0.25">
      <c r="A30" s="253"/>
      <c r="B30" s="95" t="s">
        <v>7</v>
      </c>
      <c r="C30" s="192"/>
      <c r="D30" s="211">
        <v>1</v>
      </c>
      <c r="E30" s="211"/>
      <c r="F30" s="276"/>
      <c r="G30" s="176">
        <f>SUM(C30:F30)</f>
        <v>1</v>
      </c>
      <c r="H30" s="212"/>
      <c r="I30" s="211">
        <f>2+1</f>
        <v>3</v>
      </c>
      <c r="J30" s="211"/>
      <c r="K30" s="276"/>
      <c r="L30" s="176">
        <f>SUM(H30:K30)</f>
        <v>3</v>
      </c>
      <c r="M30" s="277">
        <v>1</v>
      </c>
      <c r="N30" s="278">
        <v>4</v>
      </c>
      <c r="O30" s="278"/>
      <c r="P30" s="279"/>
      <c r="Q30" s="280">
        <f>SUM(M30:P30)</f>
        <v>5</v>
      </c>
    </row>
    <row r="31" spans="1:17" ht="10.5" customHeight="1" x14ac:dyDescent="0.25">
      <c r="A31" s="253"/>
      <c r="B31" s="95" t="s">
        <v>300</v>
      </c>
      <c r="C31" s="192"/>
      <c r="D31" s="211"/>
      <c r="E31" s="211"/>
      <c r="F31" s="276"/>
      <c r="G31" s="176"/>
      <c r="H31" s="212"/>
      <c r="I31" s="211">
        <v>1</v>
      </c>
      <c r="J31" s="211"/>
      <c r="K31" s="276"/>
      <c r="L31" s="176">
        <f>SUM(H31:K31)</f>
        <v>1</v>
      </c>
      <c r="M31" s="277"/>
      <c r="N31" s="278">
        <v>1</v>
      </c>
      <c r="O31" s="278"/>
      <c r="P31" s="279"/>
      <c r="Q31" s="280">
        <f>SUM(M31:P31)</f>
        <v>1</v>
      </c>
    </row>
    <row r="32" spans="1:17" ht="10.5" customHeight="1" x14ac:dyDescent="0.25">
      <c r="A32" s="253"/>
      <c r="B32" s="95" t="s">
        <v>216</v>
      </c>
      <c r="C32" s="192">
        <v>1</v>
      </c>
      <c r="D32" s="211">
        <f>1+4</f>
        <v>5</v>
      </c>
      <c r="E32" s="211"/>
      <c r="F32" s="276"/>
      <c r="G32" s="176">
        <f>SUM(C32:F32)</f>
        <v>6</v>
      </c>
      <c r="H32" s="212">
        <v>1</v>
      </c>
      <c r="I32" s="211">
        <f>2+4</f>
        <v>6</v>
      </c>
      <c r="J32" s="211"/>
      <c r="K32" s="276"/>
      <c r="L32" s="176">
        <f>SUM(H32:K32)</f>
        <v>7</v>
      </c>
      <c r="M32" s="277">
        <v>1</v>
      </c>
      <c r="N32" s="278">
        <v>25</v>
      </c>
      <c r="O32" s="278"/>
      <c r="P32" s="279"/>
      <c r="Q32" s="280">
        <f>SUM(M32:P32)</f>
        <v>26</v>
      </c>
    </row>
    <row r="33" spans="1:17" ht="10.5" customHeight="1" x14ac:dyDescent="0.25">
      <c r="A33" s="253"/>
      <c r="B33" s="96" t="s">
        <v>299</v>
      </c>
      <c r="C33" s="194"/>
      <c r="D33" s="213"/>
      <c r="E33" s="213"/>
      <c r="F33" s="282"/>
      <c r="G33" s="102"/>
      <c r="H33" s="214"/>
      <c r="I33" s="213"/>
      <c r="J33" s="213"/>
      <c r="K33" s="282"/>
      <c r="L33" s="102"/>
      <c r="M33" s="283"/>
      <c r="N33" s="284"/>
      <c r="O33" s="284"/>
      <c r="P33" s="285"/>
      <c r="Q33" s="286"/>
    </row>
    <row r="34" spans="1:17" ht="10.5" customHeight="1" x14ac:dyDescent="0.25">
      <c r="A34" s="253"/>
      <c r="B34" s="247" t="s">
        <v>49</v>
      </c>
      <c r="C34" s="215">
        <f>SUM(C29:C33)</f>
        <v>35</v>
      </c>
      <c r="D34" s="287">
        <f>SUM(D29:D33)</f>
        <v>11</v>
      </c>
      <c r="E34" s="287"/>
      <c r="F34" s="287"/>
      <c r="G34" s="106">
        <f>SUM(C34:F34)</f>
        <v>46</v>
      </c>
      <c r="H34" s="287">
        <f>SUM(H29:H33)</f>
        <v>35</v>
      </c>
      <c r="I34" s="287">
        <f>SUM(I29:I33)</f>
        <v>15</v>
      </c>
      <c r="J34" s="287"/>
      <c r="K34" s="287"/>
      <c r="L34" s="106">
        <f>SUM(H34:K34)</f>
        <v>50</v>
      </c>
      <c r="M34" s="291">
        <f>SUM(M29:M33)</f>
        <v>37</v>
      </c>
      <c r="N34" s="288">
        <f>SUM(N29:N33)</f>
        <v>35</v>
      </c>
      <c r="O34" s="288"/>
      <c r="P34" s="288"/>
      <c r="Q34" s="224">
        <f>SUM(M34:P34)</f>
        <v>72</v>
      </c>
    </row>
    <row r="35" spans="1:17" ht="8.25" customHeight="1" x14ac:dyDescent="0.25">
      <c r="A35" s="253"/>
      <c r="B35" s="32"/>
      <c r="C35" s="33"/>
      <c r="D35" s="7"/>
      <c r="E35" s="7"/>
      <c r="F35" s="7"/>
      <c r="G35" s="7"/>
      <c r="H35" s="7"/>
      <c r="I35" s="7"/>
      <c r="J35" s="7"/>
      <c r="K35" s="13"/>
      <c r="L35" s="13"/>
      <c r="M35" s="263"/>
      <c r="N35" s="13"/>
      <c r="O35" s="13"/>
      <c r="P35" s="13"/>
      <c r="Q35" s="13"/>
    </row>
    <row r="36" spans="1:17" ht="9.75" customHeight="1" x14ac:dyDescent="0.25">
      <c r="A36" s="253" t="s">
        <v>107</v>
      </c>
      <c r="B36" s="154" t="s">
        <v>199</v>
      </c>
      <c r="C36" s="33"/>
      <c r="D36" s="7"/>
      <c r="E36" s="7"/>
      <c r="F36" s="7"/>
      <c r="G36" s="7"/>
      <c r="H36" s="7"/>
      <c r="I36" s="7"/>
      <c r="J36" s="7"/>
      <c r="K36" s="13"/>
      <c r="L36" s="13"/>
      <c r="M36" s="13"/>
      <c r="N36" s="13"/>
      <c r="O36" s="13"/>
      <c r="P36" s="13"/>
      <c r="Q36" s="13"/>
    </row>
    <row r="37" spans="1:17" ht="10.5" customHeight="1" x14ac:dyDescent="0.25">
      <c r="A37" s="253"/>
      <c r="B37" s="18" t="s">
        <v>204</v>
      </c>
      <c r="C37" s="117" t="s">
        <v>9</v>
      </c>
      <c r="D37" s="7"/>
      <c r="E37" s="174"/>
      <c r="F37" s="7"/>
      <c r="G37" s="7"/>
      <c r="H37" s="7"/>
      <c r="I37" s="7"/>
      <c r="J37" s="7"/>
      <c r="K37" s="13"/>
      <c r="L37" s="13"/>
      <c r="M37" s="13"/>
      <c r="N37" s="13"/>
      <c r="O37" s="13"/>
      <c r="P37" s="13"/>
      <c r="Q37" s="13"/>
    </row>
    <row r="38" spans="1:17" ht="10.5" customHeight="1" x14ac:dyDescent="0.25">
      <c r="A38" s="253"/>
      <c r="B38" s="19" t="s">
        <v>205</v>
      </c>
      <c r="C38" s="155" t="s">
        <v>9</v>
      </c>
      <c r="D38" s="7"/>
      <c r="E38" s="7"/>
      <c r="F38" s="7"/>
      <c r="G38" s="7"/>
      <c r="H38" s="7"/>
      <c r="I38" s="7"/>
      <c r="J38" s="7"/>
      <c r="K38" s="13"/>
      <c r="L38" s="13"/>
      <c r="M38" s="13"/>
      <c r="N38" s="13"/>
      <c r="O38" s="13"/>
      <c r="P38" s="13"/>
      <c r="Q38" s="13"/>
    </row>
    <row r="39" spans="1:17" ht="10.5" customHeight="1" x14ac:dyDescent="0.25">
      <c r="A39" s="253"/>
      <c r="B39" s="64" t="s">
        <v>48</v>
      </c>
      <c r="C39" s="118" t="s">
        <v>10</v>
      </c>
      <c r="D39" s="7"/>
      <c r="E39" s="36" t="s">
        <v>99</v>
      </c>
      <c r="F39" s="450" t="s">
        <v>11</v>
      </c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2"/>
    </row>
    <row r="40" spans="1:17" ht="9.75" customHeight="1" x14ac:dyDescent="0.25">
      <c r="A40" s="253"/>
      <c r="B40" s="57"/>
      <c r="C40" s="115"/>
      <c r="D40" s="7"/>
      <c r="E40" s="7"/>
      <c r="F40" s="7"/>
      <c r="G40" s="7"/>
      <c r="H40" s="7"/>
      <c r="I40" s="7"/>
      <c r="J40" s="7"/>
      <c r="K40" s="13"/>
      <c r="L40" s="13"/>
      <c r="M40" s="13"/>
      <c r="N40" s="13"/>
      <c r="O40" s="13"/>
      <c r="P40" s="13"/>
      <c r="Q40" s="13"/>
    </row>
    <row r="41" spans="1:17" ht="10.5" customHeight="1" x14ac:dyDescent="0.25">
      <c r="A41" s="253" t="s">
        <v>159</v>
      </c>
      <c r="B41" s="32" t="s">
        <v>301</v>
      </c>
      <c r="C41" s="7"/>
      <c r="D41" s="7"/>
      <c r="E41" s="7"/>
      <c r="F41" s="7"/>
      <c r="G41" s="13"/>
      <c r="H41" s="13"/>
      <c r="I41" s="13"/>
      <c r="J41" s="240" t="s">
        <v>9</v>
      </c>
      <c r="K41" s="240" t="s">
        <v>10</v>
      </c>
      <c r="L41" s="13"/>
      <c r="M41" s="13"/>
      <c r="N41" s="13"/>
      <c r="O41" s="13"/>
      <c r="P41" s="13"/>
      <c r="Q41" s="13"/>
    </row>
    <row r="42" spans="1:17" ht="10.5" customHeight="1" x14ac:dyDescent="0.25">
      <c r="A42" s="253"/>
      <c r="B42" s="17"/>
      <c r="C42" s="7"/>
      <c r="D42" s="7"/>
      <c r="E42" s="7"/>
      <c r="F42" s="7"/>
      <c r="G42" s="13"/>
      <c r="H42" s="13"/>
      <c r="I42" s="13"/>
      <c r="J42" s="158" t="s">
        <v>355</v>
      </c>
      <c r="K42" s="158"/>
      <c r="L42" s="13"/>
      <c r="M42" s="13"/>
      <c r="N42" s="13"/>
      <c r="O42" s="13"/>
      <c r="P42" s="13"/>
      <c r="Q42" s="13"/>
    </row>
    <row r="43" spans="1:17" ht="9" customHeight="1" x14ac:dyDescent="0.25">
      <c r="A43" s="253"/>
      <c r="B43" s="32"/>
      <c r="C43" s="7"/>
      <c r="D43" s="7"/>
      <c r="E43" s="7"/>
      <c r="F43" s="7"/>
      <c r="G43" s="13"/>
      <c r="H43" s="38"/>
      <c r="I43" s="13"/>
      <c r="J43" s="16"/>
      <c r="K43" s="16"/>
      <c r="L43" s="13"/>
      <c r="M43" s="13"/>
      <c r="N43" s="13"/>
      <c r="O43" s="13"/>
      <c r="P43" s="13"/>
      <c r="Q43" s="13"/>
    </row>
    <row r="44" spans="1:17" ht="10.5" customHeight="1" x14ac:dyDescent="0.25">
      <c r="A44" s="253" t="s">
        <v>304</v>
      </c>
      <c r="B44" s="32" t="s">
        <v>303</v>
      </c>
      <c r="C44" s="7"/>
      <c r="D44" s="29"/>
      <c r="E44" s="29"/>
      <c r="F44" s="29"/>
      <c r="G44" s="13"/>
      <c r="H44" s="13"/>
      <c r="I44" s="13"/>
      <c r="J44" s="271" t="s">
        <v>9</v>
      </c>
      <c r="K44" s="271" t="s">
        <v>10</v>
      </c>
      <c r="L44" s="13"/>
      <c r="M44" s="13"/>
      <c r="N44" s="13"/>
      <c r="O44" s="13"/>
      <c r="P44" s="13"/>
      <c r="Q44" s="13"/>
    </row>
    <row r="45" spans="1:17" ht="9.9499999999999993" customHeight="1" x14ac:dyDescent="0.25">
      <c r="A45" s="253"/>
      <c r="B45" s="17"/>
      <c r="C45" s="7"/>
      <c r="D45" s="16"/>
      <c r="E45" s="7"/>
      <c r="F45" s="13"/>
      <c r="G45" s="13"/>
      <c r="H45" s="13"/>
      <c r="I45" s="36" t="s">
        <v>12</v>
      </c>
      <c r="J45" s="216" t="s">
        <v>355</v>
      </c>
      <c r="K45" s="216"/>
      <c r="L45" s="29"/>
      <c r="M45" s="13"/>
      <c r="N45" s="13"/>
      <c r="O45" s="13"/>
      <c r="P45" s="13"/>
      <c r="Q45" s="13"/>
    </row>
    <row r="46" spans="1:17" ht="9.9499999999999993" customHeight="1" x14ac:dyDescent="0.25">
      <c r="A46" s="253"/>
      <c r="B46" s="32"/>
      <c r="C46" s="33"/>
      <c r="D46" s="16"/>
      <c r="E46" s="7"/>
      <c r="F46" s="13"/>
      <c r="G46" s="13"/>
      <c r="H46" s="13"/>
      <c r="I46" s="36" t="s">
        <v>13</v>
      </c>
      <c r="J46" s="217" t="s">
        <v>355</v>
      </c>
      <c r="K46" s="217"/>
      <c r="L46" s="29"/>
      <c r="M46" s="13"/>
      <c r="N46" s="13"/>
      <c r="O46" s="13"/>
      <c r="P46" s="13"/>
      <c r="Q46" s="13"/>
    </row>
    <row r="47" spans="1:17" ht="9.9499999999999993" customHeight="1" x14ac:dyDescent="0.25">
      <c r="A47" s="253"/>
      <c r="B47" s="7"/>
      <c r="C47" s="39"/>
      <c r="D47" s="16"/>
      <c r="E47" s="7"/>
      <c r="F47" s="13"/>
      <c r="G47" s="13"/>
      <c r="H47" s="13"/>
      <c r="I47" s="36" t="s">
        <v>206</v>
      </c>
      <c r="J47" s="217" t="s">
        <v>355</v>
      </c>
      <c r="K47" s="217"/>
      <c r="L47" s="29"/>
      <c r="M47" s="13"/>
      <c r="N47" s="13"/>
      <c r="O47" s="13"/>
      <c r="P47" s="13"/>
      <c r="Q47" s="13"/>
    </row>
    <row r="48" spans="1:17" ht="9.9499999999999993" customHeight="1" x14ac:dyDescent="0.25">
      <c r="A48" s="13"/>
      <c r="B48" s="32"/>
      <c r="C48" s="33"/>
      <c r="D48" s="16"/>
      <c r="E48" s="7"/>
      <c r="F48" s="13"/>
      <c r="G48" s="13"/>
      <c r="H48" s="13"/>
      <c r="I48" s="36" t="s">
        <v>48</v>
      </c>
      <c r="J48" s="218"/>
      <c r="K48" s="218"/>
      <c r="L48" s="29" t="s">
        <v>99</v>
      </c>
      <c r="M48" s="13"/>
      <c r="N48" s="533" t="s">
        <v>11</v>
      </c>
      <c r="O48" s="534"/>
      <c r="P48" s="534"/>
      <c r="Q48" s="535"/>
    </row>
    <row r="49" spans="1:17" ht="9.75" customHeight="1" x14ac:dyDescent="0.25">
      <c r="A49" s="253"/>
      <c r="B49" s="57"/>
      <c r="C49" s="115"/>
      <c r="D49" s="7"/>
      <c r="E49" s="7"/>
      <c r="F49" s="7"/>
      <c r="G49" s="7"/>
      <c r="H49" s="7"/>
      <c r="I49" s="7"/>
      <c r="J49" s="29"/>
      <c r="K49" s="29"/>
      <c r="L49" s="29"/>
      <c r="M49" s="13"/>
      <c r="N49" s="13"/>
      <c r="O49" s="13"/>
      <c r="P49" s="13"/>
      <c r="Q49" s="13"/>
    </row>
    <row r="50" spans="1:17" ht="10.5" customHeight="1" x14ac:dyDescent="0.25">
      <c r="A50" s="253" t="s">
        <v>164</v>
      </c>
      <c r="B50" s="32" t="s">
        <v>302</v>
      </c>
      <c r="C50" s="7"/>
      <c r="D50" s="7"/>
      <c r="E50" s="7"/>
      <c r="F50" s="7"/>
      <c r="G50" s="13"/>
      <c r="H50" s="13"/>
      <c r="I50" s="13"/>
      <c r="J50" s="271" t="s">
        <v>9</v>
      </c>
      <c r="K50" s="271" t="s">
        <v>10</v>
      </c>
      <c r="L50" s="13"/>
      <c r="M50" s="13"/>
      <c r="N50" s="13"/>
      <c r="O50" s="13"/>
      <c r="P50" s="13"/>
      <c r="Q50" s="13"/>
    </row>
    <row r="51" spans="1:17" ht="10.5" customHeight="1" x14ac:dyDescent="0.25">
      <c r="A51" s="253"/>
      <c r="B51" s="17"/>
      <c r="C51" s="7"/>
      <c r="D51" s="7"/>
      <c r="E51" s="7"/>
      <c r="F51" s="7"/>
      <c r="G51" s="13"/>
      <c r="H51" s="13"/>
      <c r="I51" s="13"/>
      <c r="J51" s="158" t="s">
        <v>355</v>
      </c>
      <c r="K51" s="158"/>
      <c r="L51" s="13"/>
      <c r="M51" s="13"/>
      <c r="N51" s="13"/>
      <c r="O51" s="13"/>
      <c r="P51" s="13"/>
      <c r="Q51" s="13"/>
    </row>
    <row r="52" spans="1:17" ht="9" customHeight="1" x14ac:dyDescent="0.25">
      <c r="A52" s="253"/>
      <c r="B52" s="32"/>
      <c r="C52" s="7"/>
      <c r="D52" s="7"/>
      <c r="E52" s="7"/>
      <c r="F52" s="7"/>
      <c r="G52" s="13"/>
      <c r="H52" s="38"/>
      <c r="I52" s="13"/>
      <c r="J52" s="16"/>
      <c r="K52" s="16"/>
      <c r="L52" s="13"/>
      <c r="M52" s="13"/>
      <c r="N52" s="13"/>
      <c r="O52" s="13"/>
      <c r="P52" s="13"/>
      <c r="Q52" s="13"/>
    </row>
    <row r="53" spans="1:17" ht="10.5" customHeight="1" x14ac:dyDescent="0.25">
      <c r="A53" s="253" t="s">
        <v>372</v>
      </c>
      <c r="B53" s="32" t="s">
        <v>323</v>
      </c>
      <c r="C53" s="7"/>
      <c r="D53" s="29"/>
      <c r="E53" s="29"/>
      <c r="F53" s="29"/>
      <c r="G53" s="13"/>
      <c r="H53" s="13"/>
      <c r="I53" s="13"/>
      <c r="J53" s="244"/>
      <c r="K53" s="244"/>
      <c r="L53" s="13"/>
      <c r="M53" s="13"/>
      <c r="N53" s="13"/>
      <c r="O53" s="13"/>
      <c r="P53" s="13"/>
      <c r="Q53" s="13"/>
    </row>
    <row r="54" spans="1:17" ht="9.9499999999999993" customHeight="1" x14ac:dyDescent="0.25">
      <c r="A54" s="253"/>
      <c r="B54" s="17"/>
      <c r="C54" s="7"/>
      <c r="D54" s="16"/>
      <c r="E54" s="7"/>
      <c r="F54" s="13"/>
      <c r="G54" s="13"/>
      <c r="H54" s="13"/>
      <c r="I54" s="36" t="s">
        <v>305</v>
      </c>
      <c r="J54" s="216">
        <v>5100</v>
      </c>
      <c r="K54" s="156"/>
      <c r="L54" s="13"/>
      <c r="M54" s="13"/>
      <c r="N54" s="13"/>
      <c r="O54" s="13"/>
      <c r="P54" s="13"/>
      <c r="Q54" s="13"/>
    </row>
    <row r="55" spans="1:17" ht="9.9499999999999993" customHeight="1" x14ac:dyDescent="0.25">
      <c r="A55" s="253"/>
      <c r="B55" s="32"/>
      <c r="C55" s="33"/>
      <c r="D55" s="16"/>
      <c r="E55" s="7"/>
      <c r="F55" s="13"/>
      <c r="G55" s="13"/>
      <c r="H55" s="13"/>
      <c r="I55" s="36" t="s">
        <v>306</v>
      </c>
      <c r="J55" s="217">
        <f>394+299+245+1088+1566</f>
        <v>3592</v>
      </c>
      <c r="K55" s="156"/>
      <c r="L55" s="13"/>
      <c r="M55" s="13"/>
      <c r="N55" s="13"/>
      <c r="O55" s="13"/>
      <c r="P55" s="13"/>
      <c r="Q55" s="13"/>
    </row>
    <row r="56" spans="1:17" ht="9.9499999999999993" customHeight="1" x14ac:dyDescent="0.25">
      <c r="A56" s="13"/>
      <c r="B56" s="32"/>
      <c r="C56" s="33"/>
      <c r="D56" s="16"/>
      <c r="E56" s="7"/>
      <c r="F56" s="13"/>
      <c r="G56" s="13"/>
      <c r="H56" s="13"/>
      <c r="I56" s="36" t="s">
        <v>307</v>
      </c>
      <c r="J56" s="218">
        <v>275</v>
      </c>
      <c r="K56" s="156"/>
      <c r="L56" s="13"/>
      <c r="M56" s="13"/>
      <c r="N56" s="13"/>
      <c r="O56" s="13"/>
      <c r="P56" s="13"/>
      <c r="Q56" s="13"/>
    </row>
    <row r="57" spans="1:17" ht="9.9499999999999993" customHeight="1" x14ac:dyDescent="0.25">
      <c r="A57" s="13"/>
      <c r="B57" s="32"/>
      <c r="C57" s="33"/>
      <c r="D57" s="16"/>
      <c r="E57" s="7"/>
      <c r="F57" s="13"/>
      <c r="G57" s="13"/>
      <c r="H57" s="13"/>
      <c r="I57" s="36"/>
      <c r="J57" s="156"/>
      <c r="K57" s="156"/>
      <c r="L57" s="13"/>
      <c r="M57" s="13"/>
      <c r="N57" s="13"/>
      <c r="O57" s="13"/>
      <c r="P57" s="13"/>
      <c r="Q57" s="13"/>
    </row>
    <row r="58" spans="1:17" ht="10.5" customHeight="1" x14ac:dyDescent="0.25">
      <c r="A58" s="253" t="s">
        <v>165</v>
      </c>
      <c r="B58" s="32" t="s">
        <v>325</v>
      </c>
      <c r="C58" s="33"/>
      <c r="D58" s="16"/>
      <c r="E58" s="7"/>
      <c r="F58" s="13"/>
      <c r="G58" s="13"/>
      <c r="H58" s="13"/>
      <c r="I58" s="157"/>
      <c r="J58" s="431" t="s">
        <v>117</v>
      </c>
      <c r="K58" s="433"/>
      <c r="L58" s="13"/>
      <c r="M58" s="13"/>
      <c r="N58" s="13"/>
      <c r="O58" s="13"/>
      <c r="P58" s="13"/>
      <c r="Q58" s="13"/>
    </row>
    <row r="59" spans="1:17" ht="10.5" customHeight="1" x14ac:dyDescent="0.25">
      <c r="A59" s="13"/>
      <c r="B59" s="32"/>
      <c r="C59" s="33"/>
      <c r="D59" s="16"/>
      <c r="E59" s="7"/>
      <c r="F59" s="13"/>
      <c r="G59" s="13"/>
      <c r="H59" s="13"/>
      <c r="I59" s="37" t="s">
        <v>308</v>
      </c>
      <c r="J59" s="541">
        <v>0</v>
      </c>
      <c r="K59" s="542"/>
      <c r="L59" s="13"/>
      <c r="M59" s="13"/>
      <c r="N59" s="13"/>
      <c r="O59" s="13"/>
      <c r="P59" s="13"/>
      <c r="Q59" s="13"/>
    </row>
    <row r="60" spans="1:17" ht="10.5" customHeight="1" x14ac:dyDescent="0.25">
      <c r="A60" s="13"/>
      <c r="B60" s="32"/>
      <c r="C60" s="33"/>
      <c r="D60" s="16"/>
      <c r="E60" s="7"/>
      <c r="F60" s="13"/>
      <c r="G60" s="13"/>
      <c r="H60" s="13"/>
      <c r="I60" s="37" t="s">
        <v>309</v>
      </c>
      <c r="J60" s="527">
        <v>0</v>
      </c>
      <c r="K60" s="528"/>
      <c r="L60" s="13"/>
      <c r="M60" s="13"/>
      <c r="N60" s="13"/>
      <c r="O60" s="13"/>
      <c r="P60" s="13"/>
      <c r="Q60" s="13"/>
    </row>
    <row r="61" spans="1:17" ht="10.5" customHeight="1" x14ac:dyDescent="0.25">
      <c r="A61" s="13"/>
      <c r="B61" s="32"/>
      <c r="C61" s="33"/>
      <c r="D61" s="16"/>
      <c r="E61" s="7"/>
      <c r="F61" s="13"/>
      <c r="G61" s="13"/>
      <c r="H61" s="13"/>
      <c r="I61" s="37" t="s">
        <v>310</v>
      </c>
      <c r="J61" s="527">
        <v>1011683</v>
      </c>
      <c r="K61" s="528"/>
      <c r="L61" s="13"/>
      <c r="M61" s="13"/>
      <c r="N61" s="13"/>
      <c r="O61" s="13"/>
      <c r="P61" s="13"/>
      <c r="Q61" s="13"/>
    </row>
    <row r="62" spans="1:17" ht="10.5" customHeight="1" x14ac:dyDescent="0.25">
      <c r="A62" s="13"/>
      <c r="B62" s="32"/>
      <c r="C62" s="33"/>
      <c r="D62" s="16"/>
      <c r="E62" s="7"/>
      <c r="F62" s="13"/>
      <c r="G62" s="13"/>
      <c r="H62" s="13"/>
      <c r="I62" s="37" t="s">
        <v>311</v>
      </c>
      <c r="J62" s="527">
        <v>0</v>
      </c>
      <c r="K62" s="528"/>
      <c r="L62" s="13"/>
      <c r="M62" s="13"/>
      <c r="N62" s="13"/>
      <c r="O62" s="13"/>
      <c r="P62" s="13"/>
      <c r="Q62" s="13"/>
    </row>
    <row r="63" spans="1:17" ht="10.5" customHeight="1" x14ac:dyDescent="0.25">
      <c r="A63" s="13"/>
      <c r="B63" s="32"/>
      <c r="C63" s="33"/>
      <c r="D63" s="16"/>
      <c r="E63" s="7"/>
      <c r="F63" s="13"/>
      <c r="G63" s="13"/>
      <c r="H63" s="13"/>
      <c r="I63" s="37" t="s">
        <v>312</v>
      </c>
      <c r="J63" s="529">
        <v>765150</v>
      </c>
      <c r="K63" s="530"/>
      <c r="L63" s="13"/>
      <c r="M63" s="13"/>
      <c r="N63" s="13"/>
      <c r="O63" s="13"/>
      <c r="P63" s="13"/>
      <c r="Q63" s="13"/>
    </row>
    <row r="64" spans="1:17" ht="10.5" customHeight="1" x14ac:dyDescent="0.25">
      <c r="A64" s="13"/>
      <c r="B64" s="32"/>
      <c r="C64" s="33"/>
      <c r="D64" s="16"/>
      <c r="E64" s="7"/>
      <c r="F64" s="13"/>
      <c r="G64" s="13"/>
      <c r="H64" s="13"/>
      <c r="I64" s="37" t="s">
        <v>49</v>
      </c>
      <c r="J64" s="531">
        <f>SUM(J59:J63)</f>
        <v>1776833</v>
      </c>
      <c r="K64" s="532"/>
      <c r="L64" s="266"/>
      <c r="M64" s="13"/>
      <c r="N64" s="13"/>
      <c r="O64" s="13"/>
      <c r="P64" s="13"/>
      <c r="Q64" s="13"/>
    </row>
    <row r="65" spans="1:17" ht="8.25" customHeight="1" x14ac:dyDescent="0.25">
      <c r="A65" s="13"/>
      <c r="B65" s="32"/>
      <c r="C65" s="33"/>
      <c r="D65" s="16"/>
      <c r="E65" s="7"/>
      <c r="F65" s="16"/>
      <c r="G65" s="7"/>
      <c r="H65" s="13"/>
      <c r="I65" s="16"/>
      <c r="J65" s="7"/>
      <c r="K65" s="13"/>
      <c r="L65" s="13"/>
      <c r="M65" s="13"/>
      <c r="N65" s="13"/>
      <c r="O65" s="13"/>
      <c r="P65" s="13"/>
      <c r="Q65" s="13"/>
    </row>
    <row r="66" spans="1:17" ht="39.75" customHeight="1" x14ac:dyDescent="0.25">
      <c r="A66" s="253"/>
      <c r="B66" s="419" t="s">
        <v>389</v>
      </c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13"/>
    </row>
    <row r="67" spans="1:17" ht="10.5" customHeight="1" x14ac:dyDescent="0.25">
      <c r="A67" s="253"/>
      <c r="B67" s="116"/>
      <c r="C67" s="16"/>
      <c r="D67" s="36"/>
      <c r="E67" s="7"/>
      <c r="F67" s="7"/>
      <c r="G67" s="7"/>
      <c r="H67" s="13"/>
      <c r="I67" s="36"/>
      <c r="J67" s="179"/>
      <c r="K67" s="179"/>
      <c r="L67" s="179"/>
      <c r="M67" s="13"/>
      <c r="N67" s="418"/>
      <c r="O67" s="418"/>
      <c r="P67" s="418"/>
      <c r="Q67" s="13"/>
    </row>
    <row r="68" spans="1:17" ht="14.25" customHeight="1" x14ac:dyDescent="0.25">
      <c r="A68" s="252" t="s">
        <v>15</v>
      </c>
      <c r="B68" s="32"/>
      <c r="C68" s="33"/>
      <c r="D68" s="7"/>
      <c r="E68" s="32"/>
      <c r="F68" s="13"/>
      <c r="G68" s="16"/>
      <c r="H68" s="7"/>
      <c r="I68" s="16"/>
      <c r="J68" s="7"/>
      <c r="K68" s="13"/>
      <c r="L68" s="13"/>
      <c r="M68" s="13"/>
      <c r="N68" s="13"/>
      <c r="O68" s="13"/>
      <c r="P68" s="13"/>
      <c r="Q68" s="13"/>
    </row>
    <row r="69" spans="1:17" ht="10.5" customHeight="1" x14ac:dyDescent="0.25">
      <c r="A69" s="253" t="s">
        <v>102</v>
      </c>
      <c r="B69" s="32" t="s">
        <v>148</v>
      </c>
      <c r="C69" s="7"/>
      <c r="D69" s="7"/>
      <c r="E69" s="7"/>
      <c r="F69" s="7"/>
      <c r="G69" s="7"/>
      <c r="H69" s="7"/>
      <c r="I69" s="13"/>
      <c r="J69" s="7"/>
      <c r="K69" s="13"/>
      <c r="L69" s="13"/>
      <c r="M69" s="13"/>
      <c r="N69" s="13"/>
      <c r="O69" s="13"/>
      <c r="P69" s="13"/>
      <c r="Q69" s="13"/>
    </row>
    <row r="70" spans="1:17" s="21" customFormat="1" ht="10.5" customHeight="1" x14ac:dyDescent="0.25">
      <c r="A70" s="254"/>
      <c r="B70" s="173" t="s">
        <v>249</v>
      </c>
      <c r="C70" s="1"/>
      <c r="D70" s="1"/>
      <c r="E70" s="1"/>
      <c r="F70" s="1"/>
      <c r="G70" s="1"/>
      <c r="H70" s="1"/>
      <c r="I70" s="6"/>
      <c r="J70" s="1"/>
      <c r="K70" s="20"/>
      <c r="L70" s="20"/>
      <c r="M70" s="20"/>
      <c r="N70" s="20"/>
      <c r="O70" s="20"/>
      <c r="P70" s="20"/>
      <c r="Q70" s="20"/>
    </row>
    <row r="71" spans="1:17" ht="10.5" customHeight="1" x14ac:dyDescent="0.25">
      <c r="A71" s="253"/>
      <c r="B71" s="246"/>
      <c r="C71" s="239">
        <v>2006</v>
      </c>
      <c r="D71" s="239">
        <v>2007</v>
      </c>
      <c r="E71" s="239">
        <v>2008</v>
      </c>
      <c r="F71" s="239">
        <v>2009</v>
      </c>
      <c r="G71" s="239">
        <v>2010</v>
      </c>
      <c r="H71" s="7"/>
      <c r="I71" s="13"/>
      <c r="J71" s="7"/>
      <c r="K71" s="13"/>
      <c r="L71" s="13"/>
      <c r="M71" s="13"/>
      <c r="N71" s="13"/>
      <c r="O71" s="13"/>
      <c r="P71" s="13"/>
      <c r="Q71" s="13"/>
    </row>
    <row r="72" spans="1:17" ht="10.5" customHeight="1" x14ac:dyDescent="0.25">
      <c r="A72" s="253"/>
      <c r="B72" s="94" t="s">
        <v>17</v>
      </c>
      <c r="C72" s="101">
        <f>9+104+208+636+413+1088+1322+61</f>
        <v>3841</v>
      </c>
      <c r="D72" s="101">
        <f>17+103+237+707+436+1373+1822</f>
        <v>4695</v>
      </c>
      <c r="E72" s="101">
        <f>34+53+194+718+459+1795+1866</f>
        <v>5119</v>
      </c>
      <c r="F72" s="101">
        <f>363+836+356+2022+1864</f>
        <v>5441</v>
      </c>
      <c r="G72" s="411">
        <f>3762+1870+4</f>
        <v>5636</v>
      </c>
      <c r="H72" s="289"/>
      <c r="I72" s="175"/>
      <c r="J72" s="175"/>
      <c r="K72" s="175"/>
      <c r="L72" s="175"/>
      <c r="M72" s="13"/>
      <c r="N72" s="13"/>
      <c r="O72" s="13"/>
      <c r="P72" s="13"/>
      <c r="Q72" s="13"/>
    </row>
    <row r="73" spans="1:17" ht="10.5" customHeight="1" x14ac:dyDescent="0.25">
      <c r="A73" s="253"/>
      <c r="B73" s="96" t="s">
        <v>18</v>
      </c>
      <c r="C73" s="102">
        <f>125+130+293+244+109+1640+3123+11</f>
        <v>5675</v>
      </c>
      <c r="D73" s="102">
        <f>182+147+301+246+125+2181+3861</f>
        <v>7043</v>
      </c>
      <c r="E73" s="102">
        <f>267+76+332+263+118+2634+3972</f>
        <v>7662</v>
      </c>
      <c r="F73" s="102">
        <f>851+297+155+2921+3879</f>
        <v>8103</v>
      </c>
      <c r="G73" s="292">
        <f>4279+3998+1</f>
        <v>8278</v>
      </c>
      <c r="H73" s="289"/>
      <c r="I73" s="175"/>
      <c r="J73" s="175"/>
      <c r="K73" s="175"/>
      <c r="L73" s="175"/>
      <c r="M73" s="13"/>
      <c r="N73" s="13"/>
      <c r="O73" s="13"/>
      <c r="P73" s="13"/>
      <c r="Q73" s="13"/>
    </row>
    <row r="74" spans="1:17" s="45" customFormat="1" ht="10.5" customHeight="1" x14ac:dyDescent="0.25">
      <c r="A74" s="7"/>
      <c r="B74" s="43" t="s">
        <v>49</v>
      </c>
      <c r="C74" s="106">
        <f>SUM(C72:C73)</f>
        <v>9516</v>
      </c>
      <c r="D74" s="106">
        <f>SUM(D72:D73)</f>
        <v>11738</v>
      </c>
      <c r="E74" s="106">
        <f>SUM(E72:E73)</f>
        <v>12781</v>
      </c>
      <c r="F74" s="293">
        <f>SUM(F72:F73)</f>
        <v>13544</v>
      </c>
      <c r="G74" s="294">
        <f>SUM(G72:G73)</f>
        <v>13914</v>
      </c>
      <c r="H74" s="29"/>
      <c r="I74" s="7"/>
      <c r="J74" s="7"/>
      <c r="K74" s="7"/>
      <c r="L74" s="7"/>
      <c r="M74" s="7"/>
      <c r="N74" s="7"/>
      <c r="O74" s="7"/>
      <c r="P74" s="7"/>
      <c r="Q74" s="7"/>
    </row>
    <row r="75" spans="1:17" s="45" customFormat="1" ht="7.5" customHeight="1" x14ac:dyDescent="0.25">
      <c r="A75" s="7"/>
      <c r="B75" s="16"/>
      <c r="C75" s="36"/>
      <c r="D75" s="36"/>
      <c r="E75" s="36"/>
      <c r="F75" s="3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10.5" customHeight="1" x14ac:dyDescent="0.25">
      <c r="A76" s="253" t="s">
        <v>101</v>
      </c>
      <c r="B76" s="32" t="s">
        <v>149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13"/>
      <c r="N76" s="13"/>
      <c r="O76" s="13"/>
      <c r="P76" s="13"/>
      <c r="Q76" s="13"/>
    </row>
    <row r="77" spans="1:17" ht="10.5" customHeight="1" x14ac:dyDescent="0.25">
      <c r="A77" s="253"/>
      <c r="B77" s="481"/>
      <c r="C77" s="449" t="s">
        <v>74</v>
      </c>
      <c r="D77" s="449"/>
      <c r="E77" s="449"/>
      <c r="F77" s="449" t="s">
        <v>75</v>
      </c>
      <c r="G77" s="449"/>
      <c r="H77" s="449"/>
      <c r="I77" s="449" t="s">
        <v>4</v>
      </c>
      <c r="J77" s="449"/>
      <c r="K77" s="449"/>
      <c r="L77" s="449" t="s">
        <v>5</v>
      </c>
      <c r="M77" s="449"/>
      <c r="N77" s="449"/>
      <c r="O77" s="449" t="s">
        <v>79</v>
      </c>
      <c r="P77" s="449"/>
      <c r="Q77" s="449"/>
    </row>
    <row r="78" spans="1:17" ht="10.5" customHeight="1" x14ac:dyDescent="0.25">
      <c r="A78" s="253"/>
      <c r="B78" s="546"/>
      <c r="C78" s="239" t="s">
        <v>118</v>
      </c>
      <c r="D78" s="239" t="s">
        <v>119</v>
      </c>
      <c r="E78" s="239" t="s">
        <v>49</v>
      </c>
      <c r="F78" s="239" t="s">
        <v>118</v>
      </c>
      <c r="G78" s="239" t="s">
        <v>119</v>
      </c>
      <c r="H78" s="239" t="s">
        <v>49</v>
      </c>
      <c r="I78" s="239" t="s">
        <v>118</v>
      </c>
      <c r="J78" s="239" t="s">
        <v>119</v>
      </c>
      <c r="K78" s="239" t="s">
        <v>49</v>
      </c>
      <c r="L78" s="239" t="s">
        <v>118</v>
      </c>
      <c r="M78" s="239" t="s">
        <v>119</v>
      </c>
      <c r="N78" s="239" t="s">
        <v>49</v>
      </c>
      <c r="O78" s="239" t="s">
        <v>118</v>
      </c>
      <c r="P78" s="239" t="s">
        <v>119</v>
      </c>
      <c r="Q78" s="239" t="s">
        <v>49</v>
      </c>
    </row>
    <row r="79" spans="1:17" ht="10.5" customHeight="1" x14ac:dyDescent="0.25">
      <c r="A79" s="253"/>
      <c r="B79" s="94" t="s">
        <v>201</v>
      </c>
      <c r="C79" s="376" t="s">
        <v>363</v>
      </c>
      <c r="D79" s="377" t="s">
        <v>363</v>
      </c>
      <c r="E79" s="410" t="s">
        <v>363</v>
      </c>
      <c r="F79" s="376" t="s">
        <v>363</v>
      </c>
      <c r="G79" s="377" t="s">
        <v>363</v>
      </c>
      <c r="H79" s="410" t="s">
        <v>363</v>
      </c>
      <c r="I79" s="376" t="s">
        <v>363</v>
      </c>
      <c r="J79" s="377" t="s">
        <v>363</v>
      </c>
      <c r="K79" s="410" t="s">
        <v>363</v>
      </c>
      <c r="L79" s="376" t="s">
        <v>363</v>
      </c>
      <c r="M79" s="377" t="s">
        <v>363</v>
      </c>
      <c r="N79" s="410" t="s">
        <v>363</v>
      </c>
      <c r="O79" s="376" t="s">
        <v>363</v>
      </c>
      <c r="P79" s="377" t="s">
        <v>363</v>
      </c>
      <c r="Q79" s="410" t="s">
        <v>363</v>
      </c>
    </row>
    <row r="80" spans="1:17" ht="10.5" customHeight="1" x14ac:dyDescent="0.25">
      <c r="A80" s="253"/>
      <c r="B80" s="95" t="s">
        <v>200</v>
      </c>
      <c r="C80" s="370" t="s">
        <v>363</v>
      </c>
      <c r="D80" s="371" t="s">
        <v>363</v>
      </c>
      <c r="E80" s="408" t="s">
        <v>363</v>
      </c>
      <c r="F80" s="370" t="s">
        <v>363</v>
      </c>
      <c r="G80" s="371" t="s">
        <v>363</v>
      </c>
      <c r="H80" s="408" t="s">
        <v>363</v>
      </c>
      <c r="I80" s="370" t="s">
        <v>363</v>
      </c>
      <c r="J80" s="371" t="s">
        <v>363</v>
      </c>
      <c r="K80" s="408" t="s">
        <v>363</v>
      </c>
      <c r="L80" s="370" t="s">
        <v>363</v>
      </c>
      <c r="M80" s="371" t="s">
        <v>363</v>
      </c>
      <c r="N80" s="408" t="s">
        <v>363</v>
      </c>
      <c r="O80" s="370" t="s">
        <v>363</v>
      </c>
      <c r="P80" s="371" t="s">
        <v>363</v>
      </c>
      <c r="Q80" s="408" t="s">
        <v>363</v>
      </c>
    </row>
    <row r="81" spans="1:19" ht="10.5" customHeight="1" x14ac:dyDescent="0.25">
      <c r="A81" s="253"/>
      <c r="B81" s="95" t="s">
        <v>6</v>
      </c>
      <c r="C81" s="192">
        <f>9+104+208+636+413+1067+1297</f>
        <v>3734</v>
      </c>
      <c r="D81" s="193">
        <f>125+130+293+244+109+1622+3104</f>
        <v>5627</v>
      </c>
      <c r="E81" s="176">
        <f>SUM(C81:D81)</f>
        <v>9361</v>
      </c>
      <c r="F81" s="192">
        <f>17+103+237+682+436+1305+1764</f>
        <v>4544</v>
      </c>
      <c r="G81" s="193">
        <f>182+147+301+238+125+2110+3819</f>
        <v>6922</v>
      </c>
      <c r="H81" s="176">
        <f>SUM(F81:G81)</f>
        <v>11466</v>
      </c>
      <c r="I81" s="192">
        <f>34+53+194+718+459+1736+1866</f>
        <v>5060</v>
      </c>
      <c r="J81" s="193">
        <f>267+76+332+263+118+2572+3972</f>
        <v>7600</v>
      </c>
      <c r="K81" s="176">
        <f>SUM(I81:J81)</f>
        <v>12660</v>
      </c>
      <c r="L81" s="192">
        <f>363+800+356+1936+1792</f>
        <v>5247</v>
      </c>
      <c r="M81" s="193">
        <f>851+292+155+2722+3781</f>
        <v>7801</v>
      </c>
      <c r="N81" s="295">
        <f>SUM(L81:M81)</f>
        <v>13048</v>
      </c>
      <c r="O81" s="281">
        <f>3634+1801+4</f>
        <v>5439</v>
      </c>
      <c r="P81" s="290">
        <f>4166+3902+1</f>
        <v>8069</v>
      </c>
      <c r="Q81" s="295">
        <f>SUM(O81:P81)</f>
        <v>13508</v>
      </c>
    </row>
    <row r="82" spans="1:19" ht="10.5" customHeight="1" x14ac:dyDescent="0.25">
      <c r="A82" s="253"/>
      <c r="B82" s="95" t="s">
        <v>7</v>
      </c>
      <c r="C82" s="192">
        <f>21+25</f>
        <v>46</v>
      </c>
      <c r="D82" s="193">
        <f>18+19</f>
        <v>37</v>
      </c>
      <c r="E82" s="176">
        <f>SUM(C82:D82)</f>
        <v>83</v>
      </c>
      <c r="F82" s="192">
        <v>26</v>
      </c>
      <c r="G82" s="193">
        <v>24</v>
      </c>
      <c r="H82" s="176">
        <f>SUM(F82:G82)</f>
        <v>50</v>
      </c>
      <c r="I82" s="192">
        <v>37</v>
      </c>
      <c r="J82" s="193">
        <v>13</v>
      </c>
      <c r="K82" s="176">
        <f>SUM(I82:J82)</f>
        <v>50</v>
      </c>
      <c r="L82" s="192">
        <f>49+29</f>
        <v>78</v>
      </c>
      <c r="M82" s="193">
        <f>93+25</f>
        <v>118</v>
      </c>
      <c r="N82" s="295">
        <f>SUM(L82:M82)</f>
        <v>196</v>
      </c>
      <c r="O82" s="281">
        <f>62+33+29</f>
        <v>124</v>
      </c>
      <c r="P82" s="290">
        <f>44+7+25</f>
        <v>76</v>
      </c>
      <c r="Q82" s="176">
        <f>SUM(O82:P82)</f>
        <v>200</v>
      </c>
    </row>
    <row r="83" spans="1:19" ht="10.5" customHeight="1" x14ac:dyDescent="0.25">
      <c r="A83" s="253"/>
      <c r="B83" s="95" t="s">
        <v>8</v>
      </c>
      <c r="C83" s="370" t="s">
        <v>363</v>
      </c>
      <c r="D83" s="371" t="s">
        <v>363</v>
      </c>
      <c r="E83" s="408" t="s">
        <v>363</v>
      </c>
      <c r="F83" s="370" t="s">
        <v>363</v>
      </c>
      <c r="G83" s="371" t="s">
        <v>363</v>
      </c>
      <c r="H83" s="408" t="s">
        <v>363</v>
      </c>
      <c r="I83" s="370" t="s">
        <v>363</v>
      </c>
      <c r="J83" s="371" t="s">
        <v>363</v>
      </c>
      <c r="K83" s="408" t="s">
        <v>363</v>
      </c>
      <c r="L83" s="192">
        <v>18</v>
      </c>
      <c r="M83" s="193">
        <v>49</v>
      </c>
      <c r="N83" s="295">
        <f>SUM(L83:M83)</f>
        <v>67</v>
      </c>
      <c r="O83" s="281">
        <v>16</v>
      </c>
      <c r="P83" s="290">
        <v>47</v>
      </c>
      <c r="Q83" s="176">
        <f>SUM(O83:P83)</f>
        <v>63</v>
      </c>
    </row>
    <row r="84" spans="1:19" ht="10.5" customHeight="1" x14ac:dyDescent="0.25">
      <c r="A84" s="253"/>
      <c r="B84" s="95" t="s">
        <v>216</v>
      </c>
      <c r="C84" s="370">
        <f>33+28</f>
        <v>61</v>
      </c>
      <c r="D84" s="371">
        <f>7+4</f>
        <v>11</v>
      </c>
      <c r="E84" s="408">
        <f>SUM(C84:D84)</f>
        <v>72</v>
      </c>
      <c r="F84" s="192">
        <f>25+42+58</f>
        <v>125</v>
      </c>
      <c r="G84" s="193">
        <f>8+47+42</f>
        <v>97</v>
      </c>
      <c r="H84" s="176">
        <f>SUM(F84:G84)</f>
        <v>222</v>
      </c>
      <c r="I84" s="192">
        <v>22</v>
      </c>
      <c r="J84" s="193">
        <v>49</v>
      </c>
      <c r="K84" s="176">
        <f>SUM(I84:J84)</f>
        <v>71</v>
      </c>
      <c r="L84" s="192">
        <f>36+37+25</f>
        <v>98</v>
      </c>
      <c r="M84" s="193">
        <f>5+106+24</f>
        <v>135</v>
      </c>
      <c r="N84" s="295">
        <f>SUM(L84:M84)</f>
        <v>233</v>
      </c>
      <c r="O84" s="281">
        <f>1+32+24</f>
        <v>57</v>
      </c>
      <c r="P84" s="290">
        <f>30+32+24</f>
        <v>86</v>
      </c>
      <c r="Q84" s="176">
        <f>SUM(O84:P84)</f>
        <v>143</v>
      </c>
    </row>
    <row r="85" spans="1:19" ht="10.5" customHeight="1" x14ac:dyDescent="0.25">
      <c r="A85" s="253"/>
      <c r="B85" s="96" t="s">
        <v>299</v>
      </c>
      <c r="C85" s="373" t="s">
        <v>363</v>
      </c>
      <c r="D85" s="374" t="s">
        <v>363</v>
      </c>
      <c r="E85" s="409" t="s">
        <v>363</v>
      </c>
      <c r="F85" s="373" t="s">
        <v>363</v>
      </c>
      <c r="G85" s="374" t="s">
        <v>363</v>
      </c>
      <c r="H85" s="409" t="s">
        <v>363</v>
      </c>
      <c r="I85" s="373" t="s">
        <v>363</v>
      </c>
      <c r="J85" s="374" t="s">
        <v>363</v>
      </c>
      <c r="K85" s="409" t="s">
        <v>363</v>
      </c>
      <c r="L85" s="373" t="s">
        <v>363</v>
      </c>
      <c r="M85" s="374" t="s">
        <v>363</v>
      </c>
      <c r="N85" s="409" t="s">
        <v>363</v>
      </c>
      <c r="O85" s="373" t="s">
        <v>363</v>
      </c>
      <c r="P85" s="374" t="s">
        <v>363</v>
      </c>
      <c r="Q85" s="409" t="s">
        <v>363</v>
      </c>
    </row>
    <row r="86" spans="1:19" ht="10.5" customHeight="1" x14ac:dyDescent="0.25">
      <c r="A86" s="253"/>
      <c r="B86" s="43" t="s">
        <v>49</v>
      </c>
      <c r="C86" s="112">
        <f t="shared" ref="C86:Q86" si="0">SUM(C81:C85)</f>
        <v>3841</v>
      </c>
      <c r="D86" s="113">
        <f t="shared" si="0"/>
        <v>5675</v>
      </c>
      <c r="E86" s="106">
        <f t="shared" si="0"/>
        <v>9516</v>
      </c>
      <c r="F86" s="112">
        <f t="shared" si="0"/>
        <v>4695</v>
      </c>
      <c r="G86" s="113">
        <f t="shared" si="0"/>
        <v>7043</v>
      </c>
      <c r="H86" s="106">
        <f t="shared" si="0"/>
        <v>11738</v>
      </c>
      <c r="I86" s="112">
        <f t="shared" si="0"/>
        <v>5119</v>
      </c>
      <c r="J86" s="113">
        <f t="shared" si="0"/>
        <v>7662</v>
      </c>
      <c r="K86" s="106">
        <f t="shared" si="0"/>
        <v>12781</v>
      </c>
      <c r="L86" s="112">
        <f t="shared" si="0"/>
        <v>5441</v>
      </c>
      <c r="M86" s="113">
        <f t="shared" si="0"/>
        <v>8103</v>
      </c>
      <c r="N86" s="293">
        <f t="shared" si="0"/>
        <v>13544</v>
      </c>
      <c r="O86" s="112">
        <f t="shared" si="0"/>
        <v>5636</v>
      </c>
      <c r="P86" s="113">
        <f t="shared" si="0"/>
        <v>8278</v>
      </c>
      <c r="Q86" s="293">
        <f t="shared" si="0"/>
        <v>13914</v>
      </c>
    </row>
    <row r="87" spans="1:19" ht="8.25" customHeight="1" x14ac:dyDescent="0.25">
      <c r="A87" s="253"/>
      <c r="B87" s="32"/>
      <c r="C87" s="46"/>
      <c r="D87" s="47"/>
      <c r="E87" s="47"/>
      <c r="F87" s="47"/>
      <c r="G87" s="47"/>
      <c r="H87" s="47"/>
      <c r="I87" s="47"/>
      <c r="J87" s="47"/>
      <c r="K87" s="47"/>
      <c r="L87" s="47"/>
      <c r="M87" s="48"/>
      <c r="N87" s="264"/>
      <c r="O87" s="48"/>
      <c r="P87" s="48"/>
      <c r="Q87" s="48"/>
    </row>
    <row r="88" spans="1:19" ht="10.5" customHeight="1" x14ac:dyDescent="0.25">
      <c r="A88" s="253" t="s">
        <v>90</v>
      </c>
      <c r="B88" s="32" t="s">
        <v>150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</row>
    <row r="89" spans="1:19" ht="9.75" customHeight="1" x14ac:dyDescent="0.25">
      <c r="A89" s="253"/>
      <c r="B89" s="460"/>
      <c r="C89" s="423" t="s">
        <v>74</v>
      </c>
      <c r="D89" s="423"/>
      <c r="E89" s="423"/>
      <c r="F89" s="423" t="s">
        <v>75</v>
      </c>
      <c r="G89" s="423"/>
      <c r="H89" s="423"/>
      <c r="I89" s="423" t="s">
        <v>4</v>
      </c>
      <c r="J89" s="423"/>
      <c r="K89" s="423"/>
      <c r="L89" s="423" t="s">
        <v>5</v>
      </c>
      <c r="M89" s="423"/>
      <c r="N89" s="423"/>
      <c r="O89" s="423" t="s">
        <v>79</v>
      </c>
      <c r="P89" s="423"/>
      <c r="Q89" s="423"/>
    </row>
    <row r="90" spans="1:19" ht="9.75" customHeight="1" x14ac:dyDescent="0.25">
      <c r="A90" s="253"/>
      <c r="B90" s="461"/>
      <c r="C90" s="249" t="s">
        <v>118</v>
      </c>
      <c r="D90" s="249" t="s">
        <v>119</v>
      </c>
      <c r="E90" s="249" t="s">
        <v>49</v>
      </c>
      <c r="F90" s="249" t="s">
        <v>118</v>
      </c>
      <c r="G90" s="249" t="s">
        <v>119</v>
      </c>
      <c r="H90" s="249" t="s">
        <v>49</v>
      </c>
      <c r="I90" s="249" t="s">
        <v>118</v>
      </c>
      <c r="J90" s="249" t="s">
        <v>119</v>
      </c>
      <c r="K90" s="249" t="s">
        <v>49</v>
      </c>
      <c r="L90" s="249" t="s">
        <v>118</v>
      </c>
      <c r="M90" s="249" t="s">
        <v>119</v>
      </c>
      <c r="N90" s="249" t="s">
        <v>49</v>
      </c>
      <c r="O90" s="249" t="s">
        <v>118</v>
      </c>
      <c r="P90" s="249" t="s">
        <v>119</v>
      </c>
      <c r="Q90" s="249" t="s">
        <v>49</v>
      </c>
    </row>
    <row r="91" spans="1:19" ht="10.5" customHeight="1" x14ac:dyDescent="0.25">
      <c r="A91" s="253"/>
      <c r="B91" s="41" t="s">
        <v>19</v>
      </c>
      <c r="C91" s="190">
        <f>9+104+208+636+413+1000+1296</f>
        <v>3666</v>
      </c>
      <c r="D91" s="191">
        <f>125+130+293+244+109+1436+3053</f>
        <v>5390</v>
      </c>
      <c r="E91" s="101">
        <f>SUM(C91:D91)</f>
        <v>9056</v>
      </c>
      <c r="F91" s="190">
        <f>17+103+237+707+436+1188+1763</f>
        <v>4451</v>
      </c>
      <c r="G91" s="191">
        <f>182+147+301+246+125+1721+3658</f>
        <v>6380</v>
      </c>
      <c r="H91" s="101">
        <f>SUM(F91:G91)</f>
        <v>10831</v>
      </c>
      <c r="I91" s="190">
        <f>34+53+194+718+459+1599+1865</f>
        <v>4922</v>
      </c>
      <c r="J91" s="191">
        <f>267+76+332+263+118+2076+3808</f>
        <v>6940</v>
      </c>
      <c r="K91" s="101">
        <f>SUM(I91:J91)</f>
        <v>11862</v>
      </c>
      <c r="L91" s="190">
        <f>363+836+356+1732+1790</f>
        <v>5077</v>
      </c>
      <c r="M91" s="191">
        <f>851+297+155+2058+3576</f>
        <v>6937</v>
      </c>
      <c r="N91" s="296">
        <f>SUM(L91:M91)</f>
        <v>12014</v>
      </c>
      <c r="O91" s="412">
        <f>3389+1799+4</f>
        <v>5192</v>
      </c>
      <c r="P91" s="413">
        <f>3494+3702+1</f>
        <v>7197</v>
      </c>
      <c r="Q91" s="296">
        <f>SUM(O91:P91)</f>
        <v>12389</v>
      </c>
      <c r="R91" s="175"/>
      <c r="S91" s="175"/>
    </row>
    <row r="92" spans="1:19" ht="10.5" customHeight="1" x14ac:dyDescent="0.25">
      <c r="A92" s="253"/>
      <c r="B92" s="49" t="s">
        <v>20</v>
      </c>
      <c r="C92" s="192">
        <f>88+26+61</f>
        <v>175</v>
      </c>
      <c r="D92" s="193">
        <f>204+70+11</f>
        <v>285</v>
      </c>
      <c r="E92" s="176">
        <f>SUM(C92:D92)</f>
        <v>460</v>
      </c>
      <c r="F92" s="192">
        <f>185+59</f>
        <v>244</v>
      </c>
      <c r="G92" s="193">
        <f>460+203</f>
        <v>663</v>
      </c>
      <c r="H92" s="176">
        <f>SUM(F92:G92)</f>
        <v>907</v>
      </c>
      <c r="I92" s="192">
        <f>196+1</f>
        <v>197</v>
      </c>
      <c r="J92" s="193">
        <f>558+164</f>
        <v>722</v>
      </c>
      <c r="K92" s="176">
        <f>SUM(I92:J92)</f>
        <v>919</v>
      </c>
      <c r="L92" s="192">
        <f>290+74</f>
        <v>364</v>
      </c>
      <c r="M92" s="193">
        <f>863+303</f>
        <v>1166</v>
      </c>
      <c r="N92" s="295">
        <f>SUM(L92:M92)</f>
        <v>1530</v>
      </c>
      <c r="O92" s="281">
        <f>63+33+277+71</f>
        <v>444</v>
      </c>
      <c r="P92" s="290">
        <f>74+7+704+296</f>
        <v>1081</v>
      </c>
      <c r="Q92" s="295">
        <f>SUM(O92:P92)</f>
        <v>1525</v>
      </c>
    </row>
    <row r="93" spans="1:19" ht="10.5" customHeight="1" x14ac:dyDescent="0.25">
      <c r="A93" s="253"/>
      <c r="B93" s="49" t="s">
        <v>21</v>
      </c>
      <c r="C93" s="370" t="s">
        <v>363</v>
      </c>
      <c r="D93" s="371" t="s">
        <v>363</v>
      </c>
      <c r="E93" s="408" t="s">
        <v>363</v>
      </c>
      <c r="F93" s="370" t="s">
        <v>363</v>
      </c>
      <c r="G93" s="371" t="s">
        <v>363</v>
      </c>
      <c r="H93" s="408" t="s">
        <v>363</v>
      </c>
      <c r="I93" s="370" t="s">
        <v>363</v>
      </c>
      <c r="J93" s="371" t="s">
        <v>363</v>
      </c>
      <c r="K93" s="408" t="s">
        <v>363</v>
      </c>
      <c r="L93" s="370" t="s">
        <v>363</v>
      </c>
      <c r="M93" s="371" t="s">
        <v>363</v>
      </c>
      <c r="N93" s="372" t="s">
        <v>363</v>
      </c>
      <c r="O93" s="370" t="s">
        <v>363</v>
      </c>
      <c r="P93" s="371" t="s">
        <v>363</v>
      </c>
      <c r="Q93" s="372" t="s">
        <v>363</v>
      </c>
    </row>
    <row r="94" spans="1:19" ht="10.5" customHeight="1" x14ac:dyDescent="0.25">
      <c r="A94" s="253"/>
      <c r="B94" s="42" t="s">
        <v>22</v>
      </c>
      <c r="C94" s="373" t="s">
        <v>363</v>
      </c>
      <c r="D94" s="374" t="s">
        <v>363</v>
      </c>
      <c r="E94" s="409" t="s">
        <v>363</v>
      </c>
      <c r="F94" s="373" t="s">
        <v>363</v>
      </c>
      <c r="G94" s="374" t="s">
        <v>363</v>
      </c>
      <c r="H94" s="409" t="s">
        <v>363</v>
      </c>
      <c r="I94" s="373" t="s">
        <v>363</v>
      </c>
      <c r="J94" s="374" t="s">
        <v>363</v>
      </c>
      <c r="K94" s="409" t="s">
        <v>363</v>
      </c>
      <c r="L94" s="373" t="s">
        <v>363</v>
      </c>
      <c r="M94" s="374" t="s">
        <v>363</v>
      </c>
      <c r="N94" s="375" t="s">
        <v>363</v>
      </c>
      <c r="O94" s="373" t="s">
        <v>363</v>
      </c>
      <c r="P94" s="374" t="s">
        <v>363</v>
      </c>
      <c r="Q94" s="375" t="s">
        <v>363</v>
      </c>
    </row>
    <row r="95" spans="1:19" ht="10.5" customHeight="1" x14ac:dyDescent="0.25">
      <c r="A95" s="253"/>
      <c r="B95" s="44" t="s">
        <v>49</v>
      </c>
      <c r="C95" s="112">
        <f t="shared" ref="C95:Q95" si="1">SUM(C91:C94)</f>
        <v>3841</v>
      </c>
      <c r="D95" s="113">
        <f t="shared" si="1"/>
        <v>5675</v>
      </c>
      <c r="E95" s="106">
        <f t="shared" si="1"/>
        <v>9516</v>
      </c>
      <c r="F95" s="112">
        <f t="shared" si="1"/>
        <v>4695</v>
      </c>
      <c r="G95" s="113">
        <f t="shared" si="1"/>
        <v>7043</v>
      </c>
      <c r="H95" s="106">
        <f t="shared" si="1"/>
        <v>11738</v>
      </c>
      <c r="I95" s="112">
        <f t="shared" si="1"/>
        <v>5119</v>
      </c>
      <c r="J95" s="113">
        <f t="shared" si="1"/>
        <v>7662</v>
      </c>
      <c r="K95" s="106">
        <f t="shared" si="1"/>
        <v>12781</v>
      </c>
      <c r="L95" s="112">
        <f t="shared" si="1"/>
        <v>5441</v>
      </c>
      <c r="M95" s="113">
        <f t="shared" si="1"/>
        <v>8103</v>
      </c>
      <c r="N95" s="293">
        <f t="shared" si="1"/>
        <v>13544</v>
      </c>
      <c r="O95" s="112">
        <f t="shared" si="1"/>
        <v>5636</v>
      </c>
      <c r="P95" s="113">
        <f t="shared" si="1"/>
        <v>8278</v>
      </c>
      <c r="Q95" s="293">
        <f t="shared" si="1"/>
        <v>13914</v>
      </c>
    </row>
    <row r="96" spans="1:19" ht="7.5" customHeight="1" x14ac:dyDescent="0.25">
      <c r="A96" s="253"/>
      <c r="B96" s="32"/>
      <c r="C96" s="46"/>
      <c r="D96" s="47"/>
      <c r="E96" s="47"/>
      <c r="F96" s="47"/>
      <c r="G96" s="47"/>
      <c r="H96" s="47"/>
      <c r="I96" s="47"/>
      <c r="J96" s="47"/>
      <c r="K96" s="47"/>
      <c r="L96" s="47"/>
      <c r="M96" s="48"/>
      <c r="N96" s="48"/>
      <c r="O96" s="264"/>
      <c r="P96" s="48"/>
      <c r="Q96" s="48"/>
    </row>
    <row r="97" spans="1:17" ht="10.5" customHeight="1" x14ac:dyDescent="0.25">
      <c r="A97" s="253" t="s">
        <v>91</v>
      </c>
      <c r="B97" s="32" t="s">
        <v>326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8"/>
      <c r="N97" s="48"/>
      <c r="O97" s="48"/>
      <c r="P97" s="48"/>
      <c r="Q97" s="48"/>
    </row>
    <row r="98" spans="1:17" ht="9.75" customHeight="1" x14ac:dyDescent="0.25">
      <c r="A98" s="253"/>
      <c r="B98" s="460"/>
      <c r="C98" s="423" t="s">
        <v>74</v>
      </c>
      <c r="D98" s="423"/>
      <c r="E98" s="423"/>
      <c r="F98" s="423" t="s">
        <v>75</v>
      </c>
      <c r="G98" s="423"/>
      <c r="H98" s="423"/>
      <c r="I98" s="423" t="s">
        <v>4</v>
      </c>
      <c r="J98" s="423"/>
      <c r="K98" s="423"/>
      <c r="L98" s="423" t="s">
        <v>5</v>
      </c>
      <c r="M98" s="423"/>
      <c r="N98" s="423"/>
      <c r="O98" s="423" t="s">
        <v>79</v>
      </c>
      <c r="P98" s="423"/>
      <c r="Q98" s="423"/>
    </row>
    <row r="99" spans="1:17" ht="9.75" customHeight="1" x14ac:dyDescent="0.25">
      <c r="A99" s="253"/>
      <c r="B99" s="461"/>
      <c r="C99" s="249" t="s">
        <v>118</v>
      </c>
      <c r="D99" s="249" t="s">
        <v>119</v>
      </c>
      <c r="E99" s="249" t="s">
        <v>49</v>
      </c>
      <c r="F99" s="249" t="s">
        <v>118</v>
      </c>
      <c r="G99" s="249" t="s">
        <v>119</v>
      </c>
      <c r="H99" s="249" t="s">
        <v>49</v>
      </c>
      <c r="I99" s="249" t="s">
        <v>118</v>
      </c>
      <c r="J99" s="249" t="s">
        <v>119</v>
      </c>
      <c r="K99" s="249" t="s">
        <v>49</v>
      </c>
      <c r="L99" s="249" t="s">
        <v>118</v>
      </c>
      <c r="M99" s="249" t="s">
        <v>119</v>
      </c>
      <c r="N99" s="249" t="s">
        <v>49</v>
      </c>
      <c r="O99" s="249" t="s">
        <v>118</v>
      </c>
      <c r="P99" s="249" t="s">
        <v>119</v>
      </c>
      <c r="Q99" s="249" t="s">
        <v>49</v>
      </c>
    </row>
    <row r="100" spans="1:17" ht="10.5" customHeight="1" x14ac:dyDescent="0.25">
      <c r="A100" s="253"/>
      <c r="B100" s="18" t="s">
        <v>207</v>
      </c>
      <c r="C100" s="296">
        <f>7+43+75+222+122+538+637</f>
        <v>1644</v>
      </c>
      <c r="D100" s="296">
        <f>69+44+114+104+25+720+1208</f>
        <v>2284</v>
      </c>
      <c r="E100" s="296">
        <f>SUM(C100:D100)</f>
        <v>3928</v>
      </c>
      <c r="F100" s="296">
        <f>10+30+81+327+129+698+653</f>
        <v>1928</v>
      </c>
      <c r="G100" s="296">
        <f>97+62+125+110+32+869+1312</f>
        <v>2607</v>
      </c>
      <c r="H100" s="296">
        <f>SUM(F100:G100)</f>
        <v>4535</v>
      </c>
      <c r="I100" s="296">
        <f>24+69+399+118+361+791</f>
        <v>1762</v>
      </c>
      <c r="J100" s="296">
        <f>153+119+127+32+249+1383</f>
        <v>2063</v>
      </c>
      <c r="K100" s="296">
        <f>SUM(I100:J100)</f>
        <v>3825</v>
      </c>
      <c r="L100" s="296">
        <f>69+142+94+602+242+1067+910</f>
        <v>3126</v>
      </c>
      <c r="M100" s="296">
        <f>418+232+117+290+89+1195+1506</f>
        <v>3847</v>
      </c>
      <c r="N100" s="296">
        <f>SUM(L100:M100)</f>
        <v>6973</v>
      </c>
      <c r="O100" s="297">
        <f>323+582+220+1633+1007</f>
        <v>3765</v>
      </c>
      <c r="P100" s="298">
        <f>775+191+82+2911+1764</f>
        <v>5723</v>
      </c>
      <c r="Q100" s="296">
        <f>SUM(O100:P100)</f>
        <v>9488</v>
      </c>
    </row>
    <row r="101" spans="1:17" ht="23.25" customHeight="1" x14ac:dyDescent="0.25">
      <c r="A101" s="253"/>
      <c r="B101" s="19" t="s">
        <v>208</v>
      </c>
      <c r="C101" s="295">
        <f>7+43+75+222+122+403+637</f>
        <v>1509</v>
      </c>
      <c r="D101" s="295">
        <f>69+44+114+104+25+563+1208</f>
        <v>2127</v>
      </c>
      <c r="E101" s="295">
        <f>SUM(C101:D101)</f>
        <v>3636</v>
      </c>
      <c r="F101" s="295">
        <f>10+30+81+327+129+604+653</f>
        <v>1834</v>
      </c>
      <c r="G101" s="295">
        <f>97+62+125+110+32+786+1312</f>
        <v>2524</v>
      </c>
      <c r="H101" s="295">
        <f>SUM(F101:G101)</f>
        <v>4358</v>
      </c>
      <c r="I101" s="295">
        <f>24+69+399+118+361+791</f>
        <v>1762</v>
      </c>
      <c r="J101" s="295">
        <f>153+119+127+32+249+1383</f>
        <v>2063</v>
      </c>
      <c r="K101" s="295">
        <f>SUM(I101:J101)</f>
        <v>3825</v>
      </c>
      <c r="L101" s="295">
        <f>301+602+223+617+910</f>
        <v>2653</v>
      </c>
      <c r="M101" s="295">
        <f>771+290+61+901+1506</f>
        <v>3529</v>
      </c>
      <c r="N101" s="295">
        <f>SUM(L101:M101)</f>
        <v>6182</v>
      </c>
      <c r="O101" s="414">
        <f>27+83+69+582+252+557+722</f>
        <v>2292</v>
      </c>
      <c r="P101" s="415">
        <f>114+99+129+191+86+809+1332</f>
        <v>2760</v>
      </c>
      <c r="Q101" s="295">
        <f>SUM(O101:P101)</f>
        <v>5052</v>
      </c>
    </row>
    <row r="102" spans="1:17" ht="22.5" customHeight="1" x14ac:dyDescent="0.25">
      <c r="A102" s="253"/>
      <c r="B102" s="64" t="s">
        <v>146</v>
      </c>
      <c r="C102" s="294">
        <f>2+40+67+160+112+449+424</f>
        <v>1254</v>
      </c>
      <c r="D102" s="294">
        <f>70+45+92+55+32+720+863</f>
        <v>1877</v>
      </c>
      <c r="E102" s="294">
        <f>SUM(C102:D102)</f>
        <v>3131</v>
      </c>
      <c r="F102" s="294">
        <f>9+29+91+196+151+489+522</f>
        <v>1487</v>
      </c>
      <c r="G102" s="294">
        <f>76+43+105+57+66+757+1041</f>
        <v>2145</v>
      </c>
      <c r="H102" s="294">
        <f>SUM(F102:G102)</f>
        <v>3632</v>
      </c>
      <c r="I102" s="294">
        <f>21+80+256+147+734+618</f>
        <v>1856</v>
      </c>
      <c r="J102" s="294">
        <f>115+115+81+60+1018+1071</f>
        <v>2460</v>
      </c>
      <c r="K102" s="294">
        <f>SUM(I102:J102)</f>
        <v>4316</v>
      </c>
      <c r="L102" s="294">
        <f>148+254+147+419+484</f>
        <v>1452</v>
      </c>
      <c r="M102" s="294">
        <f>355+103+41+669+899</f>
        <v>2067</v>
      </c>
      <c r="N102" s="294">
        <f>SUM(L102:M102)</f>
        <v>3519</v>
      </c>
      <c r="O102" s="416">
        <f>28+61+59+256+509+173+582</f>
        <v>1668</v>
      </c>
      <c r="P102" s="417">
        <f>100+83+105+94+714+59+1120</f>
        <v>2275</v>
      </c>
      <c r="Q102" s="294">
        <f>SUM(O102:P102)</f>
        <v>3943</v>
      </c>
    </row>
    <row r="103" spans="1:17" ht="7.5" customHeight="1" x14ac:dyDescent="0.25">
      <c r="A103" s="253"/>
      <c r="B103" s="57"/>
      <c r="C103" s="36"/>
      <c r="D103" s="36"/>
      <c r="E103" s="36"/>
      <c r="F103" s="36"/>
      <c r="G103" s="36"/>
      <c r="H103" s="36"/>
      <c r="I103" s="36"/>
      <c r="J103" s="36"/>
      <c r="K103" s="7"/>
      <c r="L103" s="7"/>
      <c r="M103" s="13"/>
      <c r="N103" s="13"/>
      <c r="O103" s="13"/>
      <c r="P103" s="13"/>
      <c r="Q103" s="13"/>
    </row>
    <row r="104" spans="1:17" ht="10.5" customHeight="1" x14ac:dyDescent="0.25">
      <c r="A104" s="253" t="s">
        <v>103</v>
      </c>
      <c r="B104" s="50" t="s">
        <v>209</v>
      </c>
      <c r="C104" s="36"/>
      <c r="D104" s="36"/>
      <c r="E104" s="36"/>
      <c r="F104" s="36"/>
      <c r="G104" s="36"/>
      <c r="H104" s="36"/>
      <c r="I104" s="36"/>
      <c r="J104" s="36"/>
      <c r="K104" s="7"/>
      <c r="L104" s="7"/>
      <c r="M104" s="13"/>
      <c r="N104" s="240" t="s">
        <v>9</v>
      </c>
      <c r="O104" s="240" t="s">
        <v>10</v>
      </c>
      <c r="P104" s="13"/>
      <c r="Q104" s="13"/>
    </row>
    <row r="105" spans="1:17" ht="10.5" customHeight="1" x14ac:dyDescent="0.25">
      <c r="A105" s="253"/>
      <c r="B105" s="171"/>
      <c r="C105" s="36"/>
      <c r="D105" s="36"/>
      <c r="E105" s="36"/>
      <c r="F105" s="36"/>
      <c r="G105" s="36"/>
      <c r="H105" s="36"/>
      <c r="I105" s="36"/>
      <c r="J105" s="36"/>
      <c r="K105" s="7"/>
      <c r="L105" s="7"/>
      <c r="M105" s="13"/>
      <c r="N105" s="158" t="s">
        <v>355</v>
      </c>
      <c r="O105" s="158" t="s">
        <v>11</v>
      </c>
      <c r="P105" s="29"/>
      <c r="Q105" s="13"/>
    </row>
    <row r="106" spans="1:17" ht="10.5" customHeight="1" x14ac:dyDescent="0.25">
      <c r="A106" s="253" t="s">
        <v>211</v>
      </c>
      <c r="B106" s="50" t="s">
        <v>210</v>
      </c>
      <c r="C106" s="36"/>
      <c r="D106" s="36"/>
      <c r="E106" s="36"/>
      <c r="F106" s="36"/>
      <c r="G106" s="36"/>
      <c r="H106" s="36"/>
      <c r="I106" s="36"/>
      <c r="J106" s="36"/>
      <c r="K106" s="13"/>
      <c r="L106" s="13"/>
      <c r="M106" s="13"/>
      <c r="N106" s="13"/>
      <c r="O106" s="13"/>
      <c r="P106" s="13"/>
      <c r="Q106" s="13"/>
    </row>
    <row r="107" spans="1:17" ht="10.5" customHeight="1" x14ac:dyDescent="0.25">
      <c r="A107" s="253"/>
      <c r="B107" s="51" t="s">
        <v>93</v>
      </c>
      <c r="C107" s="273">
        <v>211</v>
      </c>
      <c r="D107" s="13"/>
      <c r="E107" s="36"/>
      <c r="F107" s="36"/>
      <c r="G107" s="36"/>
      <c r="H107" s="36"/>
      <c r="I107" s="36"/>
      <c r="J107" s="36"/>
      <c r="K107" s="13"/>
      <c r="L107" s="13"/>
      <c r="M107" s="13"/>
      <c r="N107" s="13"/>
      <c r="O107" s="13"/>
      <c r="P107" s="13"/>
      <c r="Q107" s="13"/>
    </row>
    <row r="108" spans="1:17" ht="10.5" customHeight="1" x14ac:dyDescent="0.25">
      <c r="A108" s="253"/>
      <c r="B108" s="53" t="s">
        <v>94</v>
      </c>
      <c r="C108" s="274">
        <v>2430</v>
      </c>
      <c r="D108" s="13"/>
      <c r="E108" s="36"/>
      <c r="F108" s="36"/>
      <c r="G108" s="36"/>
      <c r="H108" s="36"/>
      <c r="I108" s="36"/>
      <c r="J108" s="36"/>
      <c r="K108" s="13"/>
      <c r="L108" s="13"/>
      <c r="M108" s="13"/>
      <c r="N108" s="13"/>
      <c r="O108" s="13"/>
      <c r="P108" s="13"/>
      <c r="Q108" s="13"/>
    </row>
    <row r="109" spans="1:17" ht="10.5" customHeight="1" x14ac:dyDescent="0.25">
      <c r="A109" s="253"/>
      <c r="B109" s="95" t="s">
        <v>95</v>
      </c>
      <c r="C109" s="274">
        <v>0</v>
      </c>
      <c r="D109" s="13"/>
      <c r="E109" s="36"/>
      <c r="F109" s="36"/>
      <c r="G109" s="36"/>
      <c r="H109" s="36"/>
      <c r="I109" s="36"/>
      <c r="J109" s="36"/>
      <c r="K109" s="13"/>
      <c r="L109" s="13"/>
      <c r="M109" s="13"/>
      <c r="N109" s="407"/>
      <c r="O109" s="13"/>
      <c r="P109" s="13"/>
      <c r="Q109" s="13"/>
    </row>
    <row r="110" spans="1:17" ht="10.5" customHeight="1" x14ac:dyDescent="0.25">
      <c r="A110" s="253"/>
      <c r="B110" s="95" t="s">
        <v>96</v>
      </c>
      <c r="C110" s="274">
        <v>0</v>
      </c>
      <c r="D110" s="13"/>
      <c r="E110" s="36"/>
      <c r="F110" s="36"/>
      <c r="G110" s="36"/>
      <c r="H110" s="36"/>
      <c r="I110" s="36"/>
      <c r="J110" s="36"/>
      <c r="K110" s="13"/>
      <c r="L110" s="13"/>
      <c r="M110" s="13"/>
      <c r="N110" s="13"/>
      <c r="O110" s="13"/>
      <c r="P110" s="13"/>
      <c r="Q110" s="13"/>
    </row>
    <row r="111" spans="1:17" ht="9.75" customHeight="1" x14ac:dyDescent="0.25">
      <c r="A111" s="253"/>
      <c r="B111" s="95" t="s">
        <v>97</v>
      </c>
      <c r="C111" s="274">
        <v>0</v>
      </c>
      <c r="D111" s="13"/>
      <c r="E111" s="7"/>
      <c r="F111" s="7"/>
      <c r="G111" s="7"/>
      <c r="H111" s="7"/>
      <c r="I111" s="7"/>
      <c r="J111" s="7"/>
      <c r="K111" s="13"/>
      <c r="L111" s="13"/>
      <c r="M111" s="13"/>
      <c r="N111" s="13"/>
      <c r="O111" s="13"/>
      <c r="P111" s="13"/>
      <c r="Q111" s="13"/>
    </row>
    <row r="112" spans="1:17" ht="9.75" customHeight="1" x14ac:dyDescent="0.25">
      <c r="A112" s="253"/>
      <c r="B112" s="95" t="s">
        <v>98</v>
      </c>
      <c r="C112" s="274">
        <v>46</v>
      </c>
      <c r="D112" s="13"/>
      <c r="E112" s="7"/>
      <c r="F112" s="7"/>
      <c r="G112" s="7"/>
      <c r="H112" s="7"/>
      <c r="I112" s="7"/>
      <c r="J112" s="7"/>
      <c r="K112" s="13"/>
      <c r="L112" s="13"/>
      <c r="M112" s="13"/>
      <c r="N112" s="13"/>
      <c r="O112" s="13"/>
      <c r="P112" s="13"/>
      <c r="Q112" s="13"/>
    </row>
    <row r="113" spans="1:17" ht="9.75" customHeight="1" x14ac:dyDescent="0.25">
      <c r="A113" s="253"/>
      <c r="B113" s="96" t="s">
        <v>218</v>
      </c>
      <c r="C113" s="275">
        <v>0</v>
      </c>
      <c r="D113" s="13"/>
      <c r="E113" s="245" t="s">
        <v>99</v>
      </c>
      <c r="F113" s="483"/>
      <c r="G113" s="483"/>
      <c r="H113" s="483"/>
      <c r="I113" s="483"/>
      <c r="J113" s="483"/>
      <c r="K113" s="483"/>
      <c r="L113" s="483"/>
      <c r="M113" s="483"/>
      <c r="N113" s="483"/>
      <c r="O113" s="483"/>
      <c r="P113" s="55"/>
      <c r="Q113" s="55"/>
    </row>
    <row r="114" spans="1:17" ht="10.5" customHeight="1" x14ac:dyDescent="0.25">
      <c r="A114" s="253"/>
      <c r="B114" s="16"/>
      <c r="C114" s="120"/>
      <c r="D114" s="13"/>
      <c r="E114" s="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55"/>
      <c r="Q114" s="55"/>
    </row>
    <row r="115" spans="1:17" ht="10.5" customHeight="1" x14ac:dyDescent="0.25">
      <c r="A115" s="253" t="s">
        <v>104</v>
      </c>
      <c r="B115" s="50" t="s">
        <v>351</v>
      </c>
      <c r="C115" s="120"/>
      <c r="D115" s="13"/>
      <c r="E115" s="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55"/>
      <c r="Q115" s="55"/>
    </row>
    <row r="116" spans="1:17" ht="10.5" customHeight="1" x14ac:dyDescent="0.25">
      <c r="A116" s="253"/>
      <c r="B116" s="173" t="s">
        <v>316</v>
      </c>
      <c r="C116" s="120"/>
      <c r="D116" s="13"/>
      <c r="E116" s="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55"/>
      <c r="Q116" s="55"/>
    </row>
    <row r="117" spans="1:17" ht="10.5" customHeight="1" x14ac:dyDescent="0.25">
      <c r="A117" s="253"/>
      <c r="B117" s="173" t="s">
        <v>315</v>
      </c>
      <c r="C117" s="120"/>
      <c r="D117" s="13"/>
      <c r="E117" s="7"/>
      <c r="F117" s="147"/>
      <c r="G117" s="147"/>
      <c r="H117" s="147"/>
      <c r="I117" s="13"/>
      <c r="J117" s="37"/>
      <c r="K117" s="175"/>
      <c r="L117" s="147"/>
      <c r="M117" s="147"/>
      <c r="N117" s="147"/>
      <c r="O117" s="147"/>
      <c r="P117" s="55"/>
      <c r="Q117" s="55"/>
    </row>
    <row r="118" spans="1:17" ht="10.5" customHeight="1" x14ac:dyDescent="0.25">
      <c r="A118" s="253"/>
      <c r="B118" s="173"/>
      <c r="C118" s="431">
        <v>2011</v>
      </c>
      <c r="D118" s="433"/>
      <c r="E118" s="431">
        <v>2012</v>
      </c>
      <c r="F118" s="433"/>
      <c r="G118" s="147"/>
      <c r="H118" s="147"/>
      <c r="I118" s="13"/>
      <c r="J118" s="37"/>
      <c r="K118" s="175"/>
      <c r="L118" s="147"/>
      <c r="M118" s="147"/>
      <c r="N118" s="147"/>
      <c r="O118" s="147"/>
      <c r="P118" s="55"/>
      <c r="Q118" s="55"/>
    </row>
    <row r="119" spans="1:17" ht="10.5" customHeight="1" x14ac:dyDescent="0.25">
      <c r="A119" s="253"/>
      <c r="B119" s="248"/>
      <c r="C119" s="239" t="s">
        <v>313</v>
      </c>
      <c r="D119" s="239" t="s">
        <v>314</v>
      </c>
      <c r="E119" s="239" t="s">
        <v>313</v>
      </c>
      <c r="F119" s="239" t="s">
        <v>314</v>
      </c>
      <c r="G119" s="147"/>
      <c r="H119" s="147"/>
      <c r="I119" s="13"/>
      <c r="J119" s="37"/>
      <c r="K119" s="175"/>
      <c r="L119" s="147"/>
      <c r="M119" s="147"/>
      <c r="N119" s="147"/>
      <c r="O119" s="147"/>
      <c r="P119" s="55"/>
      <c r="Q119" s="55"/>
    </row>
    <row r="120" spans="1:17" ht="10.5" customHeight="1" x14ac:dyDescent="0.25">
      <c r="A120" s="253"/>
      <c r="B120" s="94" t="s">
        <v>201</v>
      </c>
      <c r="C120" s="190">
        <v>0</v>
      </c>
      <c r="D120" s="191">
        <v>0</v>
      </c>
      <c r="E120" s="190">
        <v>0</v>
      </c>
      <c r="F120" s="191">
        <v>0</v>
      </c>
      <c r="G120" s="147"/>
      <c r="H120" s="147"/>
      <c r="I120" s="13"/>
      <c r="J120" s="37"/>
      <c r="K120" s="175"/>
      <c r="L120" s="147"/>
      <c r="M120" s="147"/>
      <c r="N120" s="147"/>
      <c r="O120" s="147"/>
      <c r="P120" s="55"/>
      <c r="Q120" s="55"/>
    </row>
    <row r="121" spans="1:17" ht="10.5" customHeight="1" x14ac:dyDescent="0.25">
      <c r="A121" s="253"/>
      <c r="B121" s="95" t="s">
        <v>200</v>
      </c>
      <c r="C121" s="192">
        <v>0</v>
      </c>
      <c r="D121" s="193">
        <v>0</v>
      </c>
      <c r="E121" s="192">
        <v>0</v>
      </c>
      <c r="F121" s="193">
        <v>0</v>
      </c>
      <c r="G121" s="147"/>
      <c r="H121" s="147"/>
      <c r="I121" s="13"/>
      <c r="J121" s="37"/>
      <c r="K121" s="175"/>
      <c r="L121" s="147"/>
      <c r="M121" s="147"/>
      <c r="N121" s="147"/>
      <c r="O121" s="147"/>
      <c r="P121" s="55"/>
      <c r="Q121" s="55"/>
    </row>
    <row r="122" spans="1:17" ht="10.5" customHeight="1" x14ac:dyDescent="0.25">
      <c r="A122" s="253"/>
      <c r="B122" s="95" t="s">
        <v>6</v>
      </c>
      <c r="C122" s="192">
        <f>100+240+240+50+50+870+331+1150+2365</f>
        <v>5396</v>
      </c>
      <c r="D122" s="193">
        <v>3490</v>
      </c>
      <c r="E122" s="192">
        <v>2365</v>
      </c>
      <c r="F122" s="193">
        <v>2520</v>
      </c>
      <c r="G122" s="147"/>
      <c r="H122" s="147"/>
      <c r="I122" s="13"/>
      <c r="J122" s="37"/>
      <c r="K122" s="175"/>
      <c r="L122" s="147"/>
      <c r="M122" s="147"/>
      <c r="N122" s="147"/>
      <c r="O122" s="147"/>
      <c r="P122" s="55"/>
      <c r="Q122" s="55"/>
    </row>
    <row r="123" spans="1:17" ht="10.5" customHeight="1" x14ac:dyDescent="0.25">
      <c r="A123" s="253"/>
      <c r="B123" s="95" t="s">
        <v>8</v>
      </c>
      <c r="C123" s="192">
        <v>0</v>
      </c>
      <c r="D123" s="193">
        <v>100</v>
      </c>
      <c r="E123" s="192">
        <v>0</v>
      </c>
      <c r="F123" s="193">
        <v>0</v>
      </c>
      <c r="G123" s="147"/>
      <c r="H123" s="147"/>
      <c r="I123" s="13"/>
      <c r="J123" s="37"/>
      <c r="K123" s="175"/>
      <c r="L123" s="147"/>
      <c r="M123" s="147"/>
      <c r="N123" s="147"/>
      <c r="O123" s="147"/>
      <c r="P123" s="55"/>
      <c r="Q123" s="55"/>
    </row>
    <row r="124" spans="1:17" ht="10.5" customHeight="1" x14ac:dyDescent="0.25">
      <c r="A124" s="253"/>
      <c r="B124" s="95" t="s">
        <v>216</v>
      </c>
      <c r="C124" s="192">
        <v>0</v>
      </c>
      <c r="D124" s="193">
        <v>100</v>
      </c>
      <c r="E124" s="192">
        <v>0</v>
      </c>
      <c r="F124" s="193">
        <v>0</v>
      </c>
      <c r="G124" s="147"/>
      <c r="H124" s="147"/>
      <c r="I124" s="13"/>
      <c r="J124" s="37"/>
      <c r="K124" s="175"/>
      <c r="L124" s="147"/>
      <c r="M124" s="147"/>
      <c r="N124" s="147"/>
      <c r="O124" s="147"/>
      <c r="P124" s="55"/>
      <c r="Q124" s="55"/>
    </row>
    <row r="125" spans="1:17" ht="10.5" customHeight="1" x14ac:dyDescent="0.25">
      <c r="A125" s="253"/>
      <c r="B125" s="96" t="s">
        <v>299</v>
      </c>
      <c r="C125" s="194">
        <v>0</v>
      </c>
      <c r="D125" s="195">
        <v>0</v>
      </c>
      <c r="E125" s="194">
        <v>0</v>
      </c>
      <c r="F125" s="195">
        <v>0</v>
      </c>
      <c r="G125" s="147"/>
      <c r="H125" s="147"/>
      <c r="I125" s="13"/>
      <c r="J125" s="37"/>
      <c r="K125" s="175"/>
      <c r="L125" s="147"/>
      <c r="M125" s="147"/>
      <c r="N125" s="147"/>
      <c r="O125" s="147"/>
      <c r="P125" s="55"/>
      <c r="Q125" s="55"/>
    </row>
    <row r="126" spans="1:17" ht="10.5" customHeight="1" x14ac:dyDescent="0.25">
      <c r="A126" s="253"/>
      <c r="B126" s="16"/>
      <c r="C126" s="120"/>
      <c r="D126" s="13"/>
      <c r="E126" s="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55"/>
      <c r="Q126" s="55"/>
    </row>
    <row r="127" spans="1:17" ht="39.75" customHeight="1" x14ac:dyDescent="0.25">
      <c r="A127" s="253"/>
      <c r="B127" s="419" t="s">
        <v>390</v>
      </c>
      <c r="C127" s="419"/>
      <c r="D127" s="419"/>
      <c r="E127" s="419"/>
      <c r="F127" s="419"/>
      <c r="G127" s="419"/>
      <c r="H127" s="419"/>
      <c r="I127" s="419"/>
      <c r="J127" s="419"/>
      <c r="K127" s="419"/>
      <c r="L127" s="419"/>
      <c r="M127" s="419"/>
      <c r="N127" s="419"/>
      <c r="O127" s="419"/>
      <c r="P127" s="419"/>
      <c r="Q127" s="13"/>
    </row>
    <row r="128" spans="1:17" ht="10.5" customHeight="1" x14ac:dyDescent="0.25">
      <c r="A128" s="253"/>
      <c r="B128" s="116"/>
      <c r="C128" s="16"/>
      <c r="D128" s="36"/>
      <c r="E128" s="7"/>
      <c r="F128" s="7"/>
      <c r="G128" s="7"/>
      <c r="H128" s="13"/>
      <c r="I128" s="36"/>
      <c r="J128" s="179"/>
      <c r="K128" s="179"/>
      <c r="L128" s="179"/>
      <c r="M128" s="13"/>
      <c r="N128" s="418"/>
      <c r="O128" s="418"/>
      <c r="P128" s="418"/>
      <c r="Q128" s="13"/>
    </row>
    <row r="129" spans="1:17" ht="13.5" customHeight="1" x14ac:dyDescent="0.25">
      <c r="A129" s="252" t="s">
        <v>23</v>
      </c>
      <c r="B129" s="13"/>
      <c r="C129" s="39"/>
      <c r="D129" s="7"/>
      <c r="E129" s="7"/>
      <c r="F129" s="7"/>
      <c r="G129" s="7"/>
      <c r="H129" s="7"/>
      <c r="I129" s="7"/>
      <c r="J129" s="7"/>
      <c r="K129" s="7"/>
      <c r="L129" s="7"/>
      <c r="M129" s="13"/>
      <c r="N129" s="13"/>
      <c r="O129" s="13"/>
      <c r="P129" s="13"/>
      <c r="Q129" s="13"/>
    </row>
    <row r="130" spans="1:17" ht="10.5" customHeight="1" x14ac:dyDescent="0.25">
      <c r="A130" s="253" t="s">
        <v>102</v>
      </c>
      <c r="B130" s="32" t="s">
        <v>195</v>
      </c>
      <c r="C130" s="13"/>
      <c r="D130" s="13"/>
      <c r="E130" s="13"/>
      <c r="F130" s="13"/>
      <c r="G130" s="13"/>
      <c r="H130" s="525"/>
      <c r="I130" s="525"/>
      <c r="J130" s="525"/>
      <c r="K130" s="525"/>
      <c r="L130" s="525"/>
      <c r="M130" s="525"/>
      <c r="N130" s="119"/>
      <c r="O130" s="119"/>
      <c r="P130" s="13"/>
      <c r="Q130" s="13"/>
    </row>
    <row r="131" spans="1:17" ht="10.5" customHeight="1" x14ac:dyDescent="0.25">
      <c r="A131" s="253"/>
      <c r="B131" s="94" t="s">
        <v>356</v>
      </c>
      <c r="C131" s="216" t="s">
        <v>9</v>
      </c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13"/>
    </row>
    <row r="132" spans="1:17" ht="10.5" customHeight="1" x14ac:dyDescent="0.25">
      <c r="A132" s="253"/>
      <c r="B132" s="95" t="s">
        <v>373</v>
      </c>
      <c r="C132" s="217" t="s">
        <v>10</v>
      </c>
      <c r="D132" s="219"/>
      <c r="E132" s="219"/>
      <c r="F132" s="219"/>
      <c r="G132" s="219"/>
      <c r="H132" s="143"/>
      <c r="I132" s="219"/>
      <c r="J132" s="219"/>
      <c r="K132" s="219"/>
      <c r="L132" s="219"/>
      <c r="M132" s="219"/>
      <c r="N132" s="219"/>
      <c r="O132" s="219"/>
      <c r="P132" s="219"/>
      <c r="Q132" s="13"/>
    </row>
    <row r="133" spans="1:17" ht="10.5" customHeight="1" x14ac:dyDescent="0.25">
      <c r="A133" s="253"/>
      <c r="B133" s="95" t="s">
        <v>374</v>
      </c>
      <c r="C133" s="217" t="s">
        <v>10</v>
      </c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13"/>
    </row>
    <row r="134" spans="1:17" ht="27.75" customHeight="1" x14ac:dyDescent="0.25">
      <c r="A134" s="253"/>
      <c r="B134" s="64" t="s">
        <v>375</v>
      </c>
      <c r="C134" s="218" t="s">
        <v>10</v>
      </c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13"/>
    </row>
    <row r="135" spans="1:17" ht="10.5" customHeight="1" x14ac:dyDescent="0.25">
      <c r="A135" s="253"/>
      <c r="B135" s="17"/>
      <c r="C135" s="13"/>
      <c r="D135" s="13"/>
      <c r="E135" s="13"/>
      <c r="F135" s="13"/>
      <c r="G135" s="16"/>
      <c r="H135" s="13"/>
      <c r="I135" s="7"/>
      <c r="J135" s="7"/>
      <c r="K135" s="7"/>
      <c r="L135" s="7"/>
      <c r="M135" s="13"/>
      <c r="N135" s="13"/>
      <c r="O135" s="13"/>
      <c r="P135" s="13"/>
      <c r="Q135" s="13"/>
    </row>
    <row r="136" spans="1:17" ht="10.5" customHeight="1" x14ac:dyDescent="0.25">
      <c r="A136" s="253" t="s">
        <v>101</v>
      </c>
      <c r="B136" s="32" t="s">
        <v>189</v>
      </c>
      <c r="C136" s="13"/>
      <c r="D136" s="13"/>
      <c r="E136" s="13"/>
      <c r="F136" s="13"/>
      <c r="G136" s="13"/>
      <c r="H136" s="239" t="s">
        <v>9</v>
      </c>
      <c r="I136" s="239" t="s">
        <v>10</v>
      </c>
      <c r="J136" s="7"/>
      <c r="K136" s="7"/>
      <c r="L136" s="7"/>
      <c r="M136" s="13"/>
      <c r="N136" s="13"/>
      <c r="O136" s="13"/>
      <c r="P136" s="13"/>
      <c r="Q136" s="13"/>
    </row>
    <row r="137" spans="1:17" ht="10.5" customHeight="1" x14ac:dyDescent="0.25">
      <c r="A137" s="13"/>
      <c r="B137" s="17"/>
      <c r="C137" s="13"/>
      <c r="D137" s="13"/>
      <c r="E137" s="13"/>
      <c r="F137" s="13"/>
      <c r="G137" s="13"/>
      <c r="H137" s="158" t="s">
        <v>355</v>
      </c>
      <c r="I137" s="158" t="s">
        <v>11</v>
      </c>
      <c r="J137" s="7"/>
      <c r="K137" s="7"/>
      <c r="L137" s="7"/>
      <c r="M137" s="13"/>
      <c r="N137" s="13"/>
      <c r="O137" s="13"/>
      <c r="P137" s="13"/>
      <c r="Q137" s="13"/>
    </row>
    <row r="138" spans="1:17" ht="10.5" customHeight="1" x14ac:dyDescent="0.25">
      <c r="A138" s="253" t="s">
        <v>16</v>
      </c>
      <c r="B138" s="32" t="s">
        <v>196</v>
      </c>
      <c r="C138" s="33"/>
      <c r="D138" s="7"/>
      <c r="E138" s="13"/>
      <c r="F138" s="13"/>
      <c r="G138" s="13"/>
      <c r="H138" s="13"/>
      <c r="I138" s="13"/>
      <c r="J138" s="7"/>
      <c r="K138" s="7"/>
      <c r="L138" s="7"/>
      <c r="M138" s="13"/>
      <c r="N138" s="13"/>
      <c r="O138" s="13"/>
      <c r="P138" s="13"/>
      <c r="Q138" s="13"/>
    </row>
    <row r="139" spans="1:17" ht="10.5" customHeight="1" x14ac:dyDescent="0.25">
      <c r="A139" s="253"/>
      <c r="B139" s="94" t="s">
        <v>24</v>
      </c>
      <c r="C139" s="216" t="s">
        <v>10</v>
      </c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13"/>
    </row>
    <row r="140" spans="1:17" ht="10.5" customHeight="1" x14ac:dyDescent="0.25">
      <c r="A140" s="253"/>
      <c r="B140" s="95" t="s">
        <v>25</v>
      </c>
      <c r="C140" s="217" t="s">
        <v>10</v>
      </c>
      <c r="D140" s="219"/>
      <c r="E140" s="219"/>
      <c r="F140" s="219"/>
      <c r="G140" s="219"/>
      <c r="H140" s="143"/>
      <c r="I140" s="219"/>
      <c r="J140" s="219"/>
      <c r="K140" s="219"/>
      <c r="L140" s="219"/>
      <c r="M140" s="219"/>
      <c r="N140" s="219"/>
      <c r="O140" s="219"/>
      <c r="P140" s="219"/>
      <c r="Q140" s="13"/>
    </row>
    <row r="141" spans="1:17" ht="10.5" customHeight="1" x14ac:dyDescent="0.25">
      <c r="A141" s="253"/>
      <c r="B141" s="95" t="s">
        <v>26</v>
      </c>
      <c r="C141" s="217" t="s">
        <v>9</v>
      </c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13"/>
    </row>
    <row r="142" spans="1:17" ht="10.5" customHeight="1" x14ac:dyDescent="0.25">
      <c r="A142" s="253"/>
      <c r="B142" s="95" t="s">
        <v>317</v>
      </c>
      <c r="C142" s="343" t="s">
        <v>9</v>
      </c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13"/>
    </row>
    <row r="143" spans="1:17" ht="10.5" customHeight="1" x14ac:dyDescent="0.25">
      <c r="A143" s="253"/>
      <c r="B143" s="56" t="s">
        <v>14</v>
      </c>
      <c r="C143" s="344" t="s">
        <v>9</v>
      </c>
      <c r="D143" s="236" t="s">
        <v>350</v>
      </c>
      <c r="E143" s="469" t="s">
        <v>364</v>
      </c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1"/>
      <c r="Q143" s="13"/>
    </row>
    <row r="144" spans="1:17" ht="9.9499999999999993" customHeight="1" x14ac:dyDescent="0.25">
      <c r="A144" s="253"/>
      <c r="B144" s="16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13"/>
    </row>
    <row r="145" spans="1:17" ht="10.5" customHeight="1" x14ac:dyDescent="0.25">
      <c r="A145" s="253" t="s">
        <v>90</v>
      </c>
      <c r="B145" s="32" t="s">
        <v>274</v>
      </c>
      <c r="C145" s="13"/>
      <c r="D145" s="13"/>
      <c r="E145" s="13"/>
      <c r="F145" s="13"/>
      <c r="G145" s="13"/>
      <c r="H145" s="13"/>
      <c r="I145" s="7"/>
      <c r="J145" s="13"/>
      <c r="K145" s="525"/>
      <c r="L145" s="525"/>
      <c r="M145" s="525"/>
      <c r="N145" s="525"/>
      <c r="O145" s="525"/>
      <c r="P145" s="525"/>
      <c r="Q145" s="13"/>
    </row>
    <row r="146" spans="1:17" ht="10.5" customHeight="1" x14ac:dyDescent="0.25">
      <c r="A146" s="253"/>
      <c r="B146" s="94" t="s">
        <v>356</v>
      </c>
      <c r="C146" s="216" t="s">
        <v>10</v>
      </c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13"/>
    </row>
    <row r="147" spans="1:17" ht="10.5" customHeight="1" x14ac:dyDescent="0.25">
      <c r="A147" s="253"/>
      <c r="B147" s="95" t="s">
        <v>373</v>
      </c>
      <c r="C147" s="217" t="s">
        <v>10</v>
      </c>
      <c r="D147" s="219"/>
      <c r="E147" s="219"/>
      <c r="F147" s="219"/>
      <c r="G147" s="219"/>
      <c r="H147" s="143"/>
      <c r="I147" s="219"/>
      <c r="J147" s="219"/>
      <c r="K147" s="219"/>
      <c r="L147" s="219"/>
      <c r="M147" s="219"/>
      <c r="N147" s="219"/>
      <c r="O147" s="219"/>
      <c r="P147" s="219"/>
      <c r="Q147" s="13"/>
    </row>
    <row r="148" spans="1:17" ht="10.5" customHeight="1" x14ac:dyDescent="0.25">
      <c r="A148" s="253"/>
      <c r="B148" s="95" t="s">
        <v>374</v>
      </c>
      <c r="C148" s="217" t="s">
        <v>10</v>
      </c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13"/>
    </row>
    <row r="149" spans="1:17" ht="27.75" customHeight="1" x14ac:dyDescent="0.25">
      <c r="A149" s="253"/>
      <c r="B149" s="64" t="s">
        <v>376</v>
      </c>
      <c r="C149" s="218" t="s">
        <v>377</v>
      </c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13"/>
    </row>
    <row r="150" spans="1:17" ht="10.5" customHeight="1" x14ac:dyDescent="0.25">
      <c r="A150" s="253"/>
      <c r="B150" s="17"/>
      <c r="C150" s="13"/>
      <c r="D150" s="13"/>
      <c r="E150" s="13"/>
      <c r="F150" s="13"/>
      <c r="G150" s="13"/>
      <c r="H150" s="13"/>
      <c r="I150" s="7"/>
      <c r="J150" s="16"/>
      <c r="K150" s="7"/>
      <c r="L150" s="7"/>
      <c r="M150" s="13"/>
      <c r="N150" s="13"/>
      <c r="O150" s="13"/>
      <c r="P150" s="13"/>
      <c r="Q150" s="13"/>
    </row>
    <row r="151" spans="1:17" ht="10.5" customHeight="1" x14ac:dyDescent="0.25">
      <c r="A151" s="253" t="s">
        <v>91</v>
      </c>
      <c r="B151" s="32" t="s">
        <v>151</v>
      </c>
      <c r="C151" s="13"/>
      <c r="D151" s="13"/>
      <c r="E151" s="13"/>
      <c r="F151" s="13"/>
      <c r="G151" s="13"/>
      <c r="H151" s="13"/>
      <c r="I151" s="7"/>
      <c r="J151" s="13"/>
      <c r="K151" s="239" t="s">
        <v>9</v>
      </c>
      <c r="L151" s="239" t="s">
        <v>10</v>
      </c>
      <c r="M151" s="13"/>
      <c r="N151" s="13"/>
      <c r="O151" s="13"/>
      <c r="P151" s="13"/>
      <c r="Q151" s="13"/>
    </row>
    <row r="152" spans="1:17" ht="10.5" customHeight="1" x14ac:dyDescent="0.25">
      <c r="A152" s="13"/>
      <c r="B152" s="17"/>
      <c r="C152" s="13"/>
      <c r="D152" s="13"/>
      <c r="E152" s="13"/>
      <c r="F152" s="13"/>
      <c r="G152" s="13"/>
      <c r="H152" s="13"/>
      <c r="I152" s="7"/>
      <c r="J152" s="13"/>
      <c r="K152" s="158" t="s">
        <v>355</v>
      </c>
      <c r="L152" s="158"/>
      <c r="M152" s="13"/>
      <c r="N152" s="13"/>
      <c r="O152" s="13"/>
      <c r="P152" s="13"/>
      <c r="Q152" s="13"/>
    </row>
    <row r="153" spans="1:17" ht="10.5" customHeight="1" x14ac:dyDescent="0.25">
      <c r="A153" s="253" t="s">
        <v>37</v>
      </c>
      <c r="B153" s="32" t="s">
        <v>152</v>
      </c>
      <c r="C153" s="33"/>
      <c r="D153" s="58"/>
      <c r="E153" s="58"/>
      <c r="F153" s="13"/>
      <c r="G153" s="13"/>
      <c r="H153" s="13"/>
      <c r="I153" s="13"/>
      <c r="J153" s="13"/>
      <c r="K153" s="7"/>
      <c r="L153" s="7"/>
      <c r="M153" s="13"/>
      <c r="N153" s="13"/>
      <c r="O153" s="13"/>
      <c r="P153" s="13"/>
      <c r="Q153" s="13"/>
    </row>
    <row r="154" spans="1:17" ht="10.5" customHeight="1" x14ac:dyDescent="0.25">
      <c r="A154" s="253"/>
      <c r="B154" s="445" t="s">
        <v>134</v>
      </c>
      <c r="C154" s="445"/>
      <c r="D154" s="58"/>
      <c r="E154" s="58"/>
      <c r="F154" s="13"/>
      <c r="G154" s="13"/>
      <c r="H154" s="13"/>
      <c r="I154" s="13"/>
      <c r="J154" s="13"/>
      <c r="K154" s="7"/>
      <c r="L154" s="7"/>
      <c r="M154" s="13"/>
      <c r="N154" s="13"/>
      <c r="O154" s="13"/>
      <c r="P154" s="13"/>
      <c r="Q154" s="13"/>
    </row>
    <row r="155" spans="1:17" ht="10.5" customHeight="1" x14ac:dyDescent="0.25">
      <c r="A155" s="253"/>
      <c r="B155" s="51" t="s">
        <v>27</v>
      </c>
      <c r="C155" s="216" t="s">
        <v>10</v>
      </c>
      <c r="D155" s="219"/>
      <c r="E155" s="219"/>
      <c r="F155" s="220"/>
      <c r="G155" s="221"/>
      <c r="H155" s="219"/>
      <c r="I155" s="219"/>
      <c r="J155" s="219"/>
      <c r="K155" s="219"/>
      <c r="L155" s="219"/>
      <c r="M155" s="219"/>
      <c r="N155" s="219"/>
      <c r="O155" s="219"/>
      <c r="P155" s="219"/>
      <c r="Q155" s="13"/>
    </row>
    <row r="156" spans="1:17" ht="10.5" customHeight="1" x14ac:dyDescent="0.25">
      <c r="A156" s="253"/>
      <c r="B156" s="53" t="s">
        <v>29</v>
      </c>
      <c r="C156" s="217" t="s">
        <v>10</v>
      </c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13"/>
    </row>
    <row r="157" spans="1:17" ht="10.5" customHeight="1" x14ac:dyDescent="0.25">
      <c r="A157" s="253"/>
      <c r="B157" s="53" t="s">
        <v>212</v>
      </c>
      <c r="C157" s="217" t="s">
        <v>10</v>
      </c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13"/>
    </row>
    <row r="158" spans="1:17" ht="9.75" customHeight="1" x14ac:dyDescent="0.25">
      <c r="A158" s="253"/>
      <c r="B158" s="56" t="s">
        <v>14</v>
      </c>
      <c r="C158" s="342" t="s">
        <v>10</v>
      </c>
      <c r="D158" s="236" t="s">
        <v>350</v>
      </c>
      <c r="E158" s="472" t="s">
        <v>11</v>
      </c>
      <c r="F158" s="473"/>
      <c r="G158" s="473"/>
      <c r="H158" s="473"/>
      <c r="I158" s="473"/>
      <c r="J158" s="473"/>
      <c r="K158" s="473"/>
      <c r="L158" s="473"/>
      <c r="M158" s="473"/>
      <c r="N158" s="473"/>
      <c r="O158" s="473"/>
      <c r="P158" s="474"/>
      <c r="Q158" s="13"/>
    </row>
    <row r="159" spans="1:17" ht="11.25" customHeight="1" x14ac:dyDescent="0.25">
      <c r="A159" s="253"/>
      <c r="B159" s="32"/>
      <c r="C159" s="222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9"/>
      <c r="P159" s="29"/>
      <c r="Q159" s="13"/>
    </row>
    <row r="160" spans="1:17" ht="10.5" customHeight="1" x14ac:dyDescent="0.25">
      <c r="A160" s="253" t="s">
        <v>38</v>
      </c>
      <c r="B160" s="32" t="s">
        <v>190</v>
      </c>
      <c r="C160" s="32"/>
      <c r="D160" s="32"/>
      <c r="E160" s="32"/>
      <c r="F160" s="13"/>
      <c r="G160" s="13"/>
      <c r="H160" s="13"/>
      <c r="I160" s="13"/>
      <c r="J160" s="13"/>
      <c r="K160" s="7"/>
      <c r="L160" s="7"/>
      <c r="M160" s="13"/>
      <c r="N160" s="13"/>
      <c r="O160" s="13"/>
      <c r="P160" s="13"/>
      <c r="Q160" s="13"/>
    </row>
    <row r="161" spans="1:17" ht="10.5" customHeight="1" x14ac:dyDescent="0.25">
      <c r="A161" s="253"/>
      <c r="B161" s="94" t="s">
        <v>28</v>
      </c>
      <c r="C161" s="216" t="s">
        <v>10</v>
      </c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13"/>
    </row>
    <row r="162" spans="1:17" ht="10.5" customHeight="1" x14ac:dyDescent="0.25">
      <c r="A162" s="253"/>
      <c r="B162" s="95" t="s">
        <v>30</v>
      </c>
      <c r="C162" s="217" t="s">
        <v>10</v>
      </c>
      <c r="D162" s="17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13"/>
    </row>
    <row r="163" spans="1:17" ht="10.5" customHeight="1" x14ac:dyDescent="0.25">
      <c r="A163" s="7"/>
      <c r="B163" s="95" t="s">
        <v>31</v>
      </c>
      <c r="C163" s="217" t="s">
        <v>10</v>
      </c>
      <c r="D163" s="223"/>
      <c r="E163" s="223"/>
      <c r="F163" s="219"/>
      <c r="G163" s="219"/>
      <c r="H163" s="219"/>
      <c r="I163" s="219"/>
      <c r="J163" s="219"/>
      <c r="K163" s="143"/>
      <c r="L163" s="143"/>
      <c r="M163" s="143"/>
      <c r="N163" s="143"/>
      <c r="O163" s="143"/>
      <c r="P163" s="143"/>
      <c r="Q163" s="16"/>
    </row>
    <row r="164" spans="1:17" ht="10.5" customHeight="1" x14ac:dyDescent="0.25">
      <c r="A164" s="7"/>
      <c r="B164" s="95" t="s">
        <v>32</v>
      </c>
      <c r="C164" s="217" t="s">
        <v>10</v>
      </c>
      <c r="D164" s="223"/>
      <c r="E164" s="223"/>
      <c r="F164" s="219"/>
      <c r="G164" s="219"/>
      <c r="H164" s="219"/>
      <c r="I164" s="219"/>
      <c r="J164" s="219"/>
      <c r="K164" s="143"/>
      <c r="L164" s="143"/>
      <c r="M164" s="143"/>
      <c r="N164" s="143"/>
      <c r="O164" s="143"/>
      <c r="P164" s="143"/>
      <c r="Q164" s="16"/>
    </row>
    <row r="165" spans="1:17" ht="10.5" customHeight="1" x14ac:dyDescent="0.25">
      <c r="A165" s="7"/>
      <c r="B165" s="95" t="s">
        <v>33</v>
      </c>
      <c r="C165" s="217" t="s">
        <v>10</v>
      </c>
      <c r="D165" s="223"/>
      <c r="E165" s="223"/>
      <c r="F165" s="219"/>
      <c r="G165" s="219"/>
      <c r="H165" s="219"/>
      <c r="I165" s="219"/>
      <c r="J165" s="219"/>
      <c r="K165" s="143"/>
      <c r="L165" s="143"/>
      <c r="M165" s="143"/>
      <c r="N165" s="143"/>
      <c r="O165" s="143"/>
      <c r="P165" s="143"/>
      <c r="Q165" s="16"/>
    </row>
    <row r="166" spans="1:17" ht="10.5" customHeight="1" x14ac:dyDescent="0.25">
      <c r="A166" s="7"/>
      <c r="B166" s="95" t="s">
        <v>34</v>
      </c>
      <c r="C166" s="217" t="s">
        <v>10</v>
      </c>
      <c r="D166" s="223"/>
      <c r="E166" s="223"/>
      <c r="F166" s="219"/>
      <c r="G166" s="219"/>
      <c r="H166" s="219"/>
      <c r="I166" s="219"/>
      <c r="J166" s="219"/>
      <c r="K166" s="143"/>
      <c r="L166" s="143"/>
      <c r="M166" s="143"/>
      <c r="N166" s="143"/>
      <c r="O166" s="143"/>
      <c r="P166" s="143"/>
      <c r="Q166" s="16"/>
    </row>
    <row r="167" spans="1:17" ht="10.5" customHeight="1" x14ac:dyDescent="0.25">
      <c r="A167" s="7"/>
      <c r="B167" s="56" t="s">
        <v>80</v>
      </c>
      <c r="C167" s="345" t="s">
        <v>10</v>
      </c>
      <c r="D167" s="237" t="s">
        <v>350</v>
      </c>
      <c r="E167" s="475" t="s">
        <v>11</v>
      </c>
      <c r="F167" s="476"/>
      <c r="G167" s="476"/>
      <c r="H167" s="476"/>
      <c r="I167" s="476"/>
      <c r="J167" s="476"/>
      <c r="K167" s="476"/>
      <c r="L167" s="476"/>
      <c r="M167" s="476"/>
      <c r="N167" s="476"/>
      <c r="O167" s="476"/>
      <c r="P167" s="477"/>
      <c r="Q167" s="16"/>
    </row>
    <row r="168" spans="1:17" ht="10.5" customHeight="1" x14ac:dyDescent="0.25">
      <c r="A168" s="7"/>
      <c r="B168" s="7"/>
      <c r="C168" s="7"/>
      <c r="D168" s="7"/>
      <c r="E168" s="7"/>
      <c r="F168" s="13"/>
      <c r="G168" s="13"/>
      <c r="H168" s="13"/>
      <c r="I168" s="16"/>
      <c r="J168" s="61"/>
      <c r="K168" s="61"/>
      <c r="L168" s="61"/>
      <c r="M168" s="61"/>
      <c r="N168" s="61"/>
      <c r="O168" s="61"/>
      <c r="P168" s="61"/>
      <c r="Q168" s="61"/>
    </row>
    <row r="169" spans="1:17" ht="10.5" customHeight="1" x14ac:dyDescent="0.25">
      <c r="A169" s="253" t="s">
        <v>40</v>
      </c>
      <c r="B169" s="32" t="s">
        <v>191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13"/>
      <c r="P169" s="13"/>
      <c r="Q169" s="13"/>
    </row>
    <row r="170" spans="1:17" s="21" customFormat="1" ht="10.5" customHeight="1" x14ac:dyDescent="0.25">
      <c r="A170" s="254"/>
      <c r="B170" s="172" t="s">
        <v>142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0"/>
      <c r="N170" s="20"/>
      <c r="O170" s="20"/>
      <c r="P170" s="20"/>
      <c r="Q170" s="20"/>
    </row>
    <row r="171" spans="1:17" ht="11.25" customHeight="1" x14ac:dyDescent="0.25">
      <c r="A171" s="253"/>
      <c r="B171" s="246"/>
      <c r="C171" s="239">
        <v>2009</v>
      </c>
      <c r="D171" s="239">
        <v>2010</v>
      </c>
      <c r="E171" s="244"/>
      <c r="F171" s="7"/>
      <c r="G171" s="17"/>
      <c r="H171" s="7"/>
      <c r="I171" s="7"/>
      <c r="J171" s="7"/>
      <c r="K171" s="7"/>
      <c r="L171" s="7"/>
      <c r="M171" s="13"/>
      <c r="N171" s="13"/>
      <c r="O171" s="13"/>
      <c r="P171" s="13"/>
      <c r="Q171" s="13"/>
    </row>
    <row r="172" spans="1:17" ht="10.5" customHeight="1" x14ac:dyDescent="0.25">
      <c r="A172" s="253"/>
      <c r="B172" s="94" t="s">
        <v>17</v>
      </c>
      <c r="C172" s="132">
        <v>0</v>
      </c>
      <c r="D172" s="132">
        <v>0</v>
      </c>
      <c r="E172" s="121"/>
      <c r="F172" s="7"/>
      <c r="G172" s="17"/>
      <c r="H172" s="7"/>
      <c r="I172" s="7"/>
      <c r="J172" s="7"/>
      <c r="K172" s="7"/>
      <c r="L172" s="7"/>
      <c r="M172" s="13"/>
      <c r="N172" s="13"/>
      <c r="O172" s="13"/>
      <c r="P172" s="13"/>
      <c r="Q172" s="13"/>
    </row>
    <row r="173" spans="1:17" ht="10.5" customHeight="1" x14ac:dyDescent="0.25">
      <c r="A173" s="253"/>
      <c r="B173" s="96" t="s">
        <v>18</v>
      </c>
      <c r="C173" s="133">
        <v>0</v>
      </c>
      <c r="D173" s="133">
        <v>0</v>
      </c>
      <c r="E173" s="121"/>
      <c r="F173" s="7"/>
      <c r="G173" s="17"/>
      <c r="H173" s="7"/>
      <c r="I173" s="7"/>
      <c r="J173" s="7"/>
      <c r="K173" s="7"/>
      <c r="L173" s="7"/>
      <c r="M173" s="13"/>
      <c r="N173" s="13"/>
      <c r="O173" s="13"/>
      <c r="P173" s="13"/>
      <c r="Q173" s="13"/>
    </row>
    <row r="174" spans="1:17" ht="10.5" customHeight="1" x14ac:dyDescent="0.25">
      <c r="A174" s="253"/>
      <c r="B174" s="43" t="s">
        <v>49</v>
      </c>
      <c r="C174" s="224">
        <v>0</v>
      </c>
      <c r="D174" s="224">
        <v>0</v>
      </c>
      <c r="E174" s="121"/>
      <c r="F174" s="7"/>
      <c r="G174" s="17"/>
      <c r="H174" s="7"/>
      <c r="I174" s="7"/>
      <c r="J174" s="7"/>
      <c r="K174" s="7"/>
      <c r="L174" s="7"/>
      <c r="M174" s="13"/>
      <c r="N174" s="13"/>
      <c r="O174" s="13"/>
      <c r="P174" s="13"/>
      <c r="Q174" s="13"/>
    </row>
    <row r="175" spans="1:17" ht="10.5" customHeight="1" x14ac:dyDescent="0.25">
      <c r="A175" s="253"/>
      <c r="B175" s="32"/>
      <c r="C175" s="36"/>
      <c r="D175" s="36"/>
      <c r="E175" s="36"/>
      <c r="F175" s="7"/>
      <c r="G175" s="17"/>
      <c r="H175" s="7"/>
      <c r="I175" s="7"/>
      <c r="J175" s="7"/>
      <c r="K175" s="7"/>
      <c r="L175" s="7"/>
      <c r="M175" s="13"/>
      <c r="N175" s="13"/>
      <c r="O175" s="13"/>
      <c r="P175" s="13"/>
      <c r="Q175" s="13"/>
    </row>
    <row r="176" spans="1:17" ht="10.5" customHeight="1" x14ac:dyDescent="0.25">
      <c r="A176" s="253" t="s">
        <v>81</v>
      </c>
      <c r="B176" s="32" t="s">
        <v>135</v>
      </c>
      <c r="C176" s="32"/>
      <c r="D176" s="32"/>
      <c r="E176" s="32"/>
      <c r="F176" s="16"/>
      <c r="G176" s="13"/>
      <c r="H176" s="13"/>
      <c r="I176" s="33"/>
      <c r="J176" s="7"/>
      <c r="K176" s="7"/>
      <c r="L176" s="7"/>
      <c r="M176" s="13"/>
      <c r="N176" s="13"/>
      <c r="O176" s="13"/>
      <c r="P176" s="13"/>
      <c r="Q176" s="13"/>
    </row>
    <row r="177" spans="1:17" ht="10.5" customHeight="1" x14ac:dyDescent="0.25">
      <c r="A177" s="253"/>
      <c r="B177" s="170" t="s">
        <v>143</v>
      </c>
      <c r="C177" s="32"/>
      <c r="D177" s="32"/>
      <c r="E177" s="32"/>
      <c r="F177" s="16"/>
      <c r="G177" s="13"/>
      <c r="H177" s="13"/>
      <c r="I177" s="33"/>
      <c r="J177" s="7"/>
      <c r="K177" s="7"/>
      <c r="L177" s="7"/>
      <c r="M177" s="13"/>
      <c r="N177" s="13"/>
      <c r="O177" s="13"/>
      <c r="P177" s="13"/>
      <c r="Q177" s="13"/>
    </row>
    <row r="178" spans="1:17" ht="10.5" customHeight="1" x14ac:dyDescent="0.25">
      <c r="A178" s="253"/>
      <c r="B178" s="170" t="s">
        <v>112</v>
      </c>
      <c r="C178" s="32"/>
      <c r="D178" s="32"/>
      <c r="E178" s="32"/>
      <c r="F178" s="16"/>
      <c r="G178" s="13"/>
      <c r="H178" s="13"/>
      <c r="I178" s="33"/>
      <c r="J178" s="7"/>
      <c r="K178" s="7"/>
      <c r="L178" s="7"/>
      <c r="M178" s="13"/>
      <c r="N178" s="13"/>
      <c r="O178" s="13"/>
      <c r="P178" s="13"/>
      <c r="Q178" s="13"/>
    </row>
    <row r="179" spans="1:17" ht="10.5" customHeight="1" x14ac:dyDescent="0.25">
      <c r="A179" s="253"/>
      <c r="B179" s="481"/>
      <c r="C179" s="449" t="s">
        <v>5</v>
      </c>
      <c r="D179" s="449"/>
      <c r="E179" s="449"/>
      <c r="F179" s="449" t="s">
        <v>79</v>
      </c>
      <c r="G179" s="449"/>
      <c r="H179" s="449"/>
      <c r="I179" s="426"/>
      <c r="J179" s="426"/>
      <c r="K179" s="426"/>
      <c r="L179" s="7"/>
      <c r="M179" s="13"/>
      <c r="N179" s="13"/>
      <c r="O179" s="13"/>
      <c r="P179" s="13"/>
      <c r="Q179" s="13"/>
    </row>
    <row r="180" spans="1:17" ht="10.5" customHeight="1" x14ac:dyDescent="0.25">
      <c r="A180" s="253"/>
      <c r="B180" s="482"/>
      <c r="C180" s="239" t="s">
        <v>116</v>
      </c>
      <c r="D180" s="449" t="s">
        <v>117</v>
      </c>
      <c r="E180" s="449"/>
      <c r="F180" s="239" t="s">
        <v>116</v>
      </c>
      <c r="G180" s="449" t="s">
        <v>117</v>
      </c>
      <c r="H180" s="449"/>
      <c r="I180" s="244"/>
      <c r="J180" s="426"/>
      <c r="K180" s="426"/>
      <c r="L180" s="7"/>
      <c r="M180" s="13"/>
      <c r="N180" s="13"/>
      <c r="O180" s="13"/>
      <c r="P180" s="13"/>
      <c r="Q180" s="13"/>
    </row>
    <row r="181" spans="1:17" ht="10.5" customHeight="1" x14ac:dyDescent="0.25">
      <c r="A181" s="253"/>
      <c r="B181" s="94" t="s">
        <v>35</v>
      </c>
      <c r="C181" s="101">
        <v>0</v>
      </c>
      <c r="D181" s="428">
        <v>0</v>
      </c>
      <c r="E181" s="428">
        <v>88</v>
      </c>
      <c r="F181" s="101">
        <v>0</v>
      </c>
      <c r="G181" s="428">
        <v>0</v>
      </c>
      <c r="H181" s="428">
        <v>88</v>
      </c>
      <c r="I181" s="177"/>
      <c r="J181" s="465"/>
      <c r="K181" s="465"/>
      <c r="L181" s="7"/>
      <c r="M181" s="13"/>
      <c r="N181" s="13"/>
      <c r="O181" s="13"/>
      <c r="P181" s="13"/>
      <c r="Q181" s="13"/>
    </row>
    <row r="182" spans="1:17" ht="10.5" customHeight="1" x14ac:dyDescent="0.25">
      <c r="A182" s="253"/>
      <c r="B182" s="95" t="s">
        <v>113</v>
      </c>
      <c r="C182" s="176">
        <v>0</v>
      </c>
      <c r="D182" s="434">
        <v>0</v>
      </c>
      <c r="E182" s="434">
        <v>88</v>
      </c>
      <c r="F182" s="176">
        <v>0</v>
      </c>
      <c r="G182" s="434">
        <v>0</v>
      </c>
      <c r="H182" s="434">
        <v>88</v>
      </c>
      <c r="I182" s="121"/>
      <c r="J182" s="466"/>
      <c r="K182" s="466"/>
      <c r="L182" s="7"/>
      <c r="M182" s="13"/>
      <c r="N182" s="13"/>
      <c r="O182" s="13"/>
      <c r="P182" s="13"/>
      <c r="Q182" s="13"/>
    </row>
    <row r="183" spans="1:17" ht="10.5" customHeight="1" x14ac:dyDescent="0.25">
      <c r="A183" s="253"/>
      <c r="B183" s="96" t="s">
        <v>36</v>
      </c>
      <c r="C183" s="102">
        <v>0</v>
      </c>
      <c r="D183" s="435">
        <v>0</v>
      </c>
      <c r="E183" s="435">
        <v>88</v>
      </c>
      <c r="F183" s="102">
        <v>0</v>
      </c>
      <c r="G183" s="435">
        <v>0</v>
      </c>
      <c r="H183" s="435">
        <v>88</v>
      </c>
      <c r="I183" s="121"/>
      <c r="J183" s="466"/>
      <c r="K183" s="466"/>
      <c r="L183" s="7"/>
      <c r="M183" s="13"/>
      <c r="N183" s="13"/>
      <c r="O183" s="13"/>
      <c r="P183" s="13"/>
      <c r="Q183" s="13"/>
    </row>
    <row r="184" spans="1:17" ht="10.5" customHeight="1" x14ac:dyDescent="0.25">
      <c r="A184" s="253"/>
      <c r="B184" s="43" t="s">
        <v>49</v>
      </c>
      <c r="C184" s="106">
        <v>0</v>
      </c>
      <c r="D184" s="436">
        <v>0</v>
      </c>
      <c r="E184" s="436">
        <v>88</v>
      </c>
      <c r="F184" s="106">
        <v>0</v>
      </c>
      <c r="G184" s="436">
        <v>0</v>
      </c>
      <c r="H184" s="436">
        <v>88</v>
      </c>
      <c r="I184" s="121"/>
      <c r="J184" s="466"/>
      <c r="K184" s="466"/>
      <c r="L184" s="7"/>
      <c r="M184" s="13"/>
      <c r="N184" s="13"/>
      <c r="O184" s="13"/>
      <c r="P184" s="13"/>
      <c r="Q184" s="13"/>
    </row>
    <row r="185" spans="1:17" ht="10.5" customHeight="1" x14ac:dyDescent="0.25">
      <c r="A185" s="253"/>
      <c r="B185" s="39"/>
      <c r="C185" s="37"/>
      <c r="D185" s="37"/>
      <c r="E185" s="37"/>
      <c r="F185" s="37"/>
      <c r="G185" s="37"/>
      <c r="H185" s="29"/>
      <c r="I185" s="13"/>
      <c r="J185" s="13"/>
      <c r="K185" s="13"/>
      <c r="L185" s="7"/>
      <c r="M185" s="13"/>
      <c r="N185" s="13"/>
      <c r="O185" s="13"/>
      <c r="P185" s="13"/>
      <c r="Q185" s="13"/>
    </row>
    <row r="186" spans="1:17" ht="10.5" customHeight="1" x14ac:dyDescent="0.25">
      <c r="A186" s="253"/>
      <c r="B186" s="32"/>
      <c r="C186" s="33"/>
      <c r="D186" s="7"/>
      <c r="E186" s="7"/>
      <c r="F186" s="7"/>
      <c r="G186" s="119"/>
      <c r="H186" s="119"/>
      <c r="I186" s="13"/>
      <c r="J186" s="239" t="s">
        <v>9</v>
      </c>
      <c r="K186" s="239" t="s">
        <v>10</v>
      </c>
      <c r="L186" s="13"/>
      <c r="M186" s="13"/>
      <c r="N186" s="13"/>
      <c r="O186" s="13"/>
      <c r="P186" s="13"/>
      <c r="Q186" s="13"/>
    </row>
    <row r="187" spans="1:17" ht="10.5" customHeight="1" x14ac:dyDescent="0.25">
      <c r="A187" s="253" t="s">
        <v>324</v>
      </c>
      <c r="B187" s="32" t="s">
        <v>136</v>
      </c>
      <c r="C187" s="36"/>
      <c r="D187" s="36"/>
      <c r="E187" s="58"/>
      <c r="F187" s="60"/>
      <c r="G187" s="13"/>
      <c r="H187" s="13"/>
      <c r="I187" s="37" t="s">
        <v>131</v>
      </c>
      <c r="J187" s="158" t="s">
        <v>355</v>
      </c>
      <c r="K187" s="158" t="s">
        <v>11</v>
      </c>
      <c r="L187" s="13"/>
      <c r="M187" s="13"/>
      <c r="N187" s="13"/>
      <c r="O187" s="13"/>
      <c r="P187" s="13"/>
      <c r="Q187" s="13"/>
    </row>
    <row r="188" spans="1:17" ht="10.5" customHeight="1" x14ac:dyDescent="0.25">
      <c r="A188" s="253"/>
      <c r="B188" s="32"/>
      <c r="C188" s="36"/>
      <c r="D188" s="36"/>
      <c r="E188" s="58"/>
      <c r="F188" s="60"/>
      <c r="G188" s="13"/>
      <c r="H188" s="13"/>
      <c r="I188" s="37" t="s">
        <v>130</v>
      </c>
      <c r="J188" s="158" t="s">
        <v>11</v>
      </c>
      <c r="K188" s="158" t="s">
        <v>355</v>
      </c>
      <c r="L188" s="13"/>
      <c r="M188" s="13"/>
      <c r="N188" s="13"/>
      <c r="O188" s="13"/>
      <c r="P188" s="13"/>
      <c r="Q188" s="13"/>
    </row>
    <row r="189" spans="1:17" ht="9" customHeight="1" x14ac:dyDescent="0.25">
      <c r="A189" s="253"/>
      <c r="B189" s="32"/>
      <c r="C189" s="36"/>
      <c r="D189" s="36"/>
      <c r="E189" s="119"/>
      <c r="F189" s="38"/>
      <c r="G189" s="16"/>
      <c r="H189" s="16"/>
      <c r="I189" s="7"/>
      <c r="J189" s="29"/>
      <c r="K189" s="29"/>
      <c r="L189" s="13"/>
      <c r="M189" s="13"/>
      <c r="N189" s="13"/>
      <c r="O189" s="13"/>
      <c r="P189" s="13"/>
      <c r="Q189" s="13"/>
    </row>
    <row r="190" spans="1:17" ht="10.5" customHeight="1" x14ac:dyDescent="0.25">
      <c r="A190" s="253" t="s">
        <v>327</v>
      </c>
      <c r="B190" s="32" t="s">
        <v>192</v>
      </c>
      <c r="C190" s="36"/>
      <c r="D190" s="36"/>
      <c r="E190" s="251"/>
      <c r="F190" s="251"/>
      <c r="G190" s="478" t="s">
        <v>11</v>
      </c>
      <c r="H190" s="479"/>
      <c r="I190" s="479"/>
      <c r="J190" s="479"/>
      <c r="K190" s="480"/>
      <c r="L190" s="119"/>
      <c r="M190" s="13"/>
      <c r="N190" s="13"/>
      <c r="O190" s="13"/>
      <c r="P190" s="13"/>
      <c r="Q190" s="13"/>
    </row>
    <row r="191" spans="1:17" ht="10.5" customHeight="1" x14ac:dyDescent="0.25">
      <c r="A191" s="253"/>
      <c r="B191" s="32"/>
      <c r="C191" s="36"/>
      <c r="D191" s="36"/>
      <c r="E191" s="119"/>
      <c r="F191" s="119"/>
      <c r="G191" s="36"/>
      <c r="H191" s="7"/>
      <c r="I191" s="7"/>
      <c r="J191" s="7"/>
      <c r="K191" s="13"/>
      <c r="L191" s="13"/>
      <c r="M191" s="13"/>
      <c r="N191" s="13"/>
      <c r="O191" s="13"/>
      <c r="P191" s="13"/>
      <c r="Q191" s="13"/>
    </row>
    <row r="192" spans="1:17" ht="10.5" customHeight="1" x14ac:dyDescent="0.25">
      <c r="A192" s="253" t="s">
        <v>105</v>
      </c>
      <c r="B192" s="32" t="s">
        <v>213</v>
      </c>
      <c r="C192" s="36"/>
      <c r="D192" s="36"/>
      <c r="E192" s="36"/>
      <c r="F192" s="36"/>
      <c r="G192" s="58"/>
      <c r="H192" s="13"/>
      <c r="I192" s="239" t="s">
        <v>9</v>
      </c>
      <c r="J192" s="239" t="s">
        <v>10</v>
      </c>
      <c r="K192" s="13"/>
      <c r="L192" s="7"/>
      <c r="M192" s="13"/>
      <c r="N192" s="13"/>
      <c r="O192" s="13"/>
      <c r="P192" s="13"/>
      <c r="Q192" s="13"/>
    </row>
    <row r="193" spans="1:17" ht="10.5" customHeight="1" x14ac:dyDescent="0.25">
      <c r="A193" s="253"/>
      <c r="B193" s="32"/>
      <c r="C193" s="33"/>
      <c r="D193" s="7"/>
      <c r="E193" s="7"/>
      <c r="F193" s="7"/>
      <c r="G193" s="119"/>
      <c r="H193" s="13"/>
      <c r="I193" s="158" t="s">
        <v>355</v>
      </c>
      <c r="J193" s="158"/>
      <c r="K193" s="13"/>
      <c r="L193" s="7"/>
      <c r="M193" s="13"/>
      <c r="N193" s="13"/>
      <c r="O193" s="13"/>
      <c r="P193" s="13"/>
      <c r="Q193" s="13"/>
    </row>
    <row r="194" spans="1:17" ht="10.5" customHeight="1" x14ac:dyDescent="0.25">
      <c r="A194" s="253"/>
      <c r="B194" s="32"/>
      <c r="C194" s="33"/>
      <c r="D194" s="7"/>
      <c r="E194" s="7"/>
      <c r="F194" s="7"/>
      <c r="G194" s="119"/>
      <c r="H194" s="13"/>
      <c r="I194" s="156"/>
      <c r="J194" s="156"/>
      <c r="K194" s="13"/>
      <c r="L194" s="7"/>
      <c r="M194" s="13"/>
      <c r="N194" s="13"/>
      <c r="O194" s="13"/>
      <c r="P194" s="13"/>
      <c r="Q194" s="13"/>
    </row>
    <row r="195" spans="1:17" ht="27" customHeight="1" x14ac:dyDescent="0.25">
      <c r="A195" s="253"/>
      <c r="B195" s="419" t="s">
        <v>391</v>
      </c>
      <c r="C195" s="419"/>
      <c r="D195" s="419"/>
      <c r="E195" s="419"/>
      <c r="F195" s="419"/>
      <c r="G195" s="419"/>
      <c r="H195" s="419"/>
      <c r="I195" s="419"/>
      <c r="J195" s="419"/>
      <c r="K195" s="419"/>
      <c r="L195" s="419"/>
      <c r="M195" s="419"/>
      <c r="N195" s="419"/>
      <c r="O195" s="419"/>
      <c r="P195" s="419"/>
      <c r="Q195" s="13"/>
    </row>
    <row r="196" spans="1:17" ht="10.5" customHeight="1" x14ac:dyDescent="0.25">
      <c r="A196" s="253"/>
      <c r="B196" s="116"/>
      <c r="C196" s="16"/>
      <c r="D196" s="36"/>
      <c r="E196" s="7"/>
      <c r="F196" s="7"/>
      <c r="G196" s="7"/>
      <c r="H196" s="13"/>
      <c r="I196" s="36"/>
      <c r="J196" s="179"/>
      <c r="K196" s="179"/>
      <c r="L196" s="179"/>
      <c r="M196" s="13"/>
      <c r="N196" s="418"/>
      <c r="O196" s="418"/>
      <c r="P196" s="418"/>
      <c r="Q196" s="13"/>
    </row>
    <row r="197" spans="1:17" ht="14.25" customHeight="1" x14ac:dyDescent="0.25">
      <c r="A197" s="252" t="s">
        <v>214</v>
      </c>
      <c r="B197" s="13"/>
      <c r="C197" s="62"/>
      <c r="D197" s="119"/>
      <c r="E197" s="119"/>
      <c r="F197" s="7"/>
      <c r="G197" s="7"/>
      <c r="H197" s="13"/>
      <c r="I197" s="13"/>
      <c r="J197" s="13"/>
      <c r="K197" s="7"/>
      <c r="L197" s="7"/>
      <c r="M197" s="13"/>
      <c r="N197" s="13"/>
      <c r="O197" s="13"/>
      <c r="P197" s="13"/>
      <c r="Q197" s="13"/>
    </row>
    <row r="198" spans="1:17" ht="10.5" customHeight="1" x14ac:dyDescent="0.25">
      <c r="A198" s="253"/>
      <c r="B198" s="13"/>
      <c r="C198" s="13"/>
      <c r="D198" s="13"/>
      <c r="E198" s="13"/>
      <c r="F198" s="208"/>
      <c r="G198" s="13"/>
      <c r="H198" s="7"/>
      <c r="I198" s="7"/>
      <c r="J198" s="7"/>
      <c r="K198" s="7"/>
      <c r="L198" s="7"/>
      <c r="M198" s="7"/>
      <c r="N198" s="7"/>
      <c r="O198" s="13"/>
      <c r="P198" s="13"/>
      <c r="Q198" s="13"/>
    </row>
    <row r="199" spans="1:17" ht="10.5" customHeight="1" x14ac:dyDescent="0.25">
      <c r="A199" s="253" t="s">
        <v>102</v>
      </c>
      <c r="B199" s="32" t="s">
        <v>330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13"/>
      <c r="P199" s="13"/>
      <c r="Q199" s="13"/>
    </row>
    <row r="200" spans="1:17" ht="10.5" customHeight="1" x14ac:dyDescent="0.25">
      <c r="A200" s="253"/>
      <c r="B200" s="243"/>
      <c r="C200" s="239">
        <v>2009</v>
      </c>
      <c r="D200" s="239">
        <v>2010</v>
      </c>
      <c r="E200" s="244"/>
      <c r="F200" s="7"/>
      <c r="G200" s="13"/>
      <c r="H200" s="7"/>
      <c r="I200" s="7"/>
      <c r="J200" s="7"/>
      <c r="K200" s="7"/>
      <c r="L200" s="7"/>
      <c r="M200" s="13"/>
      <c r="N200" s="13"/>
      <c r="O200" s="13"/>
      <c r="P200" s="13"/>
      <c r="Q200" s="13"/>
    </row>
    <row r="201" spans="1:17" ht="10.5" customHeight="1" x14ac:dyDescent="0.25">
      <c r="A201" s="253"/>
      <c r="B201" s="94" t="s">
        <v>17</v>
      </c>
      <c r="C201" s="101">
        <v>557</v>
      </c>
      <c r="D201" s="101">
        <v>493</v>
      </c>
      <c r="E201" s="122"/>
      <c r="F201" s="7"/>
      <c r="G201" s="16"/>
      <c r="H201" s="7"/>
      <c r="I201" s="7"/>
      <c r="J201" s="7"/>
      <c r="K201" s="7"/>
      <c r="L201" s="7"/>
      <c r="M201" s="13"/>
      <c r="N201" s="13"/>
      <c r="O201" s="13"/>
      <c r="P201" s="13"/>
      <c r="Q201" s="13"/>
    </row>
    <row r="202" spans="1:17" ht="10.5" customHeight="1" x14ac:dyDescent="0.25">
      <c r="A202" s="253"/>
      <c r="B202" s="96" t="s">
        <v>18</v>
      </c>
      <c r="C202" s="102">
        <v>168</v>
      </c>
      <c r="D202" s="102">
        <v>152</v>
      </c>
      <c r="E202" s="122"/>
      <c r="F202" s="7"/>
      <c r="G202" s="16"/>
      <c r="H202" s="7"/>
      <c r="I202" s="7"/>
      <c r="J202" s="7"/>
      <c r="K202" s="7"/>
      <c r="L202" s="7"/>
      <c r="M202" s="13"/>
      <c r="N202" s="13"/>
      <c r="O202" s="13"/>
      <c r="P202" s="13"/>
      <c r="Q202" s="13"/>
    </row>
    <row r="203" spans="1:17" ht="10.5" customHeight="1" x14ac:dyDescent="0.25">
      <c r="A203" s="253"/>
      <c r="B203" s="43" t="s">
        <v>49</v>
      </c>
      <c r="C203" s="106">
        <f>SUM(C201:C202)</f>
        <v>725</v>
      </c>
      <c r="D203" s="106">
        <f>SUM(D201:D202)</f>
        <v>645</v>
      </c>
      <c r="E203" s="121"/>
      <c r="F203" s="7"/>
      <c r="G203" s="17"/>
      <c r="H203" s="7"/>
      <c r="I203" s="7"/>
      <c r="J203" s="7"/>
      <c r="K203" s="7"/>
      <c r="L203" s="7"/>
      <c r="M203" s="13"/>
      <c r="N203" s="13"/>
      <c r="O203" s="13"/>
      <c r="P203" s="13"/>
      <c r="Q203" s="13"/>
    </row>
    <row r="204" spans="1:17" ht="7.5" customHeight="1" x14ac:dyDescent="0.25">
      <c r="A204" s="253"/>
      <c r="B204" s="16"/>
      <c r="C204" s="36"/>
      <c r="D204" s="36"/>
      <c r="E204" s="36"/>
      <c r="F204" s="7"/>
      <c r="G204" s="17"/>
      <c r="H204" s="7"/>
      <c r="I204" s="7"/>
      <c r="J204" s="7"/>
      <c r="K204" s="7"/>
      <c r="L204" s="7"/>
      <c r="M204" s="13"/>
      <c r="N204" s="13"/>
      <c r="O204" s="13"/>
      <c r="P204" s="13"/>
      <c r="Q204" s="13"/>
    </row>
    <row r="205" spans="1:17" ht="10.5" customHeight="1" x14ac:dyDescent="0.25">
      <c r="A205" s="253" t="s">
        <v>101</v>
      </c>
      <c r="B205" s="32" t="s">
        <v>331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13"/>
      <c r="P205" s="13"/>
      <c r="Q205" s="13"/>
    </row>
    <row r="206" spans="1:17" ht="10.5" customHeight="1" x14ac:dyDescent="0.25">
      <c r="A206" s="253"/>
      <c r="B206" s="462"/>
      <c r="C206" s="431" t="s">
        <v>5</v>
      </c>
      <c r="D206" s="432"/>
      <c r="E206" s="432"/>
      <c r="F206" s="432"/>
      <c r="G206" s="432"/>
      <c r="H206" s="432"/>
      <c r="I206" s="468"/>
      <c r="J206" s="467" t="s">
        <v>79</v>
      </c>
      <c r="K206" s="432"/>
      <c r="L206" s="432"/>
      <c r="M206" s="432"/>
      <c r="N206" s="432"/>
      <c r="O206" s="432"/>
      <c r="P206" s="468"/>
      <c r="Q206" s="13"/>
    </row>
    <row r="207" spans="1:17" ht="10.5" customHeight="1" x14ac:dyDescent="0.25">
      <c r="A207" s="253"/>
      <c r="B207" s="463"/>
      <c r="C207" s="429" t="s">
        <v>120</v>
      </c>
      <c r="D207" s="430"/>
      <c r="E207" s="429" t="s">
        <v>328</v>
      </c>
      <c r="F207" s="430"/>
      <c r="G207" s="429" t="s">
        <v>329</v>
      </c>
      <c r="H207" s="430"/>
      <c r="I207" s="424" t="s">
        <v>110</v>
      </c>
      <c r="J207" s="429" t="s">
        <v>120</v>
      </c>
      <c r="K207" s="430"/>
      <c r="L207" s="429" t="s">
        <v>328</v>
      </c>
      <c r="M207" s="430"/>
      <c r="N207" s="429" t="s">
        <v>329</v>
      </c>
      <c r="O207" s="430"/>
      <c r="P207" s="424" t="s">
        <v>111</v>
      </c>
      <c r="Q207" s="13"/>
    </row>
    <row r="208" spans="1:17" ht="10.5" customHeight="1" x14ac:dyDescent="0.25">
      <c r="A208" s="253"/>
      <c r="B208" s="464"/>
      <c r="C208" s="239" t="s">
        <v>118</v>
      </c>
      <c r="D208" s="239" t="s">
        <v>119</v>
      </c>
      <c r="E208" s="239" t="s">
        <v>118</v>
      </c>
      <c r="F208" s="239" t="s">
        <v>119</v>
      </c>
      <c r="G208" s="239" t="s">
        <v>118</v>
      </c>
      <c r="H208" s="239" t="s">
        <v>119</v>
      </c>
      <c r="I208" s="425"/>
      <c r="J208" s="239" t="s">
        <v>118</v>
      </c>
      <c r="K208" s="239" t="s">
        <v>119</v>
      </c>
      <c r="L208" s="239" t="s">
        <v>118</v>
      </c>
      <c r="M208" s="239" t="s">
        <v>119</v>
      </c>
      <c r="N208" s="239" t="s">
        <v>118</v>
      </c>
      <c r="O208" s="239" t="s">
        <v>119</v>
      </c>
      <c r="P208" s="425"/>
      <c r="Q208" s="13"/>
    </row>
    <row r="209" spans="1:17" ht="10.5" customHeight="1" x14ac:dyDescent="0.25">
      <c r="A209" s="253"/>
      <c r="B209" s="94" t="s">
        <v>201</v>
      </c>
      <c r="C209" s="190">
        <v>0</v>
      </c>
      <c r="D209" s="191">
        <v>0</v>
      </c>
      <c r="E209" s="210">
        <v>0</v>
      </c>
      <c r="F209" s="191">
        <v>0</v>
      </c>
      <c r="G209" s="190">
        <v>0</v>
      </c>
      <c r="H209" s="191">
        <v>0</v>
      </c>
      <c r="I209" s="101">
        <v>0</v>
      </c>
      <c r="J209" s="190">
        <v>0</v>
      </c>
      <c r="K209" s="191">
        <v>0</v>
      </c>
      <c r="L209" s="210">
        <v>0</v>
      </c>
      <c r="M209" s="191">
        <v>0</v>
      </c>
      <c r="N209" s="190">
        <v>0</v>
      </c>
      <c r="O209" s="191">
        <v>0</v>
      </c>
      <c r="P209" s="101">
        <v>0</v>
      </c>
      <c r="Q209" s="13"/>
    </row>
    <row r="210" spans="1:17" ht="10.5" customHeight="1" x14ac:dyDescent="0.25">
      <c r="A210" s="253"/>
      <c r="B210" s="95" t="s">
        <v>200</v>
      </c>
      <c r="C210" s="192">
        <v>0</v>
      </c>
      <c r="D210" s="193">
        <v>0</v>
      </c>
      <c r="E210" s="212">
        <v>0</v>
      </c>
      <c r="F210" s="193">
        <v>0</v>
      </c>
      <c r="G210" s="192">
        <v>0</v>
      </c>
      <c r="H210" s="193">
        <v>0</v>
      </c>
      <c r="I210" s="176">
        <v>0</v>
      </c>
      <c r="J210" s="192">
        <v>0</v>
      </c>
      <c r="K210" s="193">
        <v>0</v>
      </c>
      <c r="L210" s="212">
        <v>0</v>
      </c>
      <c r="M210" s="193">
        <v>0</v>
      </c>
      <c r="N210" s="192">
        <v>0</v>
      </c>
      <c r="O210" s="193">
        <v>0</v>
      </c>
      <c r="P210" s="176">
        <v>0</v>
      </c>
      <c r="Q210" s="13"/>
    </row>
    <row r="211" spans="1:17" ht="10.5" customHeight="1" x14ac:dyDescent="0.25">
      <c r="A211" s="253"/>
      <c r="B211" s="95" t="s">
        <v>6</v>
      </c>
      <c r="C211" s="299">
        <v>70</v>
      </c>
      <c r="D211" s="300">
        <v>6</v>
      </c>
      <c r="E211" s="301">
        <v>229</v>
      </c>
      <c r="F211" s="300">
        <v>96</v>
      </c>
      <c r="G211" s="299">
        <v>0</v>
      </c>
      <c r="H211" s="300">
        <v>0</v>
      </c>
      <c r="I211" s="302">
        <v>401</v>
      </c>
      <c r="J211" s="301">
        <v>70</v>
      </c>
      <c r="K211" s="300">
        <v>6</v>
      </c>
      <c r="L211" s="357">
        <v>145</v>
      </c>
      <c r="M211" s="360">
        <v>78</v>
      </c>
      <c r="N211" s="365">
        <v>24</v>
      </c>
      <c r="O211" s="360">
        <v>2</v>
      </c>
      <c r="P211" s="362">
        <f>SUM(J211:O211)</f>
        <v>325</v>
      </c>
      <c r="Q211" s="13"/>
    </row>
    <row r="212" spans="1:17" ht="10.5" customHeight="1" x14ac:dyDescent="0.25">
      <c r="A212" s="253"/>
      <c r="B212" s="95" t="s">
        <v>39</v>
      </c>
      <c r="C212" s="299">
        <v>1</v>
      </c>
      <c r="D212" s="300">
        <v>0</v>
      </c>
      <c r="E212" s="301">
        <v>0</v>
      </c>
      <c r="F212" s="300">
        <v>0</v>
      </c>
      <c r="G212" s="299">
        <v>0</v>
      </c>
      <c r="H212" s="300">
        <v>0</v>
      </c>
      <c r="I212" s="302">
        <v>1</v>
      </c>
      <c r="J212" s="212">
        <f>K210 -N227-K212</f>
        <v>0</v>
      </c>
      <c r="K212" s="193">
        <v>0</v>
      </c>
      <c r="L212" s="358">
        <v>9</v>
      </c>
      <c r="M212" s="360">
        <v>0</v>
      </c>
      <c r="N212" s="365">
        <v>0</v>
      </c>
      <c r="O212" s="360">
        <v>0</v>
      </c>
      <c r="P212" s="303">
        <v>9</v>
      </c>
      <c r="Q212" s="13"/>
    </row>
    <row r="213" spans="1:17" ht="10.5" customHeight="1" x14ac:dyDescent="0.25">
      <c r="A213" s="253"/>
      <c r="B213" s="95" t="s">
        <v>7</v>
      </c>
      <c r="C213" s="299">
        <v>28</v>
      </c>
      <c r="D213" s="300">
        <v>2</v>
      </c>
      <c r="E213" s="301">
        <v>38</v>
      </c>
      <c r="F213" s="300">
        <v>13</v>
      </c>
      <c r="G213" s="299">
        <v>0</v>
      </c>
      <c r="H213" s="300">
        <v>0</v>
      </c>
      <c r="I213" s="302">
        <v>81</v>
      </c>
      <c r="J213" s="212">
        <v>32</v>
      </c>
      <c r="K213" s="193">
        <v>4</v>
      </c>
      <c r="L213" s="359">
        <v>22</v>
      </c>
      <c r="M213" s="360">
        <v>12</v>
      </c>
      <c r="N213" s="365">
        <v>2</v>
      </c>
      <c r="O213" s="360">
        <v>0</v>
      </c>
      <c r="P213" s="303">
        <v>72</v>
      </c>
      <c r="Q213" s="13"/>
    </row>
    <row r="214" spans="1:17" ht="10.5" customHeight="1" x14ac:dyDescent="0.25">
      <c r="A214" s="253"/>
      <c r="B214" s="95" t="s">
        <v>8</v>
      </c>
      <c r="C214" s="299">
        <v>7</v>
      </c>
      <c r="D214" s="300">
        <v>0</v>
      </c>
      <c r="E214" s="301">
        <v>25</v>
      </c>
      <c r="F214" s="300">
        <v>5</v>
      </c>
      <c r="G214" s="299">
        <v>0</v>
      </c>
      <c r="H214" s="300">
        <v>0</v>
      </c>
      <c r="I214" s="302">
        <v>37</v>
      </c>
      <c r="J214" s="212">
        <v>7</v>
      </c>
      <c r="K214" s="193">
        <v>0</v>
      </c>
      <c r="L214" s="359">
        <v>9</v>
      </c>
      <c r="M214" s="360">
        <v>1</v>
      </c>
      <c r="N214" s="365">
        <v>10</v>
      </c>
      <c r="O214" s="360">
        <v>2</v>
      </c>
      <c r="P214" s="303">
        <f>SUM(J214:O214)</f>
        <v>29</v>
      </c>
      <c r="Q214" s="13"/>
    </row>
    <row r="215" spans="1:17" ht="10.5" customHeight="1" x14ac:dyDescent="0.25">
      <c r="A215" s="253"/>
      <c r="B215" s="95" t="s">
        <v>216</v>
      </c>
      <c r="C215" s="299">
        <v>129</v>
      </c>
      <c r="D215" s="300">
        <v>29</v>
      </c>
      <c r="E215" s="301">
        <v>30</v>
      </c>
      <c r="F215" s="300">
        <v>17</v>
      </c>
      <c r="G215" s="299">
        <v>0</v>
      </c>
      <c r="H215" s="300">
        <v>0</v>
      </c>
      <c r="I215" s="302">
        <v>205</v>
      </c>
      <c r="J215" s="212">
        <v>137</v>
      </c>
      <c r="K215" s="193">
        <v>32</v>
      </c>
      <c r="L215" s="359">
        <v>21</v>
      </c>
      <c r="M215" s="360">
        <v>11</v>
      </c>
      <c r="N215" s="365">
        <v>4</v>
      </c>
      <c r="O215" s="360">
        <v>4</v>
      </c>
      <c r="P215" s="303">
        <f>SUM(J215:O215)</f>
        <v>209</v>
      </c>
      <c r="Q215" s="13"/>
    </row>
    <row r="216" spans="1:17" ht="10.5" customHeight="1" x14ac:dyDescent="0.25">
      <c r="A216" s="253"/>
      <c r="B216" s="96" t="s">
        <v>348</v>
      </c>
      <c r="C216" s="304" t="s">
        <v>363</v>
      </c>
      <c r="D216" s="305">
        <v>0</v>
      </c>
      <c r="E216" s="306">
        <v>0</v>
      </c>
      <c r="F216" s="305">
        <v>0</v>
      </c>
      <c r="G216" s="304">
        <v>0</v>
      </c>
      <c r="H216" s="305">
        <v>0</v>
      </c>
      <c r="I216" s="307" t="s">
        <v>363</v>
      </c>
      <c r="J216" s="214">
        <v>1</v>
      </c>
      <c r="K216" s="195">
        <v>0</v>
      </c>
      <c r="L216" s="292">
        <v>0</v>
      </c>
      <c r="M216" s="364">
        <v>0</v>
      </c>
      <c r="N216" s="366">
        <v>0</v>
      </c>
      <c r="O216" s="364">
        <v>0</v>
      </c>
      <c r="P216" s="308">
        <v>1</v>
      </c>
      <c r="Q216" s="13"/>
    </row>
    <row r="217" spans="1:17" ht="10.5" customHeight="1" x14ac:dyDescent="0.25">
      <c r="A217" s="253"/>
      <c r="B217" s="247" t="s">
        <v>49</v>
      </c>
      <c r="C217" s="309">
        <f>SUM(C209:C216)</f>
        <v>235</v>
      </c>
      <c r="D217" s="310">
        <v>37</v>
      </c>
      <c r="E217" s="311">
        <v>322</v>
      </c>
      <c r="F217" s="310">
        <v>131</v>
      </c>
      <c r="G217" s="309">
        <v>0</v>
      </c>
      <c r="H217" s="310">
        <v>0</v>
      </c>
      <c r="I217" s="312">
        <v>725</v>
      </c>
      <c r="J217" s="229">
        <f t="shared" ref="J217:P217" si="2">SUM(J209:J216)</f>
        <v>247</v>
      </c>
      <c r="K217" s="113">
        <f t="shared" si="2"/>
        <v>42</v>
      </c>
      <c r="L217" s="215">
        <f t="shared" si="2"/>
        <v>206</v>
      </c>
      <c r="M217" s="361">
        <f t="shared" si="2"/>
        <v>102</v>
      </c>
      <c r="N217" s="363">
        <f t="shared" si="2"/>
        <v>40</v>
      </c>
      <c r="O217" s="361">
        <f t="shared" si="2"/>
        <v>8</v>
      </c>
      <c r="P217" s="106">
        <f t="shared" si="2"/>
        <v>645</v>
      </c>
      <c r="Q217" s="13"/>
    </row>
    <row r="218" spans="1:17" ht="8.25" customHeight="1" x14ac:dyDescent="0.25">
      <c r="A218" s="253"/>
      <c r="B218" s="32"/>
      <c r="C218" s="33"/>
      <c r="D218" s="7"/>
      <c r="E218" s="7"/>
      <c r="F218" s="7"/>
      <c r="G218" s="7"/>
      <c r="H218" s="7"/>
      <c r="I218" s="7"/>
      <c r="J218" s="315"/>
      <c r="K218" s="7"/>
      <c r="L218" s="265"/>
      <c r="M218" s="13"/>
      <c r="N218" s="13"/>
      <c r="O218" s="13"/>
      <c r="P218" s="13"/>
      <c r="Q218" s="13"/>
    </row>
    <row r="219" spans="1:17" ht="10.5" customHeight="1" x14ac:dyDescent="0.25">
      <c r="A219" s="253" t="s">
        <v>90</v>
      </c>
      <c r="B219" s="32" t="s">
        <v>332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13"/>
      <c r="P219" s="13"/>
      <c r="Q219" s="13"/>
    </row>
    <row r="220" spans="1:17" ht="10.5" customHeight="1" x14ac:dyDescent="0.25">
      <c r="A220" s="13"/>
      <c r="B220" s="445"/>
      <c r="C220" s="431" t="s">
        <v>5</v>
      </c>
      <c r="D220" s="432"/>
      <c r="E220" s="432"/>
      <c r="F220" s="433"/>
      <c r="G220" s="431" t="s">
        <v>79</v>
      </c>
      <c r="H220" s="432"/>
      <c r="I220" s="432"/>
      <c r="J220" s="433"/>
      <c r="K220" s="426"/>
      <c r="L220" s="426"/>
      <c r="M220" s="426"/>
      <c r="N220" s="426"/>
      <c r="O220" s="13"/>
      <c r="P220" s="13"/>
      <c r="Q220" s="13"/>
    </row>
    <row r="221" spans="1:17" ht="10.5" customHeight="1" x14ac:dyDescent="0.25">
      <c r="A221" s="253"/>
      <c r="B221" s="504"/>
      <c r="C221" s="239" t="s">
        <v>318</v>
      </c>
      <c r="D221" s="239" t="s">
        <v>156</v>
      </c>
      <c r="E221" s="239" t="s">
        <v>157</v>
      </c>
      <c r="F221" s="239" t="s">
        <v>76</v>
      </c>
      <c r="G221" s="239" t="s">
        <v>318</v>
      </c>
      <c r="H221" s="239" t="s">
        <v>158</v>
      </c>
      <c r="I221" s="239" t="s">
        <v>157</v>
      </c>
      <c r="J221" s="239" t="s">
        <v>76</v>
      </c>
      <c r="K221" s="244"/>
      <c r="L221" s="244"/>
      <c r="M221" s="244"/>
      <c r="N221" s="244"/>
      <c r="O221" s="13"/>
      <c r="P221" s="13"/>
      <c r="Q221" s="13"/>
    </row>
    <row r="222" spans="1:17" ht="10.5" customHeight="1" x14ac:dyDescent="0.25">
      <c r="A222" s="253"/>
      <c r="B222" s="94" t="s">
        <v>202</v>
      </c>
      <c r="C222" s="190">
        <v>0</v>
      </c>
      <c r="D222" s="209">
        <v>0</v>
      </c>
      <c r="E222" s="209">
        <v>0</v>
      </c>
      <c r="F222" s="191">
        <v>0</v>
      </c>
      <c r="G222" s="190">
        <v>0</v>
      </c>
      <c r="H222" s="209">
        <v>0</v>
      </c>
      <c r="I222" s="209">
        <v>0</v>
      </c>
      <c r="J222" s="191">
        <v>0</v>
      </c>
      <c r="K222" s="121"/>
      <c r="L222" s="122"/>
      <c r="M222" s="122"/>
      <c r="N222" s="122"/>
      <c r="O222" s="13"/>
      <c r="P222" s="13"/>
      <c r="Q222" s="13"/>
    </row>
    <row r="223" spans="1:17" ht="10.5" customHeight="1" x14ac:dyDescent="0.25">
      <c r="A223" s="253"/>
      <c r="B223" s="95" t="s">
        <v>203</v>
      </c>
      <c r="C223" s="192">
        <v>0</v>
      </c>
      <c r="D223" s="211">
        <v>0</v>
      </c>
      <c r="E223" s="211">
        <v>0</v>
      </c>
      <c r="F223" s="276">
        <v>0</v>
      </c>
      <c r="G223" s="192">
        <v>0</v>
      </c>
      <c r="H223" s="211">
        <v>0</v>
      </c>
      <c r="I223" s="211">
        <v>0</v>
      </c>
      <c r="J223" s="193">
        <v>0</v>
      </c>
      <c r="K223" s="121"/>
      <c r="L223" s="122"/>
      <c r="M223" s="122"/>
      <c r="N223" s="122"/>
      <c r="O223" s="13"/>
      <c r="P223" s="13"/>
      <c r="Q223" s="13"/>
    </row>
    <row r="224" spans="1:17" ht="10.5" customHeight="1" x14ac:dyDescent="0.25">
      <c r="A224" s="253"/>
      <c r="B224" s="95" t="s">
        <v>41</v>
      </c>
      <c r="C224" s="299">
        <v>192</v>
      </c>
      <c r="D224" s="313">
        <v>84</v>
      </c>
      <c r="E224" s="313">
        <v>68</v>
      </c>
      <c r="F224" s="314">
        <v>57</v>
      </c>
      <c r="G224" s="319">
        <v>131</v>
      </c>
      <c r="H224" s="211">
        <v>82</v>
      </c>
      <c r="I224" s="211">
        <v>61</v>
      </c>
      <c r="J224" s="193">
        <v>51</v>
      </c>
      <c r="K224" s="121"/>
      <c r="L224" s="122"/>
      <c r="M224" s="122"/>
      <c r="N224" s="122"/>
      <c r="O224" s="13"/>
      <c r="P224" s="13"/>
      <c r="Q224" s="13"/>
    </row>
    <row r="225" spans="1:17" ht="10.5" customHeight="1" x14ac:dyDescent="0.25">
      <c r="A225" s="253"/>
      <c r="B225" s="95" t="s">
        <v>42</v>
      </c>
      <c r="C225" s="299">
        <v>0</v>
      </c>
      <c r="D225" s="313">
        <v>0</v>
      </c>
      <c r="E225" s="313">
        <v>0</v>
      </c>
      <c r="F225" s="314">
        <v>1</v>
      </c>
      <c r="G225" s="319">
        <v>1</v>
      </c>
      <c r="H225" s="211">
        <v>5</v>
      </c>
      <c r="I225" s="211">
        <v>3</v>
      </c>
      <c r="J225" s="193">
        <v>0</v>
      </c>
      <c r="K225" s="121"/>
      <c r="L225" s="122"/>
      <c r="M225" s="122"/>
      <c r="N225" s="122"/>
      <c r="O225" s="13"/>
      <c r="P225" s="13"/>
      <c r="Q225" s="13"/>
    </row>
    <row r="226" spans="1:17" ht="10.5" customHeight="1" x14ac:dyDescent="0.25">
      <c r="A226" s="253"/>
      <c r="B226" s="95" t="s">
        <v>43</v>
      </c>
      <c r="C226" s="299">
        <v>34</v>
      </c>
      <c r="D226" s="313">
        <v>11</v>
      </c>
      <c r="E226" s="313">
        <v>17</v>
      </c>
      <c r="F226" s="314">
        <v>19</v>
      </c>
      <c r="G226" s="319">
        <v>15</v>
      </c>
      <c r="H226" s="211">
        <v>19</v>
      </c>
      <c r="I226" s="211">
        <v>14</v>
      </c>
      <c r="J226" s="193">
        <v>24</v>
      </c>
      <c r="K226" s="121"/>
      <c r="L226" s="122"/>
      <c r="M226" s="122"/>
      <c r="N226" s="122"/>
      <c r="O226" s="13"/>
      <c r="P226" s="13"/>
      <c r="Q226" s="13"/>
    </row>
    <row r="227" spans="1:17" ht="10.5" customHeight="1" x14ac:dyDescent="0.25">
      <c r="A227" s="253"/>
      <c r="B227" s="95" t="s">
        <v>44</v>
      </c>
      <c r="C227" s="299">
        <v>22</v>
      </c>
      <c r="D227" s="313">
        <v>6</v>
      </c>
      <c r="E227" s="313">
        <v>4</v>
      </c>
      <c r="F227" s="314">
        <v>5</v>
      </c>
      <c r="G227" s="319">
        <v>19</v>
      </c>
      <c r="H227" s="211">
        <v>3</v>
      </c>
      <c r="I227" s="211">
        <v>2</v>
      </c>
      <c r="J227" s="193">
        <v>5</v>
      </c>
      <c r="K227" s="121"/>
      <c r="L227" s="122"/>
      <c r="M227" s="122"/>
      <c r="N227" s="122"/>
      <c r="O227" s="13"/>
      <c r="P227" s="13"/>
      <c r="Q227" s="13"/>
    </row>
    <row r="228" spans="1:17" ht="10.5" customHeight="1" x14ac:dyDescent="0.25">
      <c r="A228" s="253"/>
      <c r="B228" s="95" t="s">
        <v>217</v>
      </c>
      <c r="C228" s="299">
        <v>28</v>
      </c>
      <c r="D228" s="313">
        <v>13</v>
      </c>
      <c r="E228" s="313">
        <v>27</v>
      </c>
      <c r="F228" s="314">
        <v>137</v>
      </c>
      <c r="G228" s="319">
        <v>30</v>
      </c>
      <c r="H228" s="211">
        <v>14</v>
      </c>
      <c r="I228" s="211">
        <v>28</v>
      </c>
      <c r="J228" s="193">
        <v>137</v>
      </c>
      <c r="K228" s="121"/>
      <c r="L228" s="122"/>
      <c r="M228" s="122"/>
      <c r="N228" s="122"/>
      <c r="O228" s="13"/>
      <c r="P228" s="13"/>
      <c r="Q228" s="13"/>
    </row>
    <row r="229" spans="1:17" ht="10.5" customHeight="1" x14ac:dyDescent="0.25">
      <c r="A229" s="253"/>
      <c r="B229" s="384" t="s">
        <v>348</v>
      </c>
      <c r="C229" s="385">
        <v>0</v>
      </c>
      <c r="D229" s="386">
        <v>0</v>
      </c>
      <c r="E229" s="386">
        <v>0</v>
      </c>
      <c r="F229" s="387" t="s">
        <v>363</v>
      </c>
      <c r="G229" s="388">
        <v>1</v>
      </c>
      <c r="H229" s="211">
        <v>0</v>
      </c>
      <c r="I229" s="211">
        <v>0</v>
      </c>
      <c r="J229" s="193">
        <v>0</v>
      </c>
      <c r="K229" s="265"/>
      <c r="L229" s="122"/>
      <c r="M229" s="122"/>
      <c r="N229" s="122"/>
      <c r="O229" s="13"/>
      <c r="P229" s="13"/>
      <c r="Q229" s="13"/>
    </row>
    <row r="230" spans="1:17" ht="10.5" customHeight="1" x14ac:dyDescent="0.25">
      <c r="A230" s="253"/>
      <c r="B230" s="96" t="s">
        <v>378</v>
      </c>
      <c r="C230" s="391" t="s">
        <v>363</v>
      </c>
      <c r="D230" s="392" t="s">
        <v>363</v>
      </c>
      <c r="E230" s="392" t="s">
        <v>363</v>
      </c>
      <c r="F230" s="392" t="s">
        <v>363</v>
      </c>
      <c r="G230" s="391" t="s">
        <v>363</v>
      </c>
      <c r="H230" s="393" t="s">
        <v>363</v>
      </c>
      <c r="I230" s="394" t="s">
        <v>363</v>
      </c>
      <c r="J230" s="395" t="s">
        <v>363</v>
      </c>
      <c r="K230" s="265"/>
      <c r="L230" s="122"/>
      <c r="M230" s="122"/>
      <c r="N230" s="122"/>
      <c r="O230" s="13"/>
      <c r="P230" s="13"/>
      <c r="Q230" s="13"/>
    </row>
    <row r="231" spans="1:17" ht="10.5" customHeight="1" x14ac:dyDescent="0.25">
      <c r="A231" s="253"/>
      <c r="B231" s="56" t="s">
        <v>49</v>
      </c>
      <c r="C231" s="382">
        <v>276</v>
      </c>
      <c r="D231" s="383">
        <v>114</v>
      </c>
      <c r="E231" s="383">
        <v>116</v>
      </c>
      <c r="F231" s="389">
        <f>SUM(F222:F229)</f>
        <v>219</v>
      </c>
      <c r="G231" s="390">
        <f>SUM(G222:G229)</f>
        <v>197</v>
      </c>
      <c r="H231" s="230">
        <f>SUM(H222:H229)</f>
        <v>123</v>
      </c>
      <c r="I231" s="230">
        <f>SUM(I222:I229)</f>
        <v>108</v>
      </c>
      <c r="J231" s="113">
        <f>SUM(J222:J229)</f>
        <v>217</v>
      </c>
      <c r="K231" s="121"/>
      <c r="L231" s="121"/>
      <c r="M231" s="121"/>
      <c r="N231" s="121"/>
      <c r="O231" s="13"/>
      <c r="P231" s="13"/>
      <c r="Q231" s="13"/>
    </row>
    <row r="232" spans="1:17" ht="8.25" customHeight="1" x14ac:dyDescent="0.25">
      <c r="A232" s="253"/>
      <c r="B232" s="16"/>
      <c r="C232" s="36"/>
      <c r="D232" s="36"/>
      <c r="E232" s="36"/>
      <c r="F232" s="267"/>
      <c r="G232" s="36"/>
      <c r="H232" s="36"/>
      <c r="I232" s="36"/>
      <c r="J232" s="267"/>
      <c r="K232" s="36"/>
      <c r="L232" s="36"/>
      <c r="M232" s="13"/>
      <c r="N232" s="13"/>
      <c r="O232" s="13"/>
      <c r="P232" s="13"/>
      <c r="Q232" s="13"/>
    </row>
    <row r="233" spans="1:17" ht="10.5" customHeight="1" x14ac:dyDescent="0.25">
      <c r="A233" s="253" t="s">
        <v>91</v>
      </c>
      <c r="B233" s="50" t="s">
        <v>215</v>
      </c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13"/>
      <c r="N233" s="13"/>
      <c r="O233" s="13"/>
      <c r="P233" s="13"/>
      <c r="Q233" s="13"/>
    </row>
    <row r="234" spans="1:17" ht="10.5" customHeight="1" x14ac:dyDescent="0.25">
      <c r="A234" s="253"/>
      <c r="B234" s="524"/>
      <c r="C234" s="449" t="s">
        <v>79</v>
      </c>
      <c r="D234" s="449"/>
      <c r="E234" s="449"/>
      <c r="F234" s="449"/>
      <c r="G234" s="437"/>
      <c r="H234" s="437"/>
      <c r="I234" s="437"/>
      <c r="J234" s="437"/>
      <c r="K234" s="24"/>
      <c r="L234" s="36"/>
      <c r="M234" s="36"/>
      <c r="N234" s="36"/>
      <c r="O234" s="36"/>
      <c r="P234" s="36"/>
      <c r="Q234" s="13"/>
    </row>
    <row r="235" spans="1:17" ht="10.5" customHeight="1" x14ac:dyDescent="0.25">
      <c r="A235" s="253"/>
      <c r="B235" s="521"/>
      <c r="C235" s="239" t="s">
        <v>121</v>
      </c>
      <c r="D235" s="239" t="s">
        <v>122</v>
      </c>
      <c r="E235" s="239" t="s">
        <v>86</v>
      </c>
      <c r="F235" s="239" t="s">
        <v>49</v>
      </c>
      <c r="G235" s="250"/>
      <c r="H235" s="250"/>
      <c r="I235" s="250"/>
      <c r="J235" s="250"/>
      <c r="K235" s="244"/>
      <c r="L235" s="36"/>
      <c r="M235" s="36"/>
      <c r="N235" s="36"/>
      <c r="O235" s="36"/>
      <c r="P235" s="36"/>
      <c r="Q235" s="13"/>
    </row>
    <row r="236" spans="1:17" ht="10.5" customHeight="1" x14ac:dyDescent="0.25">
      <c r="A236" s="253"/>
      <c r="B236" s="98" t="s">
        <v>202</v>
      </c>
      <c r="C236" s="347">
        <v>0</v>
      </c>
      <c r="D236" s="348">
        <v>0</v>
      </c>
      <c r="E236" s="346">
        <v>0</v>
      </c>
      <c r="F236" s="272">
        <v>0</v>
      </c>
      <c r="G236" s="7"/>
      <c r="H236" s="7"/>
      <c r="I236" s="7"/>
      <c r="J236" s="7"/>
      <c r="K236" s="29"/>
      <c r="L236" s="36"/>
      <c r="M236" s="36"/>
      <c r="N236" s="36"/>
      <c r="O236" s="36"/>
      <c r="P236" s="36"/>
      <c r="Q236" s="13"/>
    </row>
    <row r="237" spans="1:17" ht="10.5" customHeight="1" x14ac:dyDescent="0.25">
      <c r="A237" s="253"/>
      <c r="B237" s="99" t="s">
        <v>203</v>
      </c>
      <c r="C237" s="347">
        <v>0</v>
      </c>
      <c r="D237" s="348">
        <v>0</v>
      </c>
      <c r="E237" s="346">
        <v>0</v>
      </c>
      <c r="F237" s="272">
        <v>0</v>
      </c>
      <c r="G237" s="7"/>
      <c r="H237" s="7"/>
      <c r="I237" s="7"/>
      <c r="J237" s="7"/>
      <c r="K237" s="29"/>
      <c r="L237" s="36"/>
      <c r="M237" s="36"/>
      <c r="N237" s="36"/>
      <c r="O237" s="36"/>
      <c r="P237" s="36"/>
      <c r="Q237" s="13"/>
    </row>
    <row r="238" spans="1:17" ht="10.5" customHeight="1" x14ac:dyDescent="0.25">
      <c r="A238" s="253"/>
      <c r="B238" s="99" t="s">
        <v>41</v>
      </c>
      <c r="C238" s="347">
        <v>15</v>
      </c>
      <c r="D238" s="348">
        <v>3</v>
      </c>
      <c r="E238" s="346">
        <v>58</v>
      </c>
      <c r="F238" s="272">
        <v>76</v>
      </c>
      <c r="G238" s="7"/>
      <c r="H238" s="7"/>
      <c r="I238" s="7"/>
      <c r="J238" s="7"/>
      <c r="K238" s="29"/>
      <c r="L238" s="36"/>
      <c r="M238" s="36"/>
      <c r="N238" s="36"/>
      <c r="O238" s="36"/>
      <c r="P238" s="36"/>
      <c r="Q238" s="13"/>
    </row>
    <row r="239" spans="1:17" ht="10.5" customHeight="1" x14ac:dyDescent="0.25">
      <c r="A239" s="253"/>
      <c r="B239" s="99" t="s">
        <v>42</v>
      </c>
      <c r="C239" s="347">
        <v>0</v>
      </c>
      <c r="D239" s="348">
        <v>0</v>
      </c>
      <c r="E239" s="346">
        <v>0</v>
      </c>
      <c r="F239" s="272">
        <v>0</v>
      </c>
      <c r="G239" s="7"/>
      <c r="H239" s="7"/>
      <c r="I239" s="7"/>
      <c r="J239" s="7"/>
      <c r="K239" s="29"/>
      <c r="L239" s="36"/>
      <c r="M239" s="36"/>
      <c r="N239" s="36"/>
      <c r="O239" s="36"/>
      <c r="P239" s="36"/>
      <c r="Q239" s="13"/>
    </row>
    <row r="240" spans="1:17" ht="10.5" customHeight="1" x14ac:dyDescent="0.25">
      <c r="A240" s="253"/>
      <c r="B240" s="99" t="s">
        <v>43</v>
      </c>
      <c r="C240" s="347">
        <v>9</v>
      </c>
      <c r="D240" s="348">
        <v>5</v>
      </c>
      <c r="E240" s="346">
        <v>22</v>
      </c>
      <c r="F240" s="272">
        <v>36</v>
      </c>
      <c r="G240" s="7"/>
      <c r="H240" s="7"/>
      <c r="I240" s="7"/>
      <c r="J240" s="7"/>
      <c r="K240" s="29"/>
      <c r="L240" s="36"/>
      <c r="M240" s="36"/>
      <c r="N240" s="36"/>
      <c r="O240" s="36"/>
      <c r="P240" s="36"/>
      <c r="Q240" s="13"/>
    </row>
    <row r="241" spans="1:17" ht="10.5" customHeight="1" x14ac:dyDescent="0.25">
      <c r="A241" s="253"/>
      <c r="B241" s="99" t="s">
        <v>44</v>
      </c>
      <c r="C241" s="347">
        <v>0</v>
      </c>
      <c r="D241" s="348">
        <v>0</v>
      </c>
      <c r="E241" s="346">
        <v>7</v>
      </c>
      <c r="F241" s="272">
        <v>7</v>
      </c>
      <c r="G241" s="7"/>
      <c r="H241" s="7"/>
      <c r="I241" s="7"/>
      <c r="J241" s="7"/>
      <c r="K241" s="29"/>
      <c r="L241" s="36"/>
      <c r="M241" s="36"/>
      <c r="N241" s="36"/>
      <c r="O241" s="36"/>
      <c r="P241" s="36"/>
      <c r="Q241" s="13"/>
    </row>
    <row r="242" spans="1:17" ht="10.5" customHeight="1" x14ac:dyDescent="0.25">
      <c r="A242" s="253"/>
      <c r="B242" s="99" t="s">
        <v>217</v>
      </c>
      <c r="C242" s="347">
        <v>26</v>
      </c>
      <c r="D242" s="348">
        <v>6</v>
      </c>
      <c r="E242" s="346">
        <v>137</v>
      </c>
      <c r="F242" s="272">
        <v>169</v>
      </c>
      <c r="G242" s="7"/>
      <c r="H242" s="7"/>
      <c r="I242" s="7"/>
      <c r="J242" s="7"/>
      <c r="K242" s="29"/>
      <c r="L242" s="36"/>
      <c r="M242" s="36"/>
      <c r="N242" s="36"/>
      <c r="O242" s="36"/>
      <c r="P242" s="36"/>
      <c r="Q242" s="13"/>
    </row>
    <row r="243" spans="1:17" ht="10.5" customHeight="1" x14ac:dyDescent="0.25">
      <c r="A243" s="253"/>
      <c r="B243" s="96" t="s">
        <v>348</v>
      </c>
      <c r="C243" s="350">
        <v>1</v>
      </c>
      <c r="D243" s="351">
        <v>0</v>
      </c>
      <c r="E243" s="352">
        <v>0</v>
      </c>
      <c r="F243" s="353">
        <v>1</v>
      </c>
      <c r="G243" s="265"/>
      <c r="H243" s="7"/>
      <c r="I243" s="7"/>
      <c r="J243" s="7"/>
      <c r="K243" s="29"/>
      <c r="L243" s="36"/>
      <c r="M243" s="36"/>
      <c r="N243" s="36"/>
      <c r="O243" s="36"/>
      <c r="P243" s="36"/>
      <c r="Q243" s="13"/>
    </row>
    <row r="244" spans="1:17" ht="10.5" customHeight="1" x14ac:dyDescent="0.25">
      <c r="A244" s="253"/>
      <c r="B244" s="349" t="s">
        <v>49</v>
      </c>
      <c r="C244" s="354">
        <v>51</v>
      </c>
      <c r="D244" s="354">
        <v>14</v>
      </c>
      <c r="E244" s="355">
        <v>224</v>
      </c>
      <c r="F244" s="356">
        <v>289</v>
      </c>
      <c r="G244" s="315"/>
      <c r="H244" s="7"/>
      <c r="I244" s="7"/>
      <c r="J244" s="7"/>
      <c r="K244" s="29"/>
      <c r="L244" s="36"/>
      <c r="M244" s="36"/>
      <c r="N244" s="36"/>
      <c r="O244" s="36"/>
      <c r="P244" s="36"/>
      <c r="Q244" s="13"/>
    </row>
    <row r="245" spans="1:17" ht="6.75" customHeight="1" x14ac:dyDescent="0.25">
      <c r="A245" s="253"/>
      <c r="B245" s="16"/>
      <c r="C245" s="13"/>
      <c r="D245" s="13"/>
      <c r="E245" s="13"/>
      <c r="F245" s="13"/>
      <c r="G245" s="13"/>
      <c r="H245" s="36"/>
      <c r="I245" s="36"/>
      <c r="J245" s="36"/>
      <c r="K245" s="36"/>
      <c r="L245" s="36"/>
      <c r="M245" s="13"/>
      <c r="N245" s="13"/>
      <c r="O245" s="13"/>
      <c r="P245" s="13"/>
      <c r="Q245" s="13"/>
    </row>
    <row r="246" spans="1:17" ht="10.5" customHeight="1" x14ac:dyDescent="0.25">
      <c r="A246" s="253" t="s">
        <v>103</v>
      </c>
      <c r="B246" s="50" t="s">
        <v>333</v>
      </c>
      <c r="C246" s="13"/>
      <c r="D246" s="13"/>
      <c r="E246" s="13"/>
      <c r="F246" s="13"/>
      <c r="G246" s="13"/>
      <c r="H246" s="36"/>
      <c r="I246" s="158">
        <v>114</v>
      </c>
      <c r="J246" s="100" t="s">
        <v>155</v>
      </c>
      <c r="K246" s="36"/>
      <c r="L246" s="13"/>
      <c r="M246" s="159"/>
      <c r="N246" s="13"/>
      <c r="O246" s="13"/>
      <c r="P246" s="13"/>
      <c r="Q246" s="13"/>
    </row>
    <row r="247" spans="1:17" ht="7.5" customHeight="1" x14ac:dyDescent="0.25">
      <c r="A247" s="253"/>
      <c r="B247" s="17"/>
      <c r="C247" s="13"/>
      <c r="D247" s="13"/>
      <c r="E247" s="13"/>
      <c r="F247" s="13"/>
      <c r="G247" s="13"/>
      <c r="H247" s="36"/>
      <c r="I247" s="36"/>
      <c r="J247" s="36"/>
      <c r="K247" s="36"/>
      <c r="L247" s="36"/>
      <c r="M247" s="13"/>
      <c r="N247" s="13"/>
      <c r="O247" s="13"/>
      <c r="P247" s="13"/>
      <c r="Q247" s="13"/>
    </row>
    <row r="248" spans="1:17" ht="10.5" customHeight="1" x14ac:dyDescent="0.25">
      <c r="A248" s="253" t="s">
        <v>104</v>
      </c>
      <c r="B248" s="32" t="s">
        <v>334</v>
      </c>
      <c r="C248" s="33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13"/>
      <c r="P248" s="13"/>
      <c r="Q248" s="13"/>
    </row>
    <row r="249" spans="1:17" ht="10.5" customHeight="1" x14ac:dyDescent="0.25">
      <c r="A249" s="13"/>
      <c r="B249" s="243"/>
      <c r="C249" s="239">
        <v>2009</v>
      </c>
      <c r="D249" s="239">
        <v>2010</v>
      </c>
      <c r="E249" s="244"/>
      <c r="F249" s="7"/>
      <c r="G249" s="7"/>
      <c r="H249" s="7"/>
      <c r="I249" s="7"/>
      <c r="J249" s="7"/>
      <c r="K249" s="7"/>
      <c r="L249" s="7"/>
      <c r="M249" s="13"/>
      <c r="N249" s="13"/>
      <c r="O249" s="13"/>
      <c r="P249" s="13"/>
      <c r="Q249" s="13"/>
    </row>
    <row r="250" spans="1:17" ht="10.5" customHeight="1" x14ac:dyDescent="0.25">
      <c r="A250" s="253"/>
      <c r="B250" s="94" t="s">
        <v>17</v>
      </c>
      <c r="C250" s="132">
        <v>56</v>
      </c>
      <c r="D250" s="132">
        <v>52</v>
      </c>
      <c r="E250" s="122"/>
      <c r="F250" s="7"/>
      <c r="G250" s="7"/>
      <c r="H250" s="7"/>
      <c r="I250" s="7"/>
      <c r="J250" s="7"/>
      <c r="K250" s="7"/>
      <c r="L250" s="7"/>
      <c r="M250" s="13"/>
      <c r="N250" s="13"/>
      <c r="O250" s="13"/>
      <c r="P250" s="13"/>
      <c r="Q250" s="13"/>
    </row>
    <row r="251" spans="1:17" ht="10.5" customHeight="1" x14ac:dyDescent="0.25">
      <c r="A251" s="253"/>
      <c r="B251" s="95" t="s">
        <v>18</v>
      </c>
      <c r="C251" s="145">
        <v>51</v>
      </c>
      <c r="D251" s="145">
        <v>47</v>
      </c>
      <c r="E251" s="122"/>
      <c r="F251" s="7"/>
      <c r="G251" s="7"/>
      <c r="H251" s="7"/>
      <c r="I251" s="7"/>
      <c r="J251" s="7"/>
      <c r="K251" s="7"/>
      <c r="L251" s="7"/>
      <c r="M251" s="13"/>
      <c r="N251" s="13"/>
      <c r="O251" s="13"/>
      <c r="P251" s="13"/>
      <c r="Q251" s="13"/>
    </row>
    <row r="252" spans="1:17" ht="10.5" customHeight="1" x14ac:dyDescent="0.25">
      <c r="A252" s="253"/>
      <c r="B252" s="96" t="s">
        <v>132</v>
      </c>
      <c r="C252" s="103">
        <v>53</v>
      </c>
      <c r="D252" s="103">
        <v>49</v>
      </c>
      <c r="E252" s="122"/>
      <c r="F252" s="7"/>
      <c r="G252" s="7"/>
      <c r="H252" s="7"/>
      <c r="I252" s="7"/>
      <c r="J252" s="7"/>
      <c r="K252" s="7"/>
      <c r="L252" s="7"/>
      <c r="M252" s="13"/>
      <c r="N252" s="13"/>
      <c r="O252" s="13"/>
      <c r="P252" s="13"/>
      <c r="Q252" s="13"/>
    </row>
    <row r="253" spans="1:17" ht="9" customHeight="1" x14ac:dyDescent="0.25">
      <c r="A253" s="253"/>
      <c r="B253" s="32"/>
      <c r="C253" s="36"/>
      <c r="D253" s="36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13"/>
      <c r="P253" s="13"/>
      <c r="Q253" s="13"/>
    </row>
    <row r="254" spans="1:17" ht="10.5" customHeight="1" x14ac:dyDescent="0.25">
      <c r="A254" s="253" t="s">
        <v>105</v>
      </c>
      <c r="B254" s="32" t="s">
        <v>219</v>
      </c>
      <c r="C254" s="36"/>
      <c r="D254" s="36"/>
      <c r="E254" s="13"/>
      <c r="F254" s="13"/>
      <c r="G254" s="13"/>
      <c r="H254" s="13"/>
      <c r="I254" s="7"/>
      <c r="J254" s="7"/>
      <c r="K254" s="7"/>
      <c r="L254" s="7"/>
      <c r="M254" s="239" t="s">
        <v>9</v>
      </c>
      <c r="N254" s="239" t="s">
        <v>10</v>
      </c>
      <c r="O254" s="13"/>
      <c r="P254" s="13"/>
      <c r="Q254" s="13"/>
    </row>
    <row r="255" spans="1:17" ht="10.5" customHeight="1" x14ac:dyDescent="0.25">
      <c r="A255" s="13"/>
      <c r="B255" s="32"/>
      <c r="C255" s="60"/>
      <c r="D255" s="13"/>
      <c r="E255" s="13"/>
      <c r="F255" s="13"/>
      <c r="G255" s="13"/>
      <c r="H255" s="13"/>
      <c r="I255" s="7"/>
      <c r="J255" s="7"/>
      <c r="K255" s="7"/>
      <c r="L255" s="7"/>
      <c r="M255" s="158"/>
      <c r="N255" s="158" t="s">
        <v>355</v>
      </c>
      <c r="O255" s="13"/>
      <c r="P255" s="13"/>
      <c r="Q255" s="13"/>
    </row>
    <row r="256" spans="1:17" ht="7.5" customHeight="1" x14ac:dyDescent="0.25">
      <c r="A256" s="253"/>
      <c r="B256" s="32"/>
      <c r="C256" s="60"/>
      <c r="D256" s="13"/>
      <c r="E256" s="13"/>
      <c r="F256" s="13"/>
      <c r="G256" s="13"/>
      <c r="H256" s="7"/>
      <c r="I256" s="7"/>
      <c r="J256" s="7"/>
      <c r="K256" s="7"/>
      <c r="L256" s="7"/>
      <c r="M256" s="13"/>
      <c r="N256" s="13"/>
      <c r="O256" s="13"/>
      <c r="P256" s="13"/>
      <c r="Q256" s="13"/>
    </row>
    <row r="257" spans="1:17" ht="10.5" customHeight="1" x14ac:dyDescent="0.25">
      <c r="A257" s="253" t="s">
        <v>106</v>
      </c>
      <c r="B257" s="32" t="s">
        <v>220</v>
      </c>
      <c r="C257" s="36"/>
      <c r="D257" s="36"/>
      <c r="E257" s="13"/>
      <c r="F257" s="7"/>
      <c r="G257" s="13"/>
      <c r="H257" s="13"/>
      <c r="I257" s="7"/>
      <c r="J257" s="7"/>
      <c r="K257" s="7"/>
      <c r="L257" s="7"/>
      <c r="M257" s="239" t="s">
        <v>9</v>
      </c>
      <c r="N257" s="239" t="s">
        <v>10</v>
      </c>
      <c r="O257" s="13"/>
      <c r="P257" s="13"/>
      <c r="Q257" s="13"/>
    </row>
    <row r="258" spans="1:17" ht="10.5" customHeight="1" x14ac:dyDescent="0.25">
      <c r="A258" s="253"/>
      <c r="B258" s="32"/>
      <c r="C258" s="60"/>
      <c r="D258" s="13"/>
      <c r="E258" s="13"/>
      <c r="F258" s="7"/>
      <c r="G258" s="13"/>
      <c r="H258" s="13"/>
      <c r="I258" s="7"/>
      <c r="J258" s="7"/>
      <c r="K258" s="7"/>
      <c r="L258" s="7"/>
      <c r="M258" s="158" t="s">
        <v>355</v>
      </c>
      <c r="N258" s="158" t="s">
        <v>11</v>
      </c>
      <c r="O258" s="13"/>
      <c r="P258" s="13"/>
      <c r="Q258" s="13"/>
    </row>
    <row r="259" spans="1:17" ht="10.5" customHeight="1" x14ac:dyDescent="0.25">
      <c r="A259" s="253"/>
      <c r="B259" s="32"/>
      <c r="C259" s="60"/>
      <c r="D259" s="13"/>
      <c r="E259" s="13"/>
      <c r="F259" s="7"/>
      <c r="G259" s="13"/>
      <c r="H259" s="13"/>
      <c r="I259" s="7"/>
      <c r="J259" s="7"/>
      <c r="K259" s="7"/>
      <c r="L259" s="7"/>
      <c r="M259" s="156"/>
      <c r="N259" s="156"/>
      <c r="O259" s="13"/>
      <c r="P259" s="13"/>
      <c r="Q259" s="13"/>
    </row>
    <row r="260" spans="1:17" ht="10.5" customHeight="1" x14ac:dyDescent="0.25">
      <c r="A260" s="253" t="s">
        <v>365</v>
      </c>
      <c r="B260" s="32" t="s">
        <v>379</v>
      </c>
      <c r="C260" s="36"/>
      <c r="D260" s="36"/>
      <c r="E260" s="13"/>
      <c r="F260" s="7"/>
      <c r="G260" s="13"/>
      <c r="H260" s="13"/>
      <c r="I260" s="7"/>
      <c r="J260" s="7"/>
      <c r="K260" s="7"/>
      <c r="L260" s="7"/>
      <c r="M260" s="320" t="s">
        <v>9</v>
      </c>
      <c r="N260" s="320" t="s">
        <v>10</v>
      </c>
      <c r="O260" s="13"/>
      <c r="P260" s="13"/>
      <c r="Q260" s="13"/>
    </row>
    <row r="261" spans="1:17" ht="10.5" customHeight="1" x14ac:dyDescent="0.25">
      <c r="A261" s="253"/>
      <c r="B261" s="32" t="s">
        <v>380</v>
      </c>
      <c r="C261" s="60"/>
      <c r="D261" s="13"/>
      <c r="E261" s="13"/>
      <c r="F261" s="7"/>
      <c r="G261" s="13"/>
      <c r="H261" s="13"/>
      <c r="I261" s="7"/>
      <c r="J261" s="7"/>
      <c r="K261" s="7"/>
      <c r="L261" s="7"/>
      <c r="M261" s="158" t="s">
        <v>355</v>
      </c>
      <c r="N261" s="158" t="s">
        <v>11</v>
      </c>
      <c r="O261" s="13"/>
      <c r="P261" s="13"/>
      <c r="Q261" s="13"/>
    </row>
    <row r="262" spans="1:17" ht="10.5" customHeight="1" x14ac:dyDescent="0.25">
      <c r="A262" s="253"/>
      <c r="B262" s="32"/>
      <c r="C262" s="60"/>
      <c r="D262" s="13"/>
      <c r="E262" s="13"/>
      <c r="F262" s="7"/>
      <c r="G262" s="13"/>
      <c r="H262" s="13"/>
      <c r="I262" s="7"/>
      <c r="J262" s="7"/>
      <c r="K262" s="7"/>
      <c r="L262" s="7"/>
      <c r="M262" s="156"/>
      <c r="N262" s="156"/>
      <c r="O262" s="13"/>
      <c r="P262" s="13"/>
      <c r="Q262" s="13"/>
    </row>
    <row r="263" spans="1:17" ht="10.5" customHeight="1" x14ac:dyDescent="0.25">
      <c r="A263" s="253" t="s">
        <v>107</v>
      </c>
      <c r="B263" s="32" t="s">
        <v>335</v>
      </c>
      <c r="C263" s="60"/>
      <c r="D263" s="13"/>
      <c r="E263" s="13"/>
      <c r="F263" s="7"/>
      <c r="G263" s="13"/>
      <c r="H263" s="13"/>
      <c r="I263" s="7"/>
      <c r="J263" s="7"/>
      <c r="K263" s="7"/>
      <c r="L263" s="7"/>
      <c r="M263" s="239" t="s">
        <v>9</v>
      </c>
      <c r="N263" s="239" t="s">
        <v>10</v>
      </c>
      <c r="O263" s="13"/>
      <c r="P263" s="13"/>
      <c r="Q263" s="13"/>
    </row>
    <row r="264" spans="1:17" ht="10.5" customHeight="1" x14ac:dyDescent="0.25">
      <c r="A264" s="253"/>
      <c r="B264" s="32"/>
      <c r="C264" s="60"/>
      <c r="D264" s="13"/>
      <c r="E264" s="13"/>
      <c r="F264" s="7"/>
      <c r="G264" s="13"/>
      <c r="H264" s="13"/>
      <c r="I264" s="7"/>
      <c r="J264" s="7"/>
      <c r="K264" s="7"/>
      <c r="L264" s="7"/>
      <c r="M264" s="158" t="s">
        <v>11</v>
      </c>
      <c r="N264" s="158" t="s">
        <v>355</v>
      </c>
      <c r="O264" s="13"/>
      <c r="P264" s="13"/>
      <c r="Q264" s="13"/>
    </row>
    <row r="265" spans="1:17" ht="10.5" customHeight="1" x14ac:dyDescent="0.25">
      <c r="A265" s="253"/>
      <c r="B265" s="171"/>
      <c r="C265" s="60"/>
      <c r="D265" s="13"/>
      <c r="E265" s="13"/>
      <c r="F265" s="7"/>
      <c r="G265" s="13"/>
      <c r="H265" s="13"/>
      <c r="I265" s="7"/>
      <c r="J265" s="7"/>
      <c r="K265" s="7"/>
      <c r="L265" s="7"/>
      <c r="M265" s="156"/>
      <c r="N265" s="156"/>
      <c r="O265" s="13"/>
      <c r="P265" s="13"/>
      <c r="Q265" s="13"/>
    </row>
    <row r="266" spans="1:17" ht="10.5" customHeight="1" x14ac:dyDescent="0.25">
      <c r="A266" s="253" t="s">
        <v>319</v>
      </c>
      <c r="B266" s="32" t="s">
        <v>320</v>
      </c>
      <c r="C266" s="60"/>
      <c r="D266" s="13"/>
      <c r="E266" s="13"/>
      <c r="F266" s="7"/>
      <c r="G266" s="13"/>
      <c r="H266" s="13"/>
      <c r="I266" s="7"/>
      <c r="J266" s="7"/>
      <c r="K266" s="7"/>
      <c r="L266" s="7"/>
      <c r="M266" s="239" t="s">
        <v>9</v>
      </c>
      <c r="N266" s="239" t="s">
        <v>10</v>
      </c>
      <c r="O266" s="13"/>
      <c r="P266" s="13"/>
      <c r="Q266" s="13"/>
    </row>
    <row r="267" spans="1:17" ht="10.5" customHeight="1" x14ac:dyDescent="0.25">
      <c r="A267" s="253"/>
      <c r="B267" s="171"/>
      <c r="C267" s="60"/>
      <c r="D267" s="13"/>
      <c r="E267" s="13"/>
      <c r="F267" s="7"/>
      <c r="G267" s="13"/>
      <c r="H267" s="13"/>
      <c r="I267" s="7"/>
      <c r="J267" s="7"/>
      <c r="K267" s="7"/>
      <c r="L267" s="7"/>
      <c r="M267" s="158" t="s">
        <v>355</v>
      </c>
      <c r="N267" s="158" t="s">
        <v>11</v>
      </c>
      <c r="O267" s="13"/>
      <c r="P267" s="13"/>
      <c r="Q267" s="13"/>
    </row>
    <row r="268" spans="1:17" ht="10.5" customHeight="1" x14ac:dyDescent="0.25">
      <c r="A268" s="253"/>
      <c r="B268" s="171"/>
      <c r="C268" s="60"/>
      <c r="D268" s="13"/>
      <c r="E268" s="13"/>
      <c r="F268" s="7"/>
      <c r="G268" s="13"/>
      <c r="H268" s="13"/>
      <c r="I268" s="7"/>
      <c r="J268" s="7"/>
      <c r="K268" s="7"/>
      <c r="L268" s="7"/>
      <c r="M268" s="156"/>
      <c r="N268" s="156"/>
      <c r="O268" s="13"/>
      <c r="P268" s="13"/>
      <c r="Q268" s="13"/>
    </row>
    <row r="269" spans="1:17" ht="10.5" customHeight="1" x14ac:dyDescent="0.25">
      <c r="A269" s="253" t="s">
        <v>159</v>
      </c>
      <c r="B269" s="32" t="s">
        <v>222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13"/>
      <c r="P269" s="13"/>
      <c r="Q269" s="13"/>
    </row>
    <row r="270" spans="1:17" ht="10.5" customHeight="1" x14ac:dyDescent="0.25">
      <c r="A270" s="253"/>
      <c r="B270" s="32" t="s">
        <v>193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13"/>
      <c r="P270" s="13"/>
      <c r="Q270" s="13"/>
    </row>
    <row r="271" spans="1:17" ht="9.75" customHeight="1" x14ac:dyDescent="0.25">
      <c r="A271" s="253"/>
      <c r="B271" s="63"/>
      <c r="C271" s="249" t="s">
        <v>118</v>
      </c>
      <c r="D271" s="249" t="s">
        <v>119</v>
      </c>
      <c r="E271" s="241"/>
      <c r="F271" s="241"/>
      <c r="G271" s="241"/>
      <c r="H271" s="241"/>
      <c r="I271" s="241"/>
      <c r="J271" s="241"/>
      <c r="K271" s="241"/>
      <c r="L271" s="7"/>
      <c r="M271" s="13"/>
      <c r="N271" s="13"/>
      <c r="O271" s="13"/>
      <c r="P271" s="13"/>
      <c r="Q271" s="13"/>
    </row>
    <row r="272" spans="1:17" ht="10.5" customHeight="1" x14ac:dyDescent="0.25">
      <c r="A272" s="253"/>
      <c r="B272" s="94" t="s">
        <v>187</v>
      </c>
      <c r="C272" s="124">
        <v>0</v>
      </c>
      <c r="D272" s="125">
        <v>0</v>
      </c>
      <c r="E272" s="121"/>
      <c r="F272" s="121"/>
      <c r="G272" s="121"/>
      <c r="H272" s="121"/>
      <c r="I272" s="122"/>
      <c r="J272" s="122"/>
      <c r="K272" s="121"/>
      <c r="L272" s="7"/>
      <c r="M272" s="13"/>
      <c r="N272" s="13"/>
      <c r="O272" s="13"/>
      <c r="P272" s="13"/>
      <c r="Q272" s="13"/>
    </row>
    <row r="273" spans="1:17" ht="10.5" customHeight="1" x14ac:dyDescent="0.25">
      <c r="A273" s="253"/>
      <c r="B273" s="123" t="s">
        <v>160</v>
      </c>
      <c r="C273" s="126">
        <v>0</v>
      </c>
      <c r="D273" s="127">
        <v>0</v>
      </c>
      <c r="E273" s="121"/>
      <c r="F273" s="121"/>
      <c r="G273" s="121"/>
      <c r="H273" s="121"/>
      <c r="I273" s="122"/>
      <c r="J273" s="122"/>
      <c r="K273" s="121"/>
      <c r="L273" s="7"/>
      <c r="M273" s="13"/>
      <c r="N273" s="13"/>
      <c r="O273" s="13"/>
      <c r="P273" s="13"/>
      <c r="Q273" s="13"/>
    </row>
    <row r="274" spans="1:17" ht="10.5" customHeight="1" x14ac:dyDescent="0.25">
      <c r="A274" s="253"/>
      <c r="B274" s="95" t="s">
        <v>161</v>
      </c>
      <c r="C274" s="128">
        <v>0</v>
      </c>
      <c r="D274" s="129">
        <v>0</v>
      </c>
      <c r="E274" s="121"/>
      <c r="F274" s="121"/>
      <c r="G274" s="121"/>
      <c r="H274" s="121"/>
      <c r="I274" s="122"/>
      <c r="J274" s="122"/>
      <c r="K274" s="121"/>
      <c r="L274" s="7"/>
      <c r="M274" s="13"/>
      <c r="N274" s="13"/>
      <c r="O274" s="13"/>
      <c r="P274" s="13"/>
      <c r="Q274" s="13"/>
    </row>
    <row r="275" spans="1:17" ht="10.5" customHeight="1" x14ac:dyDescent="0.25">
      <c r="A275" s="253"/>
      <c r="B275" s="95" t="s">
        <v>162</v>
      </c>
      <c r="C275" s="128">
        <v>0</v>
      </c>
      <c r="D275" s="129">
        <v>0</v>
      </c>
      <c r="E275" s="121"/>
      <c r="F275" s="121"/>
      <c r="G275" s="121"/>
      <c r="H275" s="121"/>
      <c r="I275" s="122"/>
      <c r="J275" s="122"/>
      <c r="K275" s="121"/>
      <c r="L275" s="7"/>
      <c r="M275" s="13"/>
      <c r="N275" s="13"/>
      <c r="O275" s="13"/>
      <c r="P275" s="13"/>
      <c r="Q275" s="13"/>
    </row>
    <row r="276" spans="1:17" ht="10.5" customHeight="1" x14ac:dyDescent="0.25">
      <c r="A276" s="253"/>
      <c r="B276" s="95" t="s">
        <v>163</v>
      </c>
      <c r="C276" s="128">
        <v>0</v>
      </c>
      <c r="D276" s="129">
        <v>0</v>
      </c>
      <c r="E276" s="121"/>
      <c r="F276" s="121"/>
      <c r="G276" s="121"/>
      <c r="H276" s="121"/>
      <c r="I276" s="122"/>
      <c r="J276" s="122"/>
      <c r="K276" s="121"/>
      <c r="L276" s="7"/>
      <c r="M276" s="13"/>
      <c r="N276" s="13"/>
      <c r="O276" s="13"/>
      <c r="P276" s="13"/>
      <c r="Q276" s="13"/>
    </row>
    <row r="277" spans="1:17" ht="10.5" customHeight="1" x14ac:dyDescent="0.25">
      <c r="A277" s="253"/>
      <c r="B277" s="96" t="s">
        <v>48</v>
      </c>
      <c r="C277" s="130">
        <v>0</v>
      </c>
      <c r="D277" s="131">
        <v>0</v>
      </c>
      <c r="E277" s="121"/>
      <c r="F277" s="121"/>
      <c r="G277" s="121"/>
      <c r="H277" s="121"/>
      <c r="I277" s="122"/>
      <c r="J277" s="122"/>
      <c r="K277" s="121"/>
      <c r="L277" s="7"/>
      <c r="M277" s="13"/>
      <c r="N277" s="13"/>
      <c r="O277" s="13"/>
      <c r="P277" s="13"/>
      <c r="Q277" s="13"/>
    </row>
    <row r="278" spans="1:17" ht="6.75" customHeight="1" x14ac:dyDescent="0.25">
      <c r="A278" s="253"/>
      <c r="B278" s="32"/>
      <c r="C278" s="60"/>
      <c r="D278" s="13"/>
      <c r="E278" s="13"/>
      <c r="F278" s="7"/>
      <c r="G278" s="7"/>
      <c r="H278" s="7"/>
      <c r="I278" s="7"/>
      <c r="J278" s="7"/>
      <c r="K278" s="7"/>
      <c r="L278" s="7"/>
      <c r="M278" s="13"/>
      <c r="N278" s="13"/>
      <c r="O278" s="13"/>
      <c r="P278" s="13"/>
      <c r="Q278" s="13"/>
    </row>
    <row r="279" spans="1:17" ht="10.5" customHeight="1" x14ac:dyDescent="0.25">
      <c r="A279" s="253" t="s">
        <v>164</v>
      </c>
      <c r="B279" s="32" t="s">
        <v>336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13"/>
      <c r="P279" s="13"/>
      <c r="Q279" s="13"/>
    </row>
    <row r="280" spans="1:17" ht="12.75" customHeight="1" x14ac:dyDescent="0.25">
      <c r="A280" s="253"/>
      <c r="B280" s="63"/>
      <c r="C280" s="249" t="s">
        <v>116</v>
      </c>
      <c r="D280" s="241"/>
      <c r="E280" s="241"/>
      <c r="F280" s="241"/>
      <c r="G280" s="241"/>
      <c r="H280" s="241"/>
      <c r="I280" s="241"/>
      <c r="J280" s="241"/>
      <c r="K280" s="241"/>
      <c r="L280" s="7"/>
      <c r="M280" s="13"/>
      <c r="N280" s="13"/>
      <c r="O280" s="13"/>
      <c r="P280" s="13"/>
      <c r="Q280" s="13"/>
    </row>
    <row r="281" spans="1:17" ht="10.5" customHeight="1" x14ac:dyDescent="0.25">
      <c r="A281" s="253"/>
      <c r="B281" s="94" t="s">
        <v>17</v>
      </c>
      <c r="C281" s="199">
        <v>12</v>
      </c>
      <c r="D281" s="121"/>
      <c r="E281" s="121"/>
      <c r="F281" s="121"/>
      <c r="G281" s="121"/>
      <c r="H281" s="121"/>
      <c r="I281" s="122"/>
      <c r="J281" s="122"/>
      <c r="K281" s="121"/>
      <c r="L281" s="7"/>
      <c r="M281" s="13"/>
      <c r="N281" s="13"/>
      <c r="O281" s="13"/>
      <c r="P281" s="13"/>
      <c r="Q281" s="13"/>
    </row>
    <row r="282" spans="1:17" ht="10.5" customHeight="1" x14ac:dyDescent="0.25">
      <c r="A282" s="253"/>
      <c r="B282" s="96" t="s">
        <v>18</v>
      </c>
      <c r="C282" s="201">
        <v>1</v>
      </c>
      <c r="D282" s="121"/>
      <c r="E282" s="121"/>
      <c r="F282" s="121"/>
      <c r="G282" s="121"/>
      <c r="H282" s="121"/>
      <c r="I282" s="122"/>
      <c r="J282" s="122"/>
      <c r="K282" s="121"/>
      <c r="L282" s="7"/>
      <c r="M282" s="13"/>
      <c r="N282" s="13"/>
      <c r="O282" s="13"/>
      <c r="P282" s="13"/>
      <c r="Q282" s="13"/>
    </row>
    <row r="283" spans="1:17" ht="10.5" customHeight="1" x14ac:dyDescent="0.25">
      <c r="A283" s="253"/>
      <c r="B283" s="56" t="s">
        <v>49</v>
      </c>
      <c r="C283" s="341">
        <v>13</v>
      </c>
      <c r="D283" s="121"/>
      <c r="E283" s="121"/>
      <c r="F283" s="121"/>
      <c r="G283" s="121"/>
      <c r="H283" s="121"/>
      <c r="I283" s="122"/>
      <c r="J283" s="122"/>
      <c r="K283" s="121"/>
      <c r="L283" s="7"/>
      <c r="M283" s="13"/>
      <c r="N283" s="13"/>
      <c r="O283" s="13"/>
      <c r="P283" s="13"/>
      <c r="Q283" s="13"/>
    </row>
    <row r="284" spans="1:17" ht="7.5" customHeight="1" x14ac:dyDescent="0.25">
      <c r="A284" s="253"/>
      <c r="B284" s="32"/>
      <c r="C284" s="33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13"/>
      <c r="P284" s="13"/>
      <c r="Q284" s="13"/>
    </row>
    <row r="285" spans="1:17" ht="10.5" customHeight="1" x14ac:dyDescent="0.25">
      <c r="A285" s="253" t="s">
        <v>165</v>
      </c>
      <c r="B285" s="32" t="s">
        <v>275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13"/>
      <c r="P285" s="13"/>
      <c r="Q285" s="13"/>
    </row>
    <row r="286" spans="1:17" ht="10.5" customHeight="1" x14ac:dyDescent="0.25">
      <c r="A286" s="253"/>
      <c r="B286" s="32" t="s">
        <v>223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13"/>
      <c r="P286" s="13"/>
      <c r="Q286" s="13"/>
    </row>
    <row r="287" spans="1:17" ht="33.75" customHeight="1" x14ac:dyDescent="0.25">
      <c r="A287" s="253"/>
      <c r="B287" s="63"/>
      <c r="C287" s="139" t="s">
        <v>166</v>
      </c>
      <c r="D287" s="140" t="s">
        <v>167</v>
      </c>
      <c r="E287" s="140" t="s">
        <v>168</v>
      </c>
      <c r="F287" s="140" t="s">
        <v>169</v>
      </c>
      <c r="G287" s="141" t="s">
        <v>170</v>
      </c>
      <c r="H287" s="241"/>
      <c r="I287" s="241"/>
      <c r="J287" s="241"/>
      <c r="K287" s="241"/>
      <c r="L287" s="7"/>
      <c r="M287" s="13"/>
      <c r="N287" s="13"/>
      <c r="O287" s="13"/>
      <c r="P287" s="13"/>
      <c r="Q287" s="13"/>
    </row>
    <row r="288" spans="1:17" ht="10.5" customHeight="1" x14ac:dyDescent="0.25">
      <c r="A288" s="253"/>
      <c r="B288" s="94" t="s">
        <v>17</v>
      </c>
      <c r="C288" s="202">
        <v>4</v>
      </c>
      <c r="D288" s="338">
        <v>0</v>
      </c>
      <c r="E288" s="338">
        <v>0</v>
      </c>
      <c r="F288" s="338">
        <v>0</v>
      </c>
      <c r="G288" s="203">
        <v>0</v>
      </c>
      <c r="H288" s="121"/>
      <c r="I288" s="122"/>
      <c r="J288" s="122"/>
      <c r="K288" s="121"/>
      <c r="L288" s="7"/>
      <c r="M288" s="13"/>
      <c r="N288" s="13"/>
      <c r="O288" s="13"/>
      <c r="P288" s="13"/>
      <c r="Q288" s="13"/>
    </row>
    <row r="289" spans="1:17" ht="10.5" customHeight="1" x14ac:dyDescent="0.25">
      <c r="A289" s="253"/>
      <c r="B289" s="96" t="s">
        <v>18</v>
      </c>
      <c r="C289" s="206">
        <v>3</v>
      </c>
      <c r="D289" s="339">
        <v>0</v>
      </c>
      <c r="E289" s="339">
        <v>0</v>
      </c>
      <c r="F289" s="339">
        <v>0</v>
      </c>
      <c r="G289" s="207">
        <v>0</v>
      </c>
      <c r="H289" s="121"/>
      <c r="I289" s="122"/>
      <c r="J289" s="122"/>
      <c r="K289" s="121"/>
      <c r="L289" s="7"/>
      <c r="M289" s="13"/>
      <c r="N289" s="13"/>
      <c r="O289" s="13"/>
      <c r="P289" s="13"/>
      <c r="Q289" s="13"/>
    </row>
    <row r="290" spans="1:17" ht="10.5" customHeight="1" x14ac:dyDescent="0.25">
      <c r="A290" s="253"/>
      <c r="B290" s="43" t="s">
        <v>49</v>
      </c>
      <c r="C290" s="316">
        <v>7</v>
      </c>
      <c r="D290" s="340">
        <v>0</v>
      </c>
      <c r="E290" s="340">
        <v>0</v>
      </c>
      <c r="F290" s="340">
        <v>0</v>
      </c>
      <c r="G290" s="317">
        <v>0</v>
      </c>
      <c r="H290" s="121"/>
      <c r="I290" s="122"/>
      <c r="J290" s="122"/>
      <c r="K290" s="121"/>
      <c r="L290" s="7"/>
      <c r="M290" s="13"/>
      <c r="N290" s="13"/>
      <c r="O290" s="13"/>
      <c r="P290" s="13"/>
      <c r="Q290" s="13"/>
    </row>
    <row r="291" spans="1:17" ht="7.5" customHeight="1" x14ac:dyDescent="0.25">
      <c r="A291" s="253"/>
      <c r="B291" s="32"/>
      <c r="C291" s="33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13"/>
      <c r="P291" s="13"/>
      <c r="Q291" s="13"/>
    </row>
    <row r="292" spans="1:17" ht="10.5" customHeight="1" x14ac:dyDescent="0.25">
      <c r="A292" s="253" t="s">
        <v>171</v>
      </c>
      <c r="B292" s="142" t="s">
        <v>276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13"/>
      <c r="P292" s="13"/>
      <c r="Q292" s="13"/>
    </row>
    <row r="293" spans="1:17" ht="10.5" customHeight="1" x14ac:dyDescent="0.25">
      <c r="A293" s="253"/>
      <c r="B293" s="142" t="s">
        <v>277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13"/>
      <c r="P293" s="13"/>
      <c r="Q293" s="13"/>
    </row>
    <row r="294" spans="1:17" ht="33.75" customHeight="1" x14ac:dyDescent="0.25">
      <c r="A294" s="253"/>
      <c r="B294" s="63"/>
      <c r="C294" s="139" t="s">
        <v>166</v>
      </c>
      <c r="D294" s="140" t="s">
        <v>167</v>
      </c>
      <c r="E294" s="140" t="s">
        <v>168</v>
      </c>
      <c r="F294" s="140" t="s">
        <v>169</v>
      </c>
      <c r="G294" s="141" t="s">
        <v>170</v>
      </c>
      <c r="H294" s="241"/>
      <c r="I294" s="241"/>
      <c r="J294" s="241"/>
      <c r="K294" s="241"/>
      <c r="L294" s="7"/>
      <c r="M294" s="13"/>
      <c r="N294" s="13"/>
      <c r="O294" s="13"/>
      <c r="P294" s="13"/>
      <c r="Q294" s="13"/>
    </row>
    <row r="295" spans="1:17" ht="10.5" customHeight="1" x14ac:dyDescent="0.25">
      <c r="A295" s="253"/>
      <c r="B295" s="94" t="s">
        <v>17</v>
      </c>
      <c r="C295" s="124">
        <v>2</v>
      </c>
      <c r="D295" s="136">
        <v>0</v>
      </c>
      <c r="E295" s="136">
        <v>0</v>
      </c>
      <c r="F295" s="136">
        <v>0</v>
      </c>
      <c r="G295" s="125">
        <v>0</v>
      </c>
      <c r="H295" s="121"/>
      <c r="I295" s="122"/>
      <c r="J295" s="122"/>
      <c r="K295" s="121"/>
      <c r="L295" s="7"/>
      <c r="M295" s="13"/>
      <c r="N295" s="13"/>
      <c r="O295" s="13"/>
      <c r="P295" s="13"/>
      <c r="Q295" s="13"/>
    </row>
    <row r="296" spans="1:17" ht="10.5" customHeight="1" x14ac:dyDescent="0.25">
      <c r="A296" s="253"/>
      <c r="B296" s="96" t="s">
        <v>18</v>
      </c>
      <c r="C296" s="130">
        <v>0</v>
      </c>
      <c r="D296" s="137">
        <v>0</v>
      </c>
      <c r="E296" s="137">
        <v>0</v>
      </c>
      <c r="F296" s="137">
        <v>0</v>
      </c>
      <c r="G296" s="131">
        <v>0</v>
      </c>
      <c r="H296" s="121"/>
      <c r="I296" s="122"/>
      <c r="J296" s="122"/>
      <c r="K296" s="121"/>
      <c r="L296" s="7"/>
      <c r="M296" s="13"/>
      <c r="N296" s="13"/>
      <c r="O296" s="13"/>
      <c r="P296" s="13"/>
      <c r="Q296" s="13"/>
    </row>
    <row r="297" spans="1:17" ht="10.5" customHeight="1" x14ac:dyDescent="0.25">
      <c r="A297" s="253"/>
      <c r="B297" s="43" t="s">
        <v>49</v>
      </c>
      <c r="C297" s="134">
        <v>2</v>
      </c>
      <c r="D297" s="138">
        <v>0</v>
      </c>
      <c r="E297" s="138">
        <v>0</v>
      </c>
      <c r="F297" s="138">
        <v>0</v>
      </c>
      <c r="G297" s="135">
        <v>0</v>
      </c>
      <c r="H297" s="121"/>
      <c r="I297" s="122"/>
      <c r="J297" s="122"/>
      <c r="K297" s="121"/>
      <c r="L297" s="7"/>
      <c r="M297" s="13"/>
      <c r="N297" s="13"/>
      <c r="O297" s="13"/>
      <c r="P297" s="13"/>
      <c r="Q297" s="13"/>
    </row>
    <row r="298" spans="1:17" ht="6.75" customHeight="1" x14ac:dyDescent="0.25">
      <c r="A298" s="253"/>
      <c r="B298" s="16"/>
      <c r="C298" s="121"/>
      <c r="D298" s="121"/>
      <c r="E298" s="121"/>
      <c r="F298" s="121"/>
      <c r="G298" s="121"/>
      <c r="H298" s="121"/>
      <c r="I298" s="122"/>
      <c r="J298" s="122"/>
      <c r="K298" s="121"/>
      <c r="L298" s="7"/>
      <c r="M298" s="13"/>
      <c r="N298" s="13"/>
      <c r="O298" s="13"/>
      <c r="P298" s="13"/>
      <c r="Q298" s="13"/>
    </row>
    <row r="299" spans="1:17" ht="10.5" customHeight="1" x14ac:dyDescent="0.25">
      <c r="A299" s="253" t="s">
        <v>221</v>
      </c>
      <c r="B299" s="32" t="s">
        <v>337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13"/>
      <c r="P299" s="13"/>
      <c r="Q299" s="13"/>
    </row>
    <row r="300" spans="1:17" ht="10.5" customHeight="1" x14ac:dyDescent="0.25">
      <c r="A300" s="253"/>
      <c r="B300" s="17"/>
      <c r="C300" s="501" t="s">
        <v>5</v>
      </c>
      <c r="D300" s="502"/>
      <c r="E300" s="503"/>
      <c r="F300" s="501" t="s">
        <v>79</v>
      </c>
      <c r="G300" s="502"/>
      <c r="H300" s="503"/>
      <c r="I300" s="496"/>
      <c r="J300" s="496"/>
      <c r="K300" s="496"/>
      <c r="L300" s="7"/>
      <c r="M300" s="13"/>
      <c r="N300" s="13"/>
      <c r="O300" s="13"/>
      <c r="P300" s="13"/>
      <c r="Q300" s="13"/>
    </row>
    <row r="301" spans="1:17" ht="12.75" customHeight="1" x14ac:dyDescent="0.25">
      <c r="A301" s="253"/>
      <c r="B301" s="63"/>
      <c r="C301" s="249" t="s">
        <v>118</v>
      </c>
      <c r="D301" s="249" t="s">
        <v>119</v>
      </c>
      <c r="E301" s="249" t="s">
        <v>49</v>
      </c>
      <c r="F301" s="249" t="s">
        <v>118</v>
      </c>
      <c r="G301" s="249" t="s">
        <v>119</v>
      </c>
      <c r="H301" s="249" t="s">
        <v>49</v>
      </c>
      <c r="I301" s="241"/>
      <c r="J301" s="241"/>
      <c r="K301" s="241"/>
      <c r="L301" s="7"/>
      <c r="M301" s="13"/>
      <c r="N301" s="13"/>
      <c r="O301" s="13"/>
      <c r="P301" s="13"/>
      <c r="Q301" s="13"/>
    </row>
    <row r="302" spans="1:17" ht="10.5" customHeight="1" x14ac:dyDescent="0.25">
      <c r="A302" s="253"/>
      <c r="B302" s="51" t="s">
        <v>120</v>
      </c>
      <c r="C302" s="124">
        <v>180</v>
      </c>
      <c r="D302" s="125">
        <v>101</v>
      </c>
      <c r="E302" s="132">
        <v>281</v>
      </c>
      <c r="F302" s="124">
        <v>192</v>
      </c>
      <c r="G302" s="125">
        <v>134</v>
      </c>
      <c r="H302" s="132">
        <v>326</v>
      </c>
      <c r="I302" s="122"/>
      <c r="J302" s="122"/>
      <c r="K302" s="121"/>
      <c r="L302" s="7"/>
      <c r="M302" s="13"/>
      <c r="N302" s="13"/>
      <c r="O302" s="13"/>
      <c r="P302" s="13"/>
      <c r="Q302" s="13"/>
    </row>
    <row r="303" spans="1:17" ht="10.5" customHeight="1" x14ac:dyDescent="0.25">
      <c r="A303" s="253"/>
      <c r="B303" s="178" t="s">
        <v>321</v>
      </c>
      <c r="C303" s="231">
        <v>53</v>
      </c>
      <c r="D303" s="232">
        <v>42</v>
      </c>
      <c r="E303" s="233">
        <v>95</v>
      </c>
      <c r="F303" s="231">
        <v>0</v>
      </c>
      <c r="G303" s="232">
        <v>103</v>
      </c>
      <c r="H303" s="233">
        <v>103</v>
      </c>
      <c r="I303" s="122"/>
      <c r="J303" s="122"/>
      <c r="K303" s="121"/>
      <c r="L303" s="7"/>
      <c r="M303" s="13"/>
      <c r="N303" s="13"/>
      <c r="O303" s="13"/>
      <c r="P303" s="13"/>
      <c r="Q303" s="13"/>
    </row>
    <row r="304" spans="1:17" ht="10.5" customHeight="1" x14ac:dyDescent="0.25">
      <c r="A304" s="253"/>
      <c r="B304" s="153" t="s">
        <v>322</v>
      </c>
      <c r="C304" s="130">
        <v>0</v>
      </c>
      <c r="D304" s="131">
        <v>0</v>
      </c>
      <c r="E304" s="133">
        <v>0</v>
      </c>
      <c r="F304" s="130">
        <v>41</v>
      </c>
      <c r="G304" s="131">
        <v>8</v>
      </c>
      <c r="H304" s="133">
        <v>49</v>
      </c>
      <c r="I304" s="122"/>
      <c r="J304" s="122"/>
      <c r="K304" s="121"/>
      <c r="L304" s="7"/>
      <c r="M304" s="13"/>
      <c r="N304" s="13"/>
      <c r="O304" s="13"/>
      <c r="P304" s="13"/>
      <c r="Q304" s="13"/>
    </row>
    <row r="305" spans="1:17" ht="10.5" customHeight="1" x14ac:dyDescent="0.25">
      <c r="A305" s="253"/>
      <c r="B305" s="43" t="s">
        <v>49</v>
      </c>
      <c r="C305" s="134">
        <v>233</v>
      </c>
      <c r="D305" s="135">
        <v>143</v>
      </c>
      <c r="E305" s="224">
        <v>376</v>
      </c>
      <c r="F305" s="134">
        <v>233</v>
      </c>
      <c r="G305" s="135">
        <v>245</v>
      </c>
      <c r="H305" s="224">
        <v>478</v>
      </c>
      <c r="I305" s="122"/>
      <c r="J305" s="122"/>
      <c r="K305" s="121"/>
      <c r="L305" s="7"/>
      <c r="M305" s="13"/>
      <c r="N305" s="13"/>
      <c r="O305" s="13"/>
      <c r="P305" s="13"/>
      <c r="Q305" s="13"/>
    </row>
    <row r="306" spans="1:17" ht="8.25" customHeight="1" x14ac:dyDescent="0.25">
      <c r="A306" s="253"/>
      <c r="B306" s="32"/>
      <c r="C306" s="268"/>
      <c r="D306" s="268"/>
      <c r="E306" s="268"/>
      <c r="F306" s="268"/>
      <c r="G306" s="268"/>
      <c r="H306" s="268"/>
      <c r="I306" s="7"/>
      <c r="J306" s="7"/>
      <c r="K306" s="7"/>
      <c r="L306" s="7"/>
      <c r="M306" s="13"/>
      <c r="N306" s="13"/>
      <c r="O306" s="13"/>
      <c r="P306" s="13"/>
      <c r="Q306" s="13"/>
    </row>
    <row r="307" spans="1:17" ht="40.5" customHeight="1" x14ac:dyDescent="0.25">
      <c r="A307" s="253"/>
      <c r="B307" s="419" t="s">
        <v>392</v>
      </c>
      <c r="C307" s="419"/>
      <c r="D307" s="419"/>
      <c r="E307" s="419"/>
      <c r="F307" s="419"/>
      <c r="G307" s="419"/>
      <c r="H307" s="419"/>
      <c r="I307" s="419"/>
      <c r="J307" s="419"/>
      <c r="K307" s="419"/>
      <c r="L307" s="419"/>
      <c r="M307" s="419"/>
      <c r="N307" s="419"/>
      <c r="O307" s="419"/>
      <c r="P307" s="419"/>
      <c r="Q307" s="13"/>
    </row>
    <row r="308" spans="1:17" ht="10.5" customHeight="1" x14ac:dyDescent="0.25">
      <c r="A308" s="253"/>
      <c r="B308" s="116"/>
      <c r="C308" s="16"/>
      <c r="D308" s="36"/>
      <c r="E308" s="7"/>
      <c r="F308" s="7"/>
      <c r="G308" s="7"/>
      <c r="H308" s="13"/>
      <c r="I308" s="36"/>
      <c r="J308" s="179"/>
      <c r="K308" s="179"/>
      <c r="L308" s="179"/>
      <c r="M308" s="13"/>
      <c r="N308" s="418"/>
      <c r="O308" s="418"/>
      <c r="P308" s="418"/>
      <c r="Q308" s="13"/>
    </row>
    <row r="309" spans="1:17" ht="16.5" customHeight="1" x14ac:dyDescent="0.25">
      <c r="A309" s="255" t="s">
        <v>144</v>
      </c>
      <c r="B309" s="13"/>
      <c r="C309" s="62"/>
      <c r="D309" s="119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13"/>
      <c r="P309" s="13"/>
      <c r="Q309" s="13"/>
    </row>
    <row r="310" spans="1:17" ht="10.5" customHeight="1" x14ac:dyDescent="0.25">
      <c r="A310" s="253" t="s">
        <v>102</v>
      </c>
      <c r="B310" s="32" t="s">
        <v>338</v>
      </c>
      <c r="C310" s="62"/>
      <c r="D310" s="119"/>
      <c r="E310" s="7"/>
      <c r="F310" s="7"/>
      <c r="G310" s="7"/>
      <c r="H310" s="7"/>
      <c r="I310" s="7"/>
      <c r="J310" s="7"/>
      <c r="K310" s="7"/>
      <c r="L310" s="7"/>
      <c r="M310" s="239" t="s">
        <v>9</v>
      </c>
      <c r="N310" s="239" t="s">
        <v>10</v>
      </c>
      <c r="O310" s="13"/>
      <c r="P310" s="13"/>
      <c r="Q310" s="13"/>
    </row>
    <row r="311" spans="1:17" ht="10.5" customHeight="1" x14ac:dyDescent="0.25">
      <c r="A311" s="255"/>
      <c r="B311" s="32" t="s">
        <v>339</v>
      </c>
      <c r="C311" s="62"/>
      <c r="D311" s="119"/>
      <c r="E311" s="7"/>
      <c r="F311" s="7"/>
      <c r="G311" s="7"/>
      <c r="H311" s="7"/>
      <c r="I311" s="7"/>
      <c r="J311" s="7"/>
      <c r="K311" s="7"/>
      <c r="L311" s="7"/>
      <c r="M311" s="158" t="s">
        <v>355</v>
      </c>
      <c r="N311" s="158" t="s">
        <v>11</v>
      </c>
      <c r="O311" s="13"/>
      <c r="P311" s="13"/>
      <c r="Q311" s="13"/>
    </row>
    <row r="312" spans="1:17" ht="7.5" customHeight="1" x14ac:dyDescent="0.25">
      <c r="A312" s="255"/>
      <c r="B312" s="13"/>
      <c r="C312" s="62"/>
      <c r="D312" s="119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13"/>
      <c r="P312" s="13"/>
      <c r="Q312" s="13"/>
    </row>
    <row r="313" spans="1:17" ht="10.5" customHeight="1" x14ac:dyDescent="0.25">
      <c r="A313" s="253" t="s">
        <v>101</v>
      </c>
      <c r="B313" s="32" t="s">
        <v>225</v>
      </c>
      <c r="C313" s="7"/>
      <c r="D313" s="7"/>
      <c r="E313" s="7"/>
      <c r="F313" s="13"/>
      <c r="G313" s="13"/>
      <c r="H313" s="7"/>
      <c r="I313" s="7"/>
      <c r="J313" s="7"/>
      <c r="K313" s="7"/>
      <c r="L313" s="7"/>
      <c r="M313" s="13"/>
      <c r="N313" s="13"/>
      <c r="O313" s="13"/>
      <c r="P313" s="13"/>
      <c r="Q313" s="13"/>
    </row>
    <row r="314" spans="1:17" ht="36" customHeight="1" x14ac:dyDescent="0.25">
      <c r="A314" s="13"/>
      <c r="B314" s="243"/>
      <c r="C314" s="239" t="s">
        <v>118</v>
      </c>
      <c r="D314" s="239" t="s">
        <v>119</v>
      </c>
      <c r="E314" s="526" t="s">
        <v>224</v>
      </c>
      <c r="F314" s="526"/>
      <c r="G314" s="29"/>
      <c r="H314" s="7"/>
      <c r="I314" s="7"/>
      <c r="J314" s="7"/>
      <c r="K314" s="7"/>
      <c r="L314" s="13"/>
      <c r="M314" s="13"/>
      <c r="N314" s="13"/>
      <c r="O314" s="13"/>
      <c r="P314" s="13"/>
      <c r="Q314" s="13"/>
    </row>
    <row r="315" spans="1:17" ht="10.5" customHeight="1" x14ac:dyDescent="0.25">
      <c r="A315" s="253"/>
      <c r="B315" s="18" t="s">
        <v>45</v>
      </c>
      <c r="C315" s="330">
        <v>2</v>
      </c>
      <c r="D315" s="331">
        <v>1</v>
      </c>
      <c r="E315" s="422">
        <v>16</v>
      </c>
      <c r="F315" s="422"/>
      <c r="G315" s="7" t="s">
        <v>92</v>
      </c>
      <c r="H315" s="7"/>
      <c r="I315" s="7"/>
      <c r="J315" s="7"/>
      <c r="K315" s="7"/>
      <c r="L315" s="13"/>
      <c r="M315" s="13"/>
      <c r="N315" s="13"/>
      <c r="O315" s="13"/>
      <c r="P315" s="13"/>
      <c r="Q315" s="13"/>
    </row>
    <row r="316" spans="1:17" ht="10.5" customHeight="1" x14ac:dyDescent="0.25">
      <c r="A316" s="253"/>
      <c r="B316" s="19" t="s">
        <v>278</v>
      </c>
      <c r="C316" s="332">
        <v>10</v>
      </c>
      <c r="D316" s="333">
        <v>0</v>
      </c>
      <c r="E316" s="421">
        <v>53</v>
      </c>
      <c r="F316" s="421"/>
      <c r="G316" s="7" t="s">
        <v>92</v>
      </c>
      <c r="H316" s="7"/>
      <c r="I316" s="7"/>
      <c r="J316" s="7"/>
      <c r="K316" s="7"/>
      <c r="L316" s="13"/>
      <c r="M316" s="13"/>
      <c r="N316" s="13"/>
      <c r="O316" s="13"/>
      <c r="P316" s="13"/>
      <c r="Q316" s="13"/>
    </row>
    <row r="317" spans="1:17" ht="10.5" customHeight="1" x14ac:dyDescent="0.25">
      <c r="A317" s="253"/>
      <c r="B317" s="19" t="s">
        <v>46</v>
      </c>
      <c r="C317" s="332">
        <v>3</v>
      </c>
      <c r="D317" s="333">
        <v>2</v>
      </c>
      <c r="E317" s="421">
        <v>26</v>
      </c>
      <c r="F317" s="421"/>
      <c r="G317" s="7" t="s">
        <v>92</v>
      </c>
      <c r="H317" s="7"/>
      <c r="I317" s="7"/>
      <c r="J317" s="7"/>
      <c r="K317" s="7"/>
      <c r="L317" s="13"/>
      <c r="M317" s="13"/>
      <c r="N317" s="13"/>
      <c r="O317" s="13"/>
      <c r="P317" s="13"/>
      <c r="Q317" s="13"/>
    </row>
    <row r="318" spans="1:17" ht="10.5" customHeight="1" x14ac:dyDescent="0.25">
      <c r="A318" s="253"/>
      <c r="B318" s="19" t="s">
        <v>227</v>
      </c>
      <c r="C318" s="332">
        <v>1</v>
      </c>
      <c r="D318" s="333">
        <v>0</v>
      </c>
      <c r="E318" s="421">
        <v>5</v>
      </c>
      <c r="F318" s="421"/>
      <c r="G318" s="7" t="s">
        <v>92</v>
      </c>
      <c r="H318" s="7"/>
      <c r="I318" s="7"/>
      <c r="J318" s="7"/>
      <c r="K318" s="7"/>
      <c r="L318" s="13"/>
      <c r="M318" s="13"/>
      <c r="N318" s="13"/>
      <c r="O318" s="13"/>
      <c r="P318" s="13"/>
      <c r="Q318" s="13"/>
    </row>
    <row r="319" spans="1:17" ht="10.5" customHeight="1" x14ac:dyDescent="0.25">
      <c r="A319" s="253"/>
      <c r="B319" s="19" t="s">
        <v>47</v>
      </c>
      <c r="C319" s="332">
        <v>0</v>
      </c>
      <c r="D319" s="333">
        <v>0</v>
      </c>
      <c r="E319" s="421">
        <v>0</v>
      </c>
      <c r="F319" s="421"/>
      <c r="G319" s="7" t="s">
        <v>92</v>
      </c>
      <c r="H319" s="7"/>
      <c r="I319" s="7"/>
      <c r="J319" s="7"/>
      <c r="K319" s="7"/>
      <c r="L319" s="13"/>
      <c r="M319" s="13"/>
      <c r="N319" s="13"/>
      <c r="O319" s="13"/>
      <c r="P319" s="13"/>
      <c r="Q319" s="13"/>
    </row>
    <row r="320" spans="1:17" ht="10.5" customHeight="1" x14ac:dyDescent="0.25">
      <c r="A320" s="253"/>
      <c r="B320" s="64" t="s">
        <v>48</v>
      </c>
      <c r="C320" s="334">
        <v>0</v>
      </c>
      <c r="D320" s="335">
        <v>0</v>
      </c>
      <c r="E320" s="427">
        <v>0</v>
      </c>
      <c r="F320" s="427"/>
      <c r="G320" s="7" t="s">
        <v>92</v>
      </c>
      <c r="H320" s="7"/>
      <c r="I320" s="7"/>
      <c r="J320" s="7"/>
      <c r="K320" s="7"/>
      <c r="L320" s="13"/>
      <c r="M320" s="13"/>
      <c r="N320" s="13"/>
      <c r="O320" s="13"/>
      <c r="P320" s="13"/>
      <c r="Q320" s="13"/>
    </row>
    <row r="321" spans="1:17" ht="10.5" customHeight="1" x14ac:dyDescent="0.25">
      <c r="A321" s="253"/>
      <c r="B321" s="65" t="s">
        <v>49</v>
      </c>
      <c r="C321" s="336">
        <v>16</v>
      </c>
      <c r="D321" s="337">
        <v>3</v>
      </c>
      <c r="E321" s="427">
        <v>100</v>
      </c>
      <c r="F321" s="427"/>
      <c r="G321" s="7" t="s">
        <v>92</v>
      </c>
      <c r="H321" s="7"/>
      <c r="I321" s="7"/>
      <c r="J321" s="7"/>
      <c r="K321" s="7"/>
      <c r="L321" s="13"/>
      <c r="M321" s="13"/>
      <c r="N321" s="13"/>
      <c r="O321" s="13"/>
      <c r="P321" s="13"/>
      <c r="Q321" s="13"/>
    </row>
    <row r="322" spans="1:17" ht="10.5" customHeight="1" x14ac:dyDescent="0.25">
      <c r="A322" s="253"/>
      <c r="B322" s="57"/>
      <c r="C322" s="36"/>
      <c r="D322" s="36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13"/>
      <c r="P322" s="13"/>
      <c r="Q322" s="13"/>
    </row>
    <row r="323" spans="1:17" ht="10.5" customHeight="1" x14ac:dyDescent="0.25">
      <c r="A323" s="253" t="s">
        <v>90</v>
      </c>
      <c r="B323" s="32" t="s">
        <v>226</v>
      </c>
      <c r="C323" s="36"/>
      <c r="D323" s="36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13"/>
      <c r="P323" s="13"/>
      <c r="Q323" s="13"/>
    </row>
    <row r="324" spans="1:17" ht="10.5" customHeight="1" x14ac:dyDescent="0.25">
      <c r="A324" s="13"/>
      <c r="B324" s="63"/>
      <c r="C324" s="239">
        <v>2009</v>
      </c>
      <c r="D324" s="239">
        <v>2010</v>
      </c>
      <c r="E324" s="58"/>
      <c r="F324" s="58"/>
      <c r="G324" s="58"/>
      <c r="H324" s="7"/>
      <c r="I324" s="7"/>
      <c r="J324" s="7"/>
      <c r="K324" s="7"/>
      <c r="L324" s="7"/>
      <c r="M324" s="13"/>
      <c r="N324" s="13"/>
      <c r="O324" s="13"/>
      <c r="P324" s="13"/>
      <c r="Q324" s="13"/>
    </row>
    <row r="325" spans="1:17" ht="10.5" customHeight="1" x14ac:dyDescent="0.25">
      <c r="A325" s="253"/>
      <c r="B325" s="52" t="s">
        <v>123</v>
      </c>
      <c r="C325" s="164">
        <v>12</v>
      </c>
      <c r="D325" s="104">
        <v>12</v>
      </c>
      <c r="E325" s="36"/>
      <c r="F325" s="36"/>
      <c r="G325" s="7"/>
      <c r="H325" s="7"/>
      <c r="I325" s="7"/>
      <c r="J325" s="7"/>
      <c r="K325" s="7"/>
      <c r="L325" s="7"/>
      <c r="M325" s="13"/>
      <c r="N325" s="13"/>
      <c r="O325" s="13"/>
      <c r="P325" s="13"/>
      <c r="Q325" s="13"/>
    </row>
    <row r="326" spans="1:17" ht="10.5" customHeight="1" x14ac:dyDescent="0.25">
      <c r="A326" s="253"/>
      <c r="B326" s="54" t="s">
        <v>124</v>
      </c>
      <c r="C326" s="166">
        <v>28</v>
      </c>
      <c r="D326" s="105">
        <v>19</v>
      </c>
      <c r="E326" s="36"/>
      <c r="F326" s="36"/>
      <c r="G326" s="7"/>
      <c r="H326" s="7"/>
      <c r="I326" s="7"/>
      <c r="J326" s="7"/>
      <c r="K326" s="7"/>
      <c r="L326" s="7"/>
      <c r="M326" s="13"/>
      <c r="N326" s="13"/>
      <c r="O326" s="13"/>
      <c r="P326" s="13"/>
      <c r="Q326" s="13"/>
    </row>
    <row r="327" spans="1:17" ht="10.5" customHeight="1" x14ac:dyDescent="0.25">
      <c r="A327" s="253"/>
      <c r="B327" s="13"/>
      <c r="C327" s="36"/>
      <c r="D327" s="36"/>
      <c r="E327" s="36"/>
      <c r="F327" s="36"/>
      <c r="G327" s="7"/>
      <c r="H327" s="7"/>
      <c r="I327" s="7"/>
      <c r="J327" s="7"/>
      <c r="K327" s="7"/>
      <c r="L327" s="7"/>
      <c r="M327" s="13"/>
      <c r="N327" s="13"/>
      <c r="O327" s="13"/>
      <c r="P327" s="13"/>
      <c r="Q327" s="13"/>
    </row>
    <row r="328" spans="1:17" ht="10.5" customHeight="1" x14ac:dyDescent="0.25">
      <c r="A328" s="253" t="s">
        <v>91</v>
      </c>
      <c r="B328" s="32" t="s">
        <v>232</v>
      </c>
      <c r="C328" s="36"/>
      <c r="D328" s="36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13"/>
      <c r="P328" s="13"/>
      <c r="Q328" s="13"/>
    </row>
    <row r="329" spans="1:17" ht="10.5" customHeight="1" x14ac:dyDescent="0.25">
      <c r="A329" s="13"/>
      <c r="B329" s="18" t="s">
        <v>82</v>
      </c>
      <c r="C329" s="216" t="s">
        <v>10</v>
      </c>
      <c r="D329" s="36"/>
      <c r="E329" s="17"/>
      <c r="F329" s="7"/>
      <c r="G329" s="7"/>
      <c r="H329" s="7"/>
      <c r="I329" s="7"/>
      <c r="J329" s="7"/>
      <c r="K329" s="7"/>
      <c r="L329" s="7"/>
      <c r="M329" s="13"/>
      <c r="N329" s="13"/>
      <c r="O329" s="13"/>
      <c r="P329" s="13"/>
      <c r="Q329" s="13"/>
    </row>
    <row r="330" spans="1:17" ht="10.5" customHeight="1" x14ac:dyDescent="0.25">
      <c r="A330" s="253"/>
      <c r="B330" s="19" t="s">
        <v>83</v>
      </c>
      <c r="C330" s="217" t="s">
        <v>9</v>
      </c>
      <c r="D330" s="36"/>
      <c r="E330" s="17"/>
      <c r="F330" s="7"/>
      <c r="G330" s="7"/>
      <c r="H330" s="7"/>
      <c r="I330" s="7"/>
      <c r="J330" s="7"/>
      <c r="K330" s="7"/>
      <c r="L330" s="7"/>
      <c r="M330" s="13"/>
      <c r="N330" s="13"/>
      <c r="O330" s="13"/>
      <c r="P330" s="13"/>
      <c r="Q330" s="13"/>
    </row>
    <row r="331" spans="1:17" ht="10.5" customHeight="1" x14ac:dyDescent="0.25">
      <c r="A331" s="253"/>
      <c r="B331" s="19" t="s">
        <v>84</v>
      </c>
      <c r="C331" s="217" t="s">
        <v>9</v>
      </c>
      <c r="D331" s="36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13"/>
      <c r="P331" s="13"/>
      <c r="Q331" s="13"/>
    </row>
    <row r="332" spans="1:17" ht="10.5" customHeight="1" x14ac:dyDescent="0.25">
      <c r="A332" s="253"/>
      <c r="B332" s="19" t="s">
        <v>85</v>
      </c>
      <c r="C332" s="217" t="s">
        <v>10</v>
      </c>
      <c r="D332" s="36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13"/>
      <c r="P332" s="13"/>
      <c r="Q332" s="13"/>
    </row>
    <row r="333" spans="1:17" ht="10.5" customHeight="1" x14ac:dyDescent="0.25">
      <c r="A333" s="253"/>
      <c r="B333" s="19" t="s">
        <v>228</v>
      </c>
      <c r="C333" s="217" t="s">
        <v>10</v>
      </c>
      <c r="D333" s="36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13"/>
      <c r="P333" s="13"/>
      <c r="Q333" s="13"/>
    </row>
    <row r="334" spans="1:17" ht="10.5" customHeight="1" x14ac:dyDescent="0.25">
      <c r="A334" s="253"/>
      <c r="B334" s="19" t="s">
        <v>229</v>
      </c>
      <c r="C334" s="217" t="s">
        <v>10</v>
      </c>
      <c r="D334" s="36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13"/>
      <c r="P334" s="13"/>
      <c r="Q334" s="13"/>
    </row>
    <row r="335" spans="1:17" ht="10.5" customHeight="1" x14ac:dyDescent="0.25">
      <c r="A335" s="253"/>
      <c r="B335" s="160" t="s">
        <v>230</v>
      </c>
      <c r="C335" s="329" t="s">
        <v>9</v>
      </c>
      <c r="D335" s="36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13"/>
      <c r="P335" s="13"/>
      <c r="Q335" s="13"/>
    </row>
    <row r="336" spans="1:17" ht="10.5" customHeight="1" x14ac:dyDescent="0.25">
      <c r="A336" s="253"/>
      <c r="B336" s="64" t="s">
        <v>14</v>
      </c>
      <c r="C336" s="218" t="s">
        <v>10</v>
      </c>
      <c r="D336" s="16" t="s">
        <v>99</v>
      </c>
      <c r="E336" s="7"/>
      <c r="F336" s="450" t="s">
        <v>11</v>
      </c>
      <c r="G336" s="451"/>
      <c r="H336" s="451"/>
      <c r="I336" s="451"/>
      <c r="J336" s="451"/>
      <c r="K336" s="451"/>
      <c r="L336" s="451"/>
      <c r="M336" s="451"/>
      <c r="N336" s="451"/>
      <c r="O336" s="451"/>
      <c r="P336" s="452"/>
      <c r="Q336" s="13"/>
    </row>
    <row r="337" spans="1:24" ht="10.5" customHeight="1" x14ac:dyDescent="0.25">
      <c r="A337" s="253"/>
      <c r="B337" s="57"/>
      <c r="C337" s="36"/>
      <c r="D337" s="16"/>
      <c r="E337" s="7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3"/>
    </row>
    <row r="338" spans="1:24" ht="12" customHeight="1" x14ac:dyDescent="0.25">
      <c r="A338" s="253" t="s">
        <v>103</v>
      </c>
      <c r="B338" s="50" t="s">
        <v>279</v>
      </c>
      <c r="C338" s="33"/>
      <c r="D338" s="16"/>
      <c r="E338" s="13"/>
      <c r="F338" s="239" t="s">
        <v>9</v>
      </c>
      <c r="G338" s="239" t="s">
        <v>10</v>
      </c>
      <c r="H338" s="37"/>
      <c r="I338" s="37"/>
      <c r="J338" s="7"/>
      <c r="K338" s="57"/>
      <c r="L338" s="16"/>
      <c r="M338" s="16"/>
      <c r="N338" s="16"/>
      <c r="O338" s="13"/>
      <c r="P338" s="13"/>
      <c r="Q338" s="13"/>
    </row>
    <row r="339" spans="1:24" ht="12" customHeight="1" x14ac:dyDescent="0.25">
      <c r="A339" s="13"/>
      <c r="B339" s="13"/>
      <c r="C339" s="33"/>
      <c r="D339" s="16"/>
      <c r="E339" s="13"/>
      <c r="F339" s="158" t="s">
        <v>355</v>
      </c>
      <c r="G339" s="158" t="s">
        <v>11</v>
      </c>
      <c r="H339" s="22"/>
      <c r="I339" s="16"/>
      <c r="J339" s="7"/>
      <c r="K339" s="13"/>
      <c r="L339" s="38"/>
      <c r="M339" s="16"/>
      <c r="N339" s="16"/>
      <c r="O339" s="13"/>
      <c r="P339" s="13"/>
      <c r="Q339" s="13"/>
    </row>
    <row r="340" spans="1:24" ht="8.25" customHeight="1" x14ac:dyDescent="0.25">
      <c r="A340" s="13"/>
      <c r="B340" s="66"/>
      <c r="C340" s="33"/>
      <c r="D340" s="16"/>
      <c r="E340" s="16"/>
      <c r="F340" s="16"/>
      <c r="G340" s="7"/>
      <c r="H340" s="13"/>
      <c r="I340" s="16"/>
      <c r="J340" s="7"/>
      <c r="K340" s="13"/>
      <c r="L340" s="38"/>
      <c r="M340" s="16"/>
      <c r="N340" s="16"/>
      <c r="O340" s="13"/>
      <c r="P340" s="13"/>
      <c r="Q340" s="13"/>
    </row>
    <row r="341" spans="1:24" ht="12" customHeight="1" x14ac:dyDescent="0.25">
      <c r="A341" s="253" t="s">
        <v>211</v>
      </c>
      <c r="B341" s="50" t="s">
        <v>197</v>
      </c>
      <c r="C341" s="33"/>
      <c r="D341" s="16"/>
      <c r="E341" s="13"/>
      <c r="F341" s="13"/>
      <c r="G341" s="13"/>
      <c r="H341" s="328">
        <v>62</v>
      </c>
      <c r="I341" s="16" t="s">
        <v>92</v>
      </c>
      <c r="J341" s="7"/>
      <c r="K341" s="13"/>
      <c r="L341" s="38"/>
      <c r="M341" s="16"/>
      <c r="N341" s="16"/>
      <c r="O341" s="13"/>
      <c r="P341" s="13"/>
      <c r="Q341" s="13"/>
    </row>
    <row r="342" spans="1:24" ht="10.5" customHeight="1" x14ac:dyDescent="0.25">
      <c r="A342" s="253"/>
      <c r="B342" s="57"/>
      <c r="C342" s="36"/>
      <c r="D342" s="16"/>
      <c r="E342" s="7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3"/>
    </row>
    <row r="343" spans="1:24" ht="10.5" customHeight="1" x14ac:dyDescent="0.25">
      <c r="A343" s="253" t="s">
        <v>104</v>
      </c>
      <c r="B343" s="32" t="s">
        <v>231</v>
      </c>
      <c r="C343" s="36"/>
      <c r="D343" s="36"/>
      <c r="E343" s="7"/>
      <c r="F343" s="7"/>
      <c r="G343" s="7"/>
      <c r="H343" s="13"/>
      <c r="I343" s="143"/>
      <c r="J343" s="60"/>
      <c r="K343" s="60"/>
      <c r="L343" s="60"/>
      <c r="M343" s="60"/>
      <c r="N343" s="29"/>
      <c r="O343" s="29"/>
      <c r="P343" s="29"/>
      <c r="Q343" s="13"/>
    </row>
    <row r="344" spans="1:24" ht="10.5" customHeight="1" x14ac:dyDescent="0.25">
      <c r="A344" s="253"/>
      <c r="B344" s="94" t="s">
        <v>239</v>
      </c>
      <c r="C344" s="400"/>
      <c r="D344" s="400"/>
      <c r="E344" s="400"/>
      <c r="F344" s="400"/>
      <c r="G344" s="400"/>
      <c r="H344" s="400"/>
      <c r="I344" s="94"/>
      <c r="J344" s="216" t="s">
        <v>377</v>
      </c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13"/>
    </row>
    <row r="345" spans="1:24" ht="10.5" customHeight="1" x14ac:dyDescent="0.25">
      <c r="A345" s="253"/>
      <c r="B345" s="86" t="s">
        <v>381</v>
      </c>
      <c r="C345" s="60"/>
      <c r="D345" s="60"/>
      <c r="E345" s="60"/>
      <c r="F345" s="60"/>
      <c r="G345" s="60"/>
      <c r="H345" s="60"/>
      <c r="I345" s="398"/>
      <c r="J345" s="217" t="s">
        <v>10</v>
      </c>
      <c r="K345" s="17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13"/>
    </row>
    <row r="346" spans="1:24" ht="10.5" customHeight="1" x14ac:dyDescent="0.25">
      <c r="A346" s="7"/>
      <c r="B346" s="86" t="s">
        <v>241</v>
      </c>
      <c r="C346" s="60"/>
      <c r="D346" s="60"/>
      <c r="E346" s="60"/>
      <c r="F346" s="60"/>
      <c r="G346" s="60"/>
      <c r="H346" s="60"/>
      <c r="I346" s="398"/>
      <c r="J346" s="217" t="s">
        <v>10</v>
      </c>
      <c r="K346" s="223"/>
      <c r="L346" s="223"/>
      <c r="M346" s="219"/>
      <c r="N346" s="219"/>
      <c r="O346" s="219"/>
      <c r="P346" s="219"/>
      <c r="Q346" s="219"/>
      <c r="R346" s="143"/>
      <c r="S346" s="143"/>
      <c r="T346" s="143"/>
      <c r="U346" s="143"/>
      <c r="V346" s="143"/>
      <c r="W346" s="143"/>
      <c r="X346" s="16"/>
    </row>
    <row r="347" spans="1:24" ht="10.5" customHeight="1" x14ac:dyDescent="0.25">
      <c r="A347" s="7"/>
      <c r="B347" s="86" t="s">
        <v>382</v>
      </c>
      <c r="C347" s="60"/>
      <c r="D347" s="60"/>
      <c r="E347" s="60"/>
      <c r="F347" s="60"/>
      <c r="G347" s="60"/>
      <c r="H347" s="60"/>
      <c r="I347" s="398"/>
      <c r="J347" s="217" t="s">
        <v>10</v>
      </c>
      <c r="K347" s="223"/>
      <c r="L347" s="223"/>
      <c r="M347" s="219"/>
      <c r="N347" s="219"/>
      <c r="O347" s="219"/>
      <c r="P347" s="219"/>
      <c r="Q347" s="219"/>
      <c r="R347" s="143"/>
      <c r="S347" s="143"/>
      <c r="T347" s="143"/>
      <c r="U347" s="143"/>
      <c r="V347" s="143"/>
      <c r="W347" s="143"/>
      <c r="X347" s="16"/>
    </row>
    <row r="348" spans="1:24" ht="10.5" customHeight="1" x14ac:dyDescent="0.25">
      <c r="A348" s="7"/>
      <c r="B348" s="397" t="s">
        <v>14</v>
      </c>
      <c r="C348" s="401"/>
      <c r="D348" s="401"/>
      <c r="E348" s="401"/>
      <c r="F348" s="401"/>
      <c r="G348" s="401"/>
      <c r="H348" s="401"/>
      <c r="I348" s="399"/>
      <c r="J348" s="345" t="s">
        <v>10</v>
      </c>
      <c r="K348" s="396"/>
      <c r="L348" s="402" t="s">
        <v>11</v>
      </c>
      <c r="M348" s="403"/>
      <c r="N348" s="403"/>
      <c r="O348" s="403"/>
      <c r="P348" s="404"/>
      <c r="Q348" s="219"/>
      <c r="R348" s="219"/>
      <c r="S348" s="219"/>
      <c r="T348" s="219"/>
      <c r="U348" s="219"/>
      <c r="V348" s="219"/>
      <c r="W348" s="219"/>
      <c r="X348" s="16"/>
    </row>
    <row r="349" spans="1:24" ht="10.5" customHeight="1" x14ac:dyDescent="0.25">
      <c r="A349" s="253"/>
      <c r="B349" s="32"/>
      <c r="C349" s="36"/>
      <c r="D349" s="36"/>
      <c r="E349" s="7"/>
      <c r="F349" s="7"/>
      <c r="G349" s="7"/>
      <c r="H349" s="13"/>
      <c r="I349" s="143"/>
      <c r="J349" s="143"/>
      <c r="K349" s="143"/>
      <c r="L349" s="143"/>
      <c r="M349" s="143"/>
      <c r="N349" s="143"/>
      <c r="O349" s="143"/>
      <c r="P349" s="143"/>
      <c r="Q349" s="13"/>
    </row>
    <row r="350" spans="1:24" ht="10.5" customHeight="1" x14ac:dyDescent="0.25">
      <c r="A350" s="253" t="s">
        <v>105</v>
      </c>
      <c r="B350" s="32" t="s">
        <v>233</v>
      </c>
      <c r="C350" s="36"/>
      <c r="D350" s="36"/>
      <c r="E350" s="7"/>
      <c r="F350" s="7"/>
      <c r="G350" s="7"/>
      <c r="H350" s="13"/>
      <c r="I350" s="32"/>
      <c r="J350" s="431" t="s">
        <v>235</v>
      </c>
      <c r="K350" s="433"/>
      <c r="L350" s="143"/>
      <c r="M350" s="143"/>
      <c r="N350" s="143"/>
      <c r="O350" s="143"/>
      <c r="P350" s="143"/>
      <c r="Q350" s="13"/>
    </row>
    <row r="351" spans="1:24" ht="10.5" customHeight="1" x14ac:dyDescent="0.25">
      <c r="A351" s="253"/>
      <c r="B351" s="13"/>
      <c r="C351" s="13"/>
      <c r="D351" s="36"/>
      <c r="E351" s="7"/>
      <c r="F351" s="7"/>
      <c r="G351" s="7"/>
      <c r="H351" s="13"/>
      <c r="I351" s="161" t="s">
        <v>236</v>
      </c>
      <c r="J351" s="497" t="s">
        <v>357</v>
      </c>
      <c r="K351" s="498"/>
      <c r="L351" s="143"/>
      <c r="M351" s="143"/>
      <c r="N351" s="143"/>
      <c r="O351" s="143"/>
      <c r="P351" s="143"/>
      <c r="Q351" s="13"/>
    </row>
    <row r="352" spans="1:24" ht="10.5" customHeight="1" x14ac:dyDescent="0.25">
      <c r="A352" s="253"/>
      <c r="B352" s="13"/>
      <c r="C352" s="13"/>
      <c r="D352" s="36" t="s">
        <v>100</v>
      </c>
      <c r="E352" s="7"/>
      <c r="F352" s="7"/>
      <c r="G352" s="7"/>
      <c r="H352" s="13"/>
      <c r="I352" s="162" t="s">
        <v>237</v>
      </c>
      <c r="J352" s="497" t="s">
        <v>358</v>
      </c>
      <c r="K352" s="498"/>
      <c r="L352" s="143"/>
      <c r="M352" s="143"/>
      <c r="N352" s="143"/>
      <c r="O352" s="143"/>
      <c r="P352" s="143"/>
      <c r="Q352" s="13"/>
    </row>
    <row r="353" spans="1:17" ht="10.5" customHeight="1" x14ac:dyDescent="0.25">
      <c r="A353" s="253"/>
      <c r="B353" s="13"/>
      <c r="C353" s="13"/>
      <c r="D353" s="36"/>
      <c r="E353" s="7"/>
      <c r="F353" s="7"/>
      <c r="G353" s="7"/>
      <c r="H353" s="13"/>
      <c r="I353" s="163" t="s">
        <v>234</v>
      </c>
      <c r="J353" s="522" t="s">
        <v>359</v>
      </c>
      <c r="K353" s="523"/>
      <c r="L353" s="143"/>
      <c r="M353" s="143"/>
      <c r="N353" s="143"/>
      <c r="O353" s="143"/>
      <c r="P353" s="143"/>
      <c r="Q353" s="13"/>
    </row>
    <row r="354" spans="1:17" ht="10.5" customHeight="1" x14ac:dyDescent="0.25">
      <c r="A354" s="253"/>
      <c r="B354" s="13"/>
      <c r="C354" s="13"/>
      <c r="D354" s="36"/>
      <c r="E354" s="7"/>
      <c r="F354" s="7"/>
      <c r="G354" s="7"/>
      <c r="H354" s="13"/>
      <c r="I354" s="143"/>
      <c r="J354" s="143"/>
      <c r="K354" s="143"/>
      <c r="L354" s="143"/>
      <c r="M354" s="143"/>
      <c r="N354" s="143"/>
      <c r="O354" s="143"/>
      <c r="P354" s="143"/>
      <c r="Q354" s="13"/>
    </row>
    <row r="355" spans="1:17" ht="10.5" customHeight="1" x14ac:dyDescent="0.25">
      <c r="A355" s="253" t="s">
        <v>106</v>
      </c>
      <c r="B355" s="32" t="s">
        <v>238</v>
      </c>
      <c r="C355" s="36"/>
      <c r="D355" s="36"/>
      <c r="E355" s="7"/>
      <c r="F355" s="7"/>
      <c r="G355" s="7"/>
      <c r="H355" s="13"/>
      <c r="I355" s="143"/>
      <c r="J355" s="143"/>
      <c r="K355" s="143"/>
      <c r="L355" s="143"/>
      <c r="M355" s="143"/>
      <c r="N355" s="143"/>
      <c r="O355" s="143"/>
      <c r="P355" s="143"/>
      <c r="Q355" s="13"/>
    </row>
    <row r="356" spans="1:17" ht="23.25" customHeight="1" x14ac:dyDescent="0.25">
      <c r="A356" s="253"/>
      <c r="B356" s="167" t="s">
        <v>145</v>
      </c>
      <c r="C356" s="36"/>
      <c r="D356" s="36"/>
      <c r="E356" s="7"/>
      <c r="F356" s="7"/>
      <c r="G356" s="7"/>
      <c r="H356" s="13"/>
      <c r="I356" s="143"/>
      <c r="J356" s="144" t="s">
        <v>243</v>
      </c>
      <c r="K356" s="144" t="s">
        <v>244</v>
      </c>
      <c r="L356" s="144" t="s">
        <v>245</v>
      </c>
      <c r="M356" s="143"/>
      <c r="N356" s="143"/>
      <c r="O356" s="143"/>
      <c r="P356" s="143"/>
      <c r="Q356" s="13"/>
    </row>
    <row r="357" spans="1:17" ht="10.5" customHeight="1" x14ac:dyDescent="0.25">
      <c r="A357" s="253"/>
      <c r="B357" s="13"/>
      <c r="C357" s="13"/>
      <c r="D357" s="36"/>
      <c r="E357" s="7"/>
      <c r="F357" s="7"/>
      <c r="G357" s="7"/>
      <c r="H357" s="13"/>
      <c r="I357" s="161" t="s">
        <v>239</v>
      </c>
      <c r="J357" s="216" t="s">
        <v>9</v>
      </c>
      <c r="K357" s="216" t="s">
        <v>11</v>
      </c>
      <c r="L357" s="216" t="s">
        <v>11</v>
      </c>
      <c r="M357" s="13"/>
      <c r="N357" s="143"/>
      <c r="O357" s="143"/>
      <c r="P357" s="143"/>
      <c r="Q357" s="13"/>
    </row>
    <row r="358" spans="1:17" ht="10.5" customHeight="1" x14ac:dyDescent="0.25">
      <c r="A358" s="253"/>
      <c r="B358" s="13"/>
      <c r="C358" s="13"/>
      <c r="D358" s="36"/>
      <c r="E358" s="7"/>
      <c r="F358" s="7"/>
      <c r="G358" s="7"/>
      <c r="H358" s="13"/>
      <c r="I358" s="162" t="s">
        <v>240</v>
      </c>
      <c r="J358" s="217" t="s">
        <v>11</v>
      </c>
      <c r="K358" s="217" t="s">
        <v>9</v>
      </c>
      <c r="L358" s="217" t="s">
        <v>9</v>
      </c>
      <c r="M358" s="13"/>
      <c r="N358" s="143"/>
      <c r="O358" s="143"/>
      <c r="P358" s="143"/>
      <c r="Q358" s="13"/>
    </row>
    <row r="359" spans="1:17" ht="10.5" customHeight="1" x14ac:dyDescent="0.25">
      <c r="A359" s="253"/>
      <c r="B359" s="13"/>
      <c r="C359" s="13"/>
      <c r="D359" s="36"/>
      <c r="E359" s="7"/>
      <c r="F359" s="7"/>
      <c r="G359" s="7"/>
      <c r="H359" s="13"/>
      <c r="I359" s="162" t="s">
        <v>241</v>
      </c>
      <c r="J359" s="217" t="s">
        <v>11</v>
      </c>
      <c r="K359" s="217"/>
      <c r="L359" s="217" t="s">
        <v>11</v>
      </c>
      <c r="M359" s="13"/>
      <c r="N359" s="143"/>
      <c r="O359" s="143"/>
      <c r="P359" s="143"/>
      <c r="Q359" s="13"/>
    </row>
    <row r="360" spans="1:17" ht="10.5" customHeight="1" x14ac:dyDescent="0.25">
      <c r="A360" s="253"/>
      <c r="B360" s="13"/>
      <c r="C360" s="13"/>
      <c r="D360" s="36"/>
      <c r="E360" s="7"/>
      <c r="F360" s="7"/>
      <c r="G360" s="7"/>
      <c r="H360" s="13"/>
      <c r="I360" s="162" t="s">
        <v>242</v>
      </c>
      <c r="J360" s="165" t="s">
        <v>11</v>
      </c>
      <c r="K360" s="165"/>
      <c r="L360" s="165" t="s">
        <v>11</v>
      </c>
      <c r="M360" s="263"/>
      <c r="N360" s="143"/>
      <c r="O360" s="143"/>
      <c r="P360" s="143"/>
      <c r="Q360" s="13"/>
    </row>
    <row r="361" spans="1:17" ht="10.5" customHeight="1" x14ac:dyDescent="0.25">
      <c r="A361" s="253"/>
      <c r="B361" s="32"/>
      <c r="C361" s="36"/>
      <c r="D361" s="36"/>
      <c r="E361" s="7"/>
      <c r="F361" s="7"/>
      <c r="G361" s="7"/>
      <c r="H361" s="13"/>
      <c r="I361" s="163" t="s">
        <v>48</v>
      </c>
      <c r="J361" s="166" t="s">
        <v>11</v>
      </c>
      <c r="K361" s="166"/>
      <c r="L361" s="166" t="s">
        <v>11</v>
      </c>
      <c r="M361" s="13"/>
      <c r="N361" s="143"/>
      <c r="O361" s="143"/>
      <c r="P361" s="143"/>
      <c r="Q361" s="13"/>
    </row>
    <row r="362" spans="1:17" ht="9" customHeight="1" x14ac:dyDescent="0.25">
      <c r="A362" s="253"/>
      <c r="B362" s="32"/>
      <c r="C362" s="36"/>
      <c r="D362" s="36"/>
      <c r="E362" s="7"/>
      <c r="F362" s="7"/>
      <c r="G362" s="7"/>
      <c r="H362" s="13"/>
      <c r="I362" s="36"/>
      <c r="J362" s="179"/>
      <c r="K362" s="179"/>
      <c r="L362" s="179"/>
      <c r="M362" s="13"/>
      <c r="N362" s="143"/>
      <c r="O362" s="143"/>
      <c r="P362" s="143"/>
      <c r="Q362" s="13"/>
    </row>
    <row r="363" spans="1:17" ht="8.25" customHeight="1" x14ac:dyDescent="0.25">
      <c r="A363" s="253"/>
      <c r="B363" s="32"/>
      <c r="C363" s="36"/>
      <c r="D363" s="36"/>
      <c r="E363" s="7"/>
      <c r="F363" s="7"/>
      <c r="G363" s="7"/>
      <c r="H363" s="13"/>
      <c r="I363" s="143"/>
      <c r="J363" s="143"/>
      <c r="K363" s="143"/>
      <c r="L363" s="143"/>
      <c r="M363" s="143"/>
      <c r="N363" s="143"/>
      <c r="O363" s="143"/>
      <c r="P363" s="143"/>
      <c r="Q363" s="13"/>
    </row>
    <row r="364" spans="1:17" ht="15" customHeight="1" x14ac:dyDescent="0.25">
      <c r="A364" s="255" t="s">
        <v>246</v>
      </c>
      <c r="B364" s="2"/>
      <c r="C364" s="33"/>
      <c r="D364" s="7"/>
      <c r="E364" s="7"/>
      <c r="F364" s="7"/>
      <c r="G364" s="7"/>
      <c r="H364" s="7"/>
      <c r="I364" s="13"/>
      <c r="J364" s="13"/>
      <c r="K364" s="13"/>
      <c r="L364" s="7"/>
      <c r="M364" s="13"/>
      <c r="N364" s="13"/>
      <c r="O364" s="13"/>
      <c r="P364" s="13"/>
      <c r="Q364" s="13"/>
    </row>
    <row r="365" spans="1:17" s="13" customFormat="1" ht="10.5" customHeight="1" x14ac:dyDescent="0.25">
      <c r="A365" s="256"/>
      <c r="C365" s="33"/>
      <c r="D365" s="7"/>
      <c r="E365" s="7"/>
      <c r="F365" s="180"/>
      <c r="H365" s="7"/>
      <c r="L365" s="7"/>
    </row>
    <row r="366" spans="1:17" ht="12" customHeight="1" x14ac:dyDescent="0.25">
      <c r="A366" s="253" t="s">
        <v>102</v>
      </c>
      <c r="B366" s="50" t="s">
        <v>147</v>
      </c>
      <c r="C366" s="33"/>
      <c r="D366" s="16"/>
      <c r="E366" s="7"/>
      <c r="F366" s="16"/>
      <c r="G366" s="7"/>
      <c r="H366" s="13"/>
      <c r="I366" s="13"/>
      <c r="J366" s="13"/>
      <c r="K366" s="239" t="s">
        <v>9</v>
      </c>
      <c r="L366" s="239" t="s">
        <v>10</v>
      </c>
      <c r="M366" s="13"/>
      <c r="N366" s="13"/>
      <c r="O366" s="13"/>
      <c r="P366" s="13"/>
      <c r="Q366" s="13"/>
    </row>
    <row r="367" spans="1:17" ht="12" customHeight="1" x14ac:dyDescent="0.25">
      <c r="A367" s="13"/>
      <c r="B367" s="13"/>
      <c r="C367" s="33"/>
      <c r="D367" s="16"/>
      <c r="E367" s="7"/>
      <c r="F367" s="16"/>
      <c r="G367" s="7"/>
      <c r="H367" s="13"/>
      <c r="I367" s="13"/>
      <c r="J367" s="13"/>
      <c r="K367" s="158" t="s">
        <v>355</v>
      </c>
      <c r="L367" s="158" t="s">
        <v>11</v>
      </c>
      <c r="M367" s="13"/>
      <c r="N367" s="13"/>
      <c r="O367" s="13"/>
      <c r="P367" s="13"/>
      <c r="Q367" s="13"/>
    </row>
    <row r="368" spans="1:17" ht="12" customHeight="1" x14ac:dyDescent="0.25">
      <c r="A368" s="13"/>
      <c r="B368" s="13"/>
      <c r="C368" s="33"/>
      <c r="D368" s="16"/>
      <c r="E368" s="7"/>
      <c r="F368" s="16"/>
      <c r="G368" s="7"/>
      <c r="H368" s="13"/>
      <c r="I368" s="13"/>
      <c r="J368" s="13"/>
      <c r="K368" s="22"/>
      <c r="L368" s="116"/>
      <c r="M368" s="13"/>
      <c r="N368" s="13"/>
      <c r="O368" s="13"/>
      <c r="P368" s="13"/>
      <c r="Q368" s="13"/>
    </row>
    <row r="369" spans="1:19" ht="12" customHeight="1" x14ac:dyDescent="0.25">
      <c r="A369" s="253" t="s">
        <v>101</v>
      </c>
      <c r="B369" s="50" t="s">
        <v>247</v>
      </c>
      <c r="C369" s="33"/>
      <c r="D369" s="16"/>
      <c r="E369" s="7"/>
      <c r="F369" s="16"/>
      <c r="G369" s="7"/>
      <c r="H369" s="13"/>
      <c r="I369" s="13"/>
      <c r="J369" s="13"/>
      <c r="K369" s="239" t="s">
        <v>9</v>
      </c>
      <c r="L369" s="239" t="s">
        <v>10</v>
      </c>
      <c r="M369" s="13"/>
      <c r="N369" s="13"/>
      <c r="O369" s="13"/>
      <c r="P369" s="13"/>
      <c r="Q369" s="13"/>
    </row>
    <row r="370" spans="1:19" ht="12" customHeight="1" x14ac:dyDescent="0.25">
      <c r="A370" s="13"/>
      <c r="B370" s="50" t="s">
        <v>340</v>
      </c>
      <c r="C370" s="33"/>
      <c r="D370" s="16"/>
      <c r="E370" s="7"/>
      <c r="F370" s="16"/>
      <c r="G370" s="7"/>
      <c r="H370" s="13"/>
      <c r="I370" s="13"/>
      <c r="J370" s="13"/>
      <c r="K370" s="158" t="s">
        <v>355</v>
      </c>
      <c r="L370" s="158" t="s">
        <v>11</v>
      </c>
      <c r="M370" s="13"/>
      <c r="N370" s="13"/>
      <c r="O370" s="13"/>
      <c r="P370" s="13"/>
      <c r="Q370" s="13"/>
    </row>
    <row r="371" spans="1:19" ht="12" customHeight="1" x14ac:dyDescent="0.25">
      <c r="A371" s="13"/>
      <c r="B371" s="13"/>
      <c r="C371" s="33"/>
      <c r="D371" s="16"/>
      <c r="E371" s="7"/>
      <c r="F371" s="16"/>
      <c r="G371" s="7"/>
      <c r="H371" s="13"/>
      <c r="I371" s="13"/>
      <c r="J371" s="13"/>
      <c r="K371" s="22"/>
      <c r="L371" s="116"/>
      <c r="M371" s="13"/>
      <c r="N371" s="13"/>
      <c r="O371" s="13"/>
      <c r="P371" s="13"/>
      <c r="Q371" s="13"/>
    </row>
    <row r="372" spans="1:19" ht="10.5" customHeight="1" x14ac:dyDescent="0.25">
      <c r="A372" s="253" t="s">
        <v>90</v>
      </c>
      <c r="B372" s="50" t="s">
        <v>341</v>
      </c>
      <c r="C372" s="33"/>
      <c r="D372" s="7"/>
      <c r="E372" s="7"/>
      <c r="F372" s="58"/>
      <c r="G372" s="58"/>
      <c r="H372" s="7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9" ht="10.5" customHeight="1" x14ac:dyDescent="0.25">
      <c r="A373" s="59"/>
      <c r="B373" s="456"/>
      <c r="C373" s="457"/>
      <c r="D373" s="458"/>
      <c r="E373" s="449" t="s">
        <v>125</v>
      </c>
      <c r="F373" s="449"/>
      <c r="G373" s="449" t="s">
        <v>126</v>
      </c>
      <c r="H373" s="449"/>
      <c r="I373" s="426"/>
      <c r="J373" s="426"/>
      <c r="K373" s="7"/>
      <c r="L373" s="13"/>
      <c r="M373" s="13"/>
      <c r="N373" s="13"/>
      <c r="O373" s="13"/>
      <c r="P373" s="13"/>
      <c r="Q373" s="13"/>
      <c r="R373" s="13"/>
      <c r="S373" s="13"/>
    </row>
    <row r="374" spans="1:19" ht="10.5" customHeight="1" x14ac:dyDescent="0.25">
      <c r="A374" s="7"/>
      <c r="B374" s="453" t="s">
        <v>50</v>
      </c>
      <c r="C374" s="454"/>
      <c r="D374" s="455"/>
      <c r="E374" s="447">
        <v>2800</v>
      </c>
      <c r="F374" s="447"/>
      <c r="G374" s="447">
        <v>0</v>
      </c>
      <c r="H374" s="447"/>
      <c r="I374" s="495"/>
      <c r="J374" s="495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0.5" customHeight="1" x14ac:dyDescent="0.25">
      <c r="A375" s="7"/>
      <c r="B375" s="439" t="s">
        <v>114</v>
      </c>
      <c r="C375" s="440"/>
      <c r="D375" s="441"/>
      <c r="E375" s="448">
        <v>141647.93</v>
      </c>
      <c r="F375" s="448"/>
      <c r="G375" s="448">
        <v>152205.53</v>
      </c>
      <c r="H375" s="448"/>
      <c r="I375" s="495"/>
      <c r="J375" s="495"/>
      <c r="K375" s="17"/>
      <c r="L375" s="13"/>
      <c r="M375" s="13"/>
      <c r="N375" s="13"/>
      <c r="O375" s="13"/>
      <c r="P375" s="13"/>
      <c r="Q375" s="13"/>
      <c r="R375" s="13"/>
      <c r="S375" s="13"/>
    </row>
    <row r="376" spans="1:19" ht="10.5" customHeight="1" x14ac:dyDescent="0.25">
      <c r="A376" s="7"/>
      <c r="B376" s="439" t="s">
        <v>51</v>
      </c>
      <c r="C376" s="440"/>
      <c r="D376" s="441"/>
      <c r="E376" s="448">
        <v>0</v>
      </c>
      <c r="F376" s="448"/>
      <c r="G376" s="448">
        <v>0</v>
      </c>
      <c r="H376" s="448"/>
      <c r="I376" s="495"/>
      <c r="J376" s="495"/>
      <c r="K376" s="7"/>
      <c r="L376" s="7"/>
      <c r="M376" s="13"/>
      <c r="N376" s="13"/>
      <c r="O376" s="13"/>
      <c r="P376" s="13"/>
      <c r="Q376" s="13"/>
      <c r="R376" s="13"/>
      <c r="S376" s="13"/>
    </row>
    <row r="377" spans="1:19" ht="10.5" customHeight="1" x14ac:dyDescent="0.25">
      <c r="A377" s="7"/>
      <c r="B377" s="439" t="s">
        <v>383</v>
      </c>
      <c r="C377" s="440"/>
      <c r="D377" s="441"/>
      <c r="E377" s="448">
        <v>0</v>
      </c>
      <c r="F377" s="448"/>
      <c r="G377" s="448">
        <v>0</v>
      </c>
      <c r="H377" s="448"/>
      <c r="I377" s="495"/>
      <c r="J377" s="495"/>
      <c r="K377" s="7"/>
      <c r="L377" s="7"/>
      <c r="M377" s="13"/>
      <c r="N377" s="13"/>
      <c r="O377" s="13"/>
      <c r="P377" s="13"/>
      <c r="Q377" s="13"/>
      <c r="R377" s="13"/>
      <c r="S377" s="13"/>
    </row>
    <row r="378" spans="1:19" ht="10.5" customHeight="1" x14ac:dyDescent="0.25">
      <c r="A378" s="7"/>
      <c r="B378" s="439" t="s">
        <v>52</v>
      </c>
      <c r="C378" s="440"/>
      <c r="D378" s="441"/>
      <c r="E378" s="448">
        <v>0</v>
      </c>
      <c r="F378" s="448"/>
      <c r="G378" s="448">
        <v>0</v>
      </c>
      <c r="H378" s="448"/>
      <c r="I378" s="495"/>
      <c r="J378" s="495"/>
      <c r="K378" s="7"/>
      <c r="L378" s="7"/>
      <c r="M378" s="13"/>
      <c r="N378" s="13"/>
      <c r="O378" s="13"/>
      <c r="P378" s="13"/>
      <c r="Q378" s="13"/>
      <c r="R378" s="13"/>
      <c r="S378" s="13"/>
    </row>
    <row r="379" spans="1:19" ht="10.5" customHeight="1" x14ac:dyDescent="0.25">
      <c r="A379" s="7"/>
      <c r="B379" s="439" t="s">
        <v>173</v>
      </c>
      <c r="C379" s="440"/>
      <c r="D379" s="441"/>
      <c r="E379" s="448">
        <v>1110</v>
      </c>
      <c r="F379" s="448"/>
      <c r="G379" s="448">
        <v>1400</v>
      </c>
      <c r="H379" s="448"/>
      <c r="I379" s="495"/>
      <c r="J379" s="495"/>
      <c r="K379" s="6"/>
      <c r="L379" s="69"/>
      <c r="M379" s="13"/>
      <c r="N379" s="13"/>
      <c r="O379" s="13"/>
      <c r="P379" s="13"/>
      <c r="Q379" s="13"/>
      <c r="R379" s="13"/>
      <c r="S379" s="13"/>
    </row>
    <row r="380" spans="1:19" ht="10.5" customHeight="1" x14ac:dyDescent="0.25">
      <c r="A380" s="7"/>
      <c r="B380" s="439" t="s">
        <v>280</v>
      </c>
      <c r="C380" s="440"/>
      <c r="D380" s="441"/>
      <c r="E380" s="448">
        <v>0</v>
      </c>
      <c r="F380" s="448"/>
      <c r="G380" s="448">
        <v>0</v>
      </c>
      <c r="H380" s="448"/>
      <c r="I380" s="495"/>
      <c r="J380" s="495"/>
      <c r="K380" s="7"/>
      <c r="L380" s="13"/>
      <c r="M380" s="13"/>
      <c r="N380" s="13"/>
      <c r="O380" s="13"/>
      <c r="P380" s="13"/>
      <c r="Q380" s="13"/>
      <c r="R380" s="13"/>
      <c r="S380" s="13"/>
    </row>
    <row r="381" spans="1:19" ht="10.5" customHeight="1" x14ac:dyDescent="0.25">
      <c r="A381" s="13"/>
      <c r="B381" s="442" t="s">
        <v>53</v>
      </c>
      <c r="C381" s="443"/>
      <c r="D381" s="444"/>
      <c r="E381" s="459">
        <v>0</v>
      </c>
      <c r="F381" s="459"/>
      <c r="G381" s="459">
        <v>0</v>
      </c>
      <c r="H381" s="459"/>
      <c r="I381" s="495"/>
      <c r="J381" s="495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0.5" customHeight="1" x14ac:dyDescent="0.25">
      <c r="A382" s="13"/>
      <c r="B382" s="450" t="s">
        <v>54</v>
      </c>
      <c r="C382" s="451"/>
      <c r="D382" s="452"/>
      <c r="E382" s="500">
        <v>145557.93</v>
      </c>
      <c r="F382" s="500"/>
      <c r="G382" s="500">
        <v>153606</v>
      </c>
      <c r="H382" s="500"/>
      <c r="I382" s="495"/>
      <c r="J382" s="495"/>
      <c r="K382" s="7"/>
      <c r="L382" s="13"/>
      <c r="M382" s="13"/>
      <c r="N382" s="7"/>
      <c r="O382" s="13"/>
      <c r="P382" s="13"/>
      <c r="Q382" s="13"/>
      <c r="R382" s="13"/>
      <c r="S382" s="13"/>
    </row>
    <row r="383" spans="1:19" ht="9" customHeight="1" x14ac:dyDescent="0.25">
      <c r="A383" s="13"/>
      <c r="B383" s="16"/>
      <c r="C383" s="119"/>
      <c r="D383" s="269"/>
      <c r="E383" s="269"/>
      <c r="F383" s="269"/>
      <c r="G383" s="119"/>
      <c r="H383" s="119"/>
      <c r="I383" s="7"/>
      <c r="J383" s="13"/>
      <c r="K383" s="13"/>
      <c r="L383" s="7"/>
      <c r="M383" s="13"/>
      <c r="N383" s="13"/>
      <c r="O383" s="13"/>
      <c r="P383" s="13"/>
      <c r="Q383" s="13"/>
    </row>
    <row r="384" spans="1:19" ht="10.5" customHeight="1" x14ac:dyDescent="0.25">
      <c r="A384" s="253" t="s">
        <v>91</v>
      </c>
      <c r="B384" s="32" t="s">
        <v>342</v>
      </c>
      <c r="C384" s="7"/>
      <c r="D384" s="7"/>
      <c r="E384" s="7"/>
      <c r="F384" s="7"/>
      <c r="G384" s="7"/>
      <c r="H384" s="7"/>
      <c r="I384" s="7"/>
      <c r="J384" s="13"/>
      <c r="K384" s="13"/>
      <c r="L384" s="7"/>
      <c r="M384" s="13"/>
      <c r="N384" s="13"/>
      <c r="O384" s="13"/>
      <c r="P384" s="13"/>
      <c r="Q384" s="13"/>
    </row>
    <row r="385" spans="1:17" ht="10.5" customHeight="1" x14ac:dyDescent="0.25">
      <c r="A385" s="253"/>
      <c r="B385" s="445"/>
      <c r="C385" s="449" t="s">
        <v>5</v>
      </c>
      <c r="D385" s="449"/>
      <c r="E385" s="449"/>
      <c r="F385" s="449" t="s">
        <v>79</v>
      </c>
      <c r="G385" s="449"/>
      <c r="H385" s="449"/>
      <c r="I385" s="426"/>
      <c r="J385" s="426"/>
      <c r="K385" s="426"/>
      <c r="L385" s="7"/>
      <c r="M385" s="13"/>
      <c r="N385" s="13"/>
      <c r="O385" s="13"/>
      <c r="P385" s="13"/>
      <c r="Q385" s="13"/>
    </row>
    <row r="386" spans="1:17" ht="10.5" customHeight="1" x14ac:dyDescent="0.25">
      <c r="A386" s="253"/>
      <c r="B386" s="446" t="s">
        <v>11</v>
      </c>
      <c r="C386" s="239" t="s">
        <v>116</v>
      </c>
      <c r="D386" s="449" t="s">
        <v>117</v>
      </c>
      <c r="E386" s="449"/>
      <c r="F386" s="239" t="s">
        <v>116</v>
      </c>
      <c r="G386" s="449" t="s">
        <v>117</v>
      </c>
      <c r="H386" s="449"/>
      <c r="I386" s="244"/>
      <c r="J386" s="426"/>
      <c r="K386" s="426"/>
      <c r="L386" s="7"/>
      <c r="M386" s="13"/>
      <c r="N386" s="13"/>
      <c r="O386" s="13"/>
      <c r="P386" s="13"/>
      <c r="Q386" s="13"/>
    </row>
    <row r="387" spans="1:17" ht="10.5" customHeight="1" x14ac:dyDescent="0.25">
      <c r="A387" s="253"/>
      <c r="B387" s="67" t="s">
        <v>55</v>
      </c>
      <c r="C387" s="101">
        <v>16</v>
      </c>
      <c r="D387" s="447">
        <v>54853</v>
      </c>
      <c r="E387" s="447"/>
      <c r="F387" s="101">
        <v>17</v>
      </c>
      <c r="G387" s="447">
        <v>0</v>
      </c>
      <c r="H387" s="447"/>
      <c r="I387" s="122"/>
      <c r="J387" s="495"/>
      <c r="K387" s="495"/>
      <c r="L387" s="7"/>
      <c r="M387" s="13"/>
      <c r="N387" s="13"/>
      <c r="O387" s="13"/>
      <c r="P387" s="13"/>
      <c r="Q387" s="13"/>
    </row>
    <row r="388" spans="1:17" ht="10.5" customHeight="1" x14ac:dyDescent="0.25">
      <c r="A388" s="253"/>
      <c r="B388" s="70" t="s">
        <v>56</v>
      </c>
      <c r="C388" s="176">
        <v>20</v>
      </c>
      <c r="D388" s="448">
        <v>90595</v>
      </c>
      <c r="E388" s="448"/>
      <c r="F388" s="176">
        <v>17</v>
      </c>
      <c r="G388" s="448">
        <v>152206</v>
      </c>
      <c r="H388" s="448"/>
      <c r="I388" s="122"/>
      <c r="J388" s="495"/>
      <c r="K388" s="495"/>
      <c r="L388" s="7"/>
      <c r="M388" s="13"/>
      <c r="N388" s="13"/>
      <c r="O388" s="13"/>
      <c r="P388" s="13"/>
      <c r="Q388" s="13"/>
    </row>
    <row r="389" spans="1:17" ht="10.5" customHeight="1" x14ac:dyDescent="0.25">
      <c r="A389" s="253"/>
      <c r="B389" s="68" t="s">
        <v>57</v>
      </c>
      <c r="C389" s="102">
        <v>2</v>
      </c>
      <c r="D389" s="459">
        <v>110</v>
      </c>
      <c r="E389" s="459"/>
      <c r="F389" s="102">
        <v>3</v>
      </c>
      <c r="G389" s="459">
        <v>1400</v>
      </c>
      <c r="H389" s="459"/>
      <c r="I389" s="122"/>
      <c r="J389" s="495"/>
      <c r="K389" s="495"/>
      <c r="L389" s="7"/>
      <c r="M389" s="13"/>
      <c r="N389" s="13"/>
      <c r="O389" s="13"/>
      <c r="P389" s="13"/>
      <c r="Q389" s="13"/>
    </row>
    <row r="390" spans="1:17" ht="10.5" customHeight="1" x14ac:dyDescent="0.25">
      <c r="A390" s="253"/>
      <c r="B390" s="65" t="s">
        <v>49</v>
      </c>
      <c r="C390" s="106">
        <f>SUM(C387:C389)</f>
        <v>38</v>
      </c>
      <c r="D390" s="500">
        <f>SUM(D387:D389)</f>
        <v>145558</v>
      </c>
      <c r="E390" s="500"/>
      <c r="F390" s="106">
        <f>SUM(F387:F389)</f>
        <v>37</v>
      </c>
      <c r="G390" s="500">
        <f>SUM(G387:G389)</f>
        <v>153606</v>
      </c>
      <c r="H390" s="500"/>
      <c r="I390" s="175"/>
      <c r="J390" s="508"/>
      <c r="K390" s="508"/>
      <c r="L390" s="7"/>
      <c r="M390" s="13"/>
      <c r="N390" s="13"/>
      <c r="O390" s="13"/>
      <c r="P390" s="13"/>
      <c r="Q390" s="13"/>
    </row>
    <row r="391" spans="1:17" ht="8.25" customHeight="1" x14ac:dyDescent="0.25">
      <c r="A391" s="253"/>
      <c r="B391" s="38"/>
      <c r="C391" s="267"/>
      <c r="D391" s="267"/>
      <c r="E391" s="267"/>
      <c r="F391" s="267"/>
      <c r="G391" s="267"/>
      <c r="H391" s="267"/>
      <c r="I391" s="7"/>
      <c r="J391" s="7"/>
      <c r="K391" s="7"/>
      <c r="L391" s="7"/>
      <c r="M391" s="13"/>
      <c r="N391" s="13"/>
      <c r="O391" s="13"/>
      <c r="P391" s="13"/>
      <c r="Q391" s="13"/>
    </row>
    <row r="392" spans="1:17" ht="10.5" customHeight="1" x14ac:dyDescent="0.25">
      <c r="A392" s="253" t="s">
        <v>103</v>
      </c>
      <c r="B392" s="32" t="s">
        <v>248</v>
      </c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13"/>
      <c r="P392" s="13"/>
      <c r="Q392" s="13"/>
    </row>
    <row r="393" spans="1:17" ht="10.5" customHeight="1" x14ac:dyDescent="0.25">
      <c r="A393" s="253"/>
      <c r="B393" s="445"/>
      <c r="C393" s="449" t="s">
        <v>4</v>
      </c>
      <c r="D393" s="449"/>
      <c r="E393" s="449"/>
      <c r="F393" s="449" t="s">
        <v>5</v>
      </c>
      <c r="G393" s="449"/>
      <c r="H393" s="449"/>
      <c r="I393" s="426"/>
      <c r="J393" s="426"/>
      <c r="K393" s="426"/>
      <c r="L393" s="7"/>
      <c r="M393" s="13"/>
      <c r="N393" s="13"/>
      <c r="O393" s="13"/>
      <c r="P393" s="13"/>
      <c r="Q393" s="13"/>
    </row>
    <row r="394" spans="1:17" ht="10.5" customHeight="1" x14ac:dyDescent="0.25">
      <c r="A394" s="253"/>
      <c r="B394" s="446" t="s">
        <v>11</v>
      </c>
      <c r="C394" s="239" t="s">
        <v>116</v>
      </c>
      <c r="D394" s="449" t="s">
        <v>117</v>
      </c>
      <c r="E394" s="449"/>
      <c r="F394" s="239" t="s">
        <v>116</v>
      </c>
      <c r="G394" s="449" t="s">
        <v>117</v>
      </c>
      <c r="H394" s="449"/>
      <c r="I394" s="244"/>
      <c r="J394" s="426"/>
      <c r="K394" s="426"/>
      <c r="L394" s="7"/>
      <c r="M394" s="13"/>
      <c r="N394" s="13"/>
      <c r="O394" s="13"/>
      <c r="P394" s="13"/>
      <c r="Q394" s="13"/>
    </row>
    <row r="395" spans="1:17" ht="11.25" customHeight="1" x14ac:dyDescent="0.25">
      <c r="A395" s="253"/>
      <c r="B395" s="94" t="s">
        <v>58</v>
      </c>
      <c r="C395" s="101">
        <v>11</v>
      </c>
      <c r="D395" s="447">
        <v>15471</v>
      </c>
      <c r="E395" s="447"/>
      <c r="F395" s="101">
        <v>13</v>
      </c>
      <c r="G395" s="447">
        <v>16698</v>
      </c>
      <c r="H395" s="447"/>
      <c r="I395" s="122"/>
      <c r="J395" s="495"/>
      <c r="K395" s="495"/>
      <c r="L395" s="7"/>
      <c r="M395" s="13"/>
      <c r="N395" s="13"/>
      <c r="O395" s="13"/>
      <c r="P395" s="13"/>
      <c r="Q395" s="13"/>
    </row>
    <row r="396" spans="1:17" ht="11.25" customHeight="1" x14ac:dyDescent="0.25">
      <c r="A396" s="253"/>
      <c r="B396" s="95" t="s">
        <v>59</v>
      </c>
      <c r="C396" s="176">
        <v>0</v>
      </c>
      <c r="D396" s="448">
        <v>0</v>
      </c>
      <c r="E396" s="448"/>
      <c r="F396" s="176">
        <v>0</v>
      </c>
      <c r="G396" s="448">
        <v>0</v>
      </c>
      <c r="H396" s="448"/>
      <c r="I396" s="122"/>
      <c r="J396" s="495"/>
      <c r="K396" s="495"/>
      <c r="L396" s="7"/>
      <c r="M396" s="13"/>
      <c r="N396" s="13"/>
      <c r="O396" s="13"/>
      <c r="P396" s="13"/>
      <c r="Q396" s="13"/>
    </row>
    <row r="397" spans="1:17" ht="11.25" customHeight="1" x14ac:dyDescent="0.25">
      <c r="A397" s="253"/>
      <c r="B397" s="95" t="s">
        <v>77</v>
      </c>
      <c r="C397" s="176">
        <v>11</v>
      </c>
      <c r="D397" s="448">
        <v>15471</v>
      </c>
      <c r="E397" s="448"/>
      <c r="F397" s="176">
        <v>13</v>
      </c>
      <c r="G397" s="448">
        <v>16699</v>
      </c>
      <c r="H397" s="448"/>
      <c r="I397" s="122"/>
      <c r="J397" s="495"/>
      <c r="K397" s="495"/>
      <c r="L397" s="7"/>
      <c r="M397" s="13"/>
      <c r="N397" s="13"/>
      <c r="O397" s="13"/>
      <c r="P397" s="13"/>
      <c r="Q397" s="13"/>
    </row>
    <row r="398" spans="1:17" ht="11.25" customHeight="1" x14ac:dyDescent="0.25">
      <c r="A398" s="253"/>
      <c r="B398" s="95" t="s">
        <v>60</v>
      </c>
      <c r="C398" s="176">
        <v>4</v>
      </c>
      <c r="D398" s="448">
        <v>54853</v>
      </c>
      <c r="E398" s="448"/>
      <c r="F398" s="176">
        <v>1</v>
      </c>
      <c r="G398" s="448">
        <v>118409</v>
      </c>
      <c r="H398" s="448"/>
      <c r="I398" s="122"/>
      <c r="J398" s="495"/>
      <c r="K398" s="495"/>
      <c r="L398" s="7"/>
      <c r="M398" s="13"/>
      <c r="N398" s="13"/>
      <c r="O398" s="13"/>
      <c r="P398" s="13"/>
      <c r="Q398" s="13"/>
    </row>
    <row r="399" spans="1:17" ht="11.25" customHeight="1" x14ac:dyDescent="0.25">
      <c r="A399" s="253"/>
      <c r="B399" s="95" t="s">
        <v>61</v>
      </c>
      <c r="C399" s="176">
        <v>5</v>
      </c>
      <c r="D399" s="448">
        <v>100</v>
      </c>
      <c r="E399" s="448"/>
      <c r="F399" s="176">
        <v>6</v>
      </c>
      <c r="G399" s="448">
        <v>400</v>
      </c>
      <c r="H399" s="448"/>
      <c r="I399" s="122"/>
      <c r="J399" s="495"/>
      <c r="K399" s="495"/>
      <c r="L399" s="7"/>
      <c r="M399" s="13"/>
      <c r="N399" s="13"/>
      <c r="O399" s="13"/>
      <c r="P399" s="13"/>
      <c r="Q399" s="13"/>
    </row>
    <row r="400" spans="1:17" ht="11.25" customHeight="1" x14ac:dyDescent="0.25">
      <c r="A400" s="253"/>
      <c r="B400" s="95" t="s">
        <v>62</v>
      </c>
      <c r="C400" s="176">
        <v>3</v>
      </c>
      <c r="D400" s="448">
        <v>57663</v>
      </c>
      <c r="E400" s="448"/>
      <c r="F400" s="176">
        <v>2</v>
      </c>
      <c r="G400" s="448">
        <v>400</v>
      </c>
      <c r="H400" s="448"/>
      <c r="I400" s="122"/>
      <c r="J400" s="495"/>
      <c r="K400" s="495"/>
      <c r="L400" s="7"/>
      <c r="M400" s="13"/>
      <c r="N400" s="13"/>
      <c r="O400" s="13"/>
      <c r="P400" s="13"/>
      <c r="Q400" s="13"/>
    </row>
    <row r="401" spans="1:17" ht="11.25" customHeight="1" x14ac:dyDescent="0.25">
      <c r="A401" s="253"/>
      <c r="B401" s="95" t="s">
        <v>63</v>
      </c>
      <c r="C401" s="176">
        <v>1</v>
      </c>
      <c r="D401" s="448">
        <v>0</v>
      </c>
      <c r="E401" s="448"/>
      <c r="F401" s="176">
        <v>0</v>
      </c>
      <c r="G401" s="448">
        <v>0</v>
      </c>
      <c r="H401" s="448"/>
      <c r="I401" s="122"/>
      <c r="J401" s="495"/>
      <c r="K401" s="495"/>
      <c r="L401" s="7"/>
      <c r="M401" s="13"/>
      <c r="N401" s="13"/>
      <c r="O401" s="13"/>
      <c r="P401" s="13"/>
      <c r="Q401" s="13"/>
    </row>
    <row r="402" spans="1:17" ht="11.25" customHeight="1" x14ac:dyDescent="0.25">
      <c r="A402" s="253"/>
      <c r="B402" s="95" t="s">
        <v>64</v>
      </c>
      <c r="C402" s="176">
        <v>3</v>
      </c>
      <c r="D402" s="448">
        <v>2000</v>
      </c>
      <c r="E402" s="448"/>
      <c r="F402" s="176">
        <v>2</v>
      </c>
      <c r="G402" s="448">
        <v>1000</v>
      </c>
      <c r="H402" s="448"/>
      <c r="I402" s="122"/>
      <c r="J402" s="495"/>
      <c r="K402" s="495"/>
      <c r="L402" s="7"/>
      <c r="M402" s="13"/>
      <c r="N402" s="13"/>
      <c r="O402" s="13"/>
      <c r="P402" s="13"/>
      <c r="Q402" s="13"/>
    </row>
    <row r="403" spans="1:17" ht="11.25" customHeight="1" x14ac:dyDescent="0.25">
      <c r="A403" s="253"/>
      <c r="B403" s="96" t="s">
        <v>384</v>
      </c>
      <c r="C403" s="102">
        <v>0</v>
      </c>
      <c r="D403" s="459">
        <v>0</v>
      </c>
      <c r="E403" s="459"/>
      <c r="F403" s="102">
        <v>0</v>
      </c>
      <c r="G403" s="459">
        <v>0</v>
      </c>
      <c r="H403" s="459"/>
      <c r="I403" s="122"/>
      <c r="J403" s="495"/>
      <c r="K403" s="495"/>
      <c r="L403" s="13"/>
      <c r="M403" s="13"/>
      <c r="N403" s="13"/>
      <c r="O403" s="13"/>
      <c r="P403" s="13"/>
      <c r="Q403" s="13"/>
    </row>
    <row r="404" spans="1:17" ht="11.25" customHeight="1" x14ac:dyDescent="0.25">
      <c r="A404" s="253"/>
      <c r="B404" s="43" t="s">
        <v>49</v>
      </c>
      <c r="C404" s="106">
        <f>SUM(C395:C403)</f>
        <v>38</v>
      </c>
      <c r="D404" s="500">
        <f>SUM(D395:D403)</f>
        <v>145558</v>
      </c>
      <c r="E404" s="500"/>
      <c r="F404" s="106">
        <f>SUM(F395:F403)</f>
        <v>37</v>
      </c>
      <c r="G404" s="500">
        <f>SUM(G395:G403)</f>
        <v>153606</v>
      </c>
      <c r="H404" s="500"/>
      <c r="I404" s="175"/>
      <c r="J404" s="508"/>
      <c r="K404" s="508"/>
      <c r="L404" s="13"/>
      <c r="M404" s="13"/>
      <c r="N404" s="13"/>
      <c r="O404" s="13"/>
      <c r="P404" s="13"/>
      <c r="Q404" s="13"/>
    </row>
    <row r="405" spans="1:17" ht="7.5" customHeight="1" x14ac:dyDescent="0.25">
      <c r="A405" s="253"/>
      <c r="B405" s="16"/>
      <c r="C405" s="267"/>
      <c r="D405" s="267"/>
      <c r="E405" s="270"/>
      <c r="F405" s="267"/>
      <c r="G405" s="267"/>
      <c r="H405" s="267"/>
      <c r="I405" s="7"/>
      <c r="J405" s="7"/>
      <c r="K405" s="7"/>
      <c r="L405" s="13"/>
      <c r="M405" s="13"/>
      <c r="N405" s="13"/>
      <c r="O405" s="13"/>
      <c r="P405" s="13"/>
      <c r="Q405" s="13"/>
    </row>
    <row r="406" spans="1:17" ht="10.5" customHeight="1" x14ac:dyDescent="0.25">
      <c r="A406" s="253" t="s">
        <v>104</v>
      </c>
      <c r="B406" s="32" t="s">
        <v>343</v>
      </c>
      <c r="C406" s="7"/>
      <c r="D406" s="7"/>
      <c r="E406" s="7"/>
      <c r="F406" s="7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0.5" customHeight="1" x14ac:dyDescent="0.25">
      <c r="A407" s="253"/>
      <c r="B407" s="445" t="s">
        <v>11</v>
      </c>
      <c r="C407" s="449" t="s">
        <v>5</v>
      </c>
      <c r="D407" s="449"/>
      <c r="E407" s="449"/>
      <c r="F407" s="449" t="s">
        <v>79</v>
      </c>
      <c r="G407" s="449"/>
      <c r="H407" s="449"/>
      <c r="I407" s="426"/>
      <c r="J407" s="426"/>
      <c r="K407" s="426"/>
      <c r="L407" s="13"/>
      <c r="M407" s="13"/>
      <c r="N407" s="13"/>
      <c r="O407" s="13"/>
      <c r="P407" s="13"/>
      <c r="Q407" s="13"/>
    </row>
    <row r="408" spans="1:17" ht="10.5" customHeight="1" x14ac:dyDescent="0.25">
      <c r="A408" s="253"/>
      <c r="B408" s="446"/>
      <c r="C408" s="239" t="s">
        <v>118</v>
      </c>
      <c r="D408" s="239" t="s">
        <v>119</v>
      </c>
      <c r="E408" s="239" t="s">
        <v>49</v>
      </c>
      <c r="F408" s="239" t="s">
        <v>118</v>
      </c>
      <c r="G408" s="239" t="s">
        <v>119</v>
      </c>
      <c r="H408" s="239" t="s">
        <v>49</v>
      </c>
      <c r="I408" s="244"/>
      <c r="J408" s="244"/>
      <c r="K408" s="244"/>
      <c r="L408" s="13"/>
      <c r="M408" s="13"/>
      <c r="N408" s="13"/>
      <c r="O408" s="13"/>
      <c r="P408" s="13"/>
      <c r="Q408" s="13"/>
    </row>
    <row r="409" spans="1:17" ht="10.5" customHeight="1" x14ac:dyDescent="0.2">
      <c r="A409" s="253"/>
      <c r="B409" s="71" t="s">
        <v>281</v>
      </c>
      <c r="C409" s="181">
        <v>2</v>
      </c>
      <c r="D409" s="182">
        <v>0</v>
      </c>
      <c r="E409" s="183">
        <f t="shared" ref="E409:E414" si="3">SUM(C409:D409)</f>
        <v>2</v>
      </c>
      <c r="F409" s="181">
        <v>0</v>
      </c>
      <c r="G409" s="182">
        <v>0</v>
      </c>
      <c r="H409" s="183">
        <f>SUM(F409:G409)</f>
        <v>0</v>
      </c>
      <c r="I409" s="196"/>
      <c r="J409" s="196"/>
      <c r="K409" s="196"/>
      <c r="L409" s="196"/>
      <c r="M409" s="196"/>
      <c r="N409" s="196"/>
      <c r="O409" s="13"/>
      <c r="P409" s="13"/>
      <c r="Q409" s="13"/>
    </row>
    <row r="410" spans="1:17" ht="10.5" customHeight="1" x14ac:dyDescent="0.2">
      <c r="A410" s="253"/>
      <c r="B410" s="72" t="s">
        <v>282</v>
      </c>
      <c r="C410" s="184">
        <v>4</v>
      </c>
      <c r="D410" s="185">
        <v>0</v>
      </c>
      <c r="E410" s="186">
        <f t="shared" si="3"/>
        <v>4</v>
      </c>
      <c r="F410" s="184">
        <v>4</v>
      </c>
      <c r="G410" s="185">
        <v>0</v>
      </c>
      <c r="H410" s="186">
        <f>SUM(F410:G410)</f>
        <v>4</v>
      </c>
      <c r="I410" s="196"/>
      <c r="J410" s="196"/>
      <c r="K410" s="197"/>
      <c r="L410" s="13"/>
      <c r="M410" s="13"/>
      <c r="N410" s="13"/>
      <c r="O410" s="13"/>
      <c r="P410" s="13"/>
      <c r="Q410" s="13"/>
    </row>
    <row r="411" spans="1:17" ht="10.5" customHeight="1" x14ac:dyDescent="0.2">
      <c r="A411" s="253"/>
      <c r="B411" s="72" t="s">
        <v>283</v>
      </c>
      <c r="C411" s="184">
        <v>0</v>
      </c>
      <c r="D411" s="185">
        <v>0</v>
      </c>
      <c r="E411" s="186">
        <f t="shared" si="3"/>
        <v>0</v>
      </c>
      <c r="F411" s="184">
        <v>0</v>
      </c>
      <c r="G411" s="185">
        <v>0</v>
      </c>
      <c r="H411" s="186" t="s">
        <v>363</v>
      </c>
      <c r="I411" s="196"/>
      <c r="J411" s="196"/>
      <c r="K411" s="197"/>
      <c r="L411" s="13"/>
      <c r="M411" s="13"/>
      <c r="N411" s="13"/>
      <c r="O411" s="13"/>
      <c r="P411" s="13"/>
      <c r="Q411" s="13"/>
    </row>
    <row r="412" spans="1:17" ht="10.5" customHeight="1" x14ac:dyDescent="0.2">
      <c r="A412" s="253"/>
      <c r="B412" s="72" t="s">
        <v>284</v>
      </c>
      <c r="C412" s="184">
        <v>0</v>
      </c>
      <c r="D412" s="185">
        <v>0</v>
      </c>
      <c r="E412" s="186">
        <f t="shared" si="3"/>
        <v>0</v>
      </c>
      <c r="F412" s="184">
        <v>0</v>
      </c>
      <c r="G412" s="185">
        <v>0</v>
      </c>
      <c r="H412" s="186" t="s">
        <v>363</v>
      </c>
      <c r="I412" s="196"/>
      <c r="J412" s="196"/>
      <c r="K412" s="197"/>
      <c r="L412" s="13"/>
      <c r="M412" s="13"/>
      <c r="N412" s="13"/>
      <c r="O412" s="13"/>
      <c r="P412" s="13"/>
      <c r="Q412" s="13"/>
    </row>
    <row r="413" spans="1:17" ht="10.5" customHeight="1" x14ac:dyDescent="0.2">
      <c r="A413" s="253"/>
      <c r="B413" s="72" t="s">
        <v>65</v>
      </c>
      <c r="C413" s="184">
        <v>1</v>
      </c>
      <c r="D413" s="185">
        <v>2</v>
      </c>
      <c r="E413" s="186">
        <f t="shared" si="3"/>
        <v>3</v>
      </c>
      <c r="F413" s="184">
        <v>1</v>
      </c>
      <c r="G413" s="185">
        <v>2</v>
      </c>
      <c r="H413" s="186">
        <f>SUM(F413:G413)</f>
        <v>3</v>
      </c>
      <c r="I413" s="196"/>
      <c r="J413" s="196"/>
      <c r="K413" s="197"/>
      <c r="L413" s="7"/>
      <c r="M413" s="13"/>
      <c r="N413" s="13"/>
      <c r="O413" s="13"/>
      <c r="P413" s="13"/>
      <c r="Q413" s="13"/>
    </row>
    <row r="414" spans="1:17" ht="9" customHeight="1" x14ac:dyDescent="0.2">
      <c r="A414" s="253"/>
      <c r="B414" s="73" t="s">
        <v>48</v>
      </c>
      <c r="C414" s="187">
        <v>0</v>
      </c>
      <c r="D414" s="188">
        <v>0</v>
      </c>
      <c r="E414" s="189">
        <f t="shared" si="3"/>
        <v>0</v>
      </c>
      <c r="F414" s="187">
        <v>1</v>
      </c>
      <c r="G414" s="188">
        <v>0</v>
      </c>
      <c r="H414" s="189">
        <v>1</v>
      </c>
      <c r="I414" s="196"/>
      <c r="J414" s="196"/>
      <c r="K414" s="197"/>
      <c r="L414" s="7"/>
      <c r="M414" s="13"/>
      <c r="N414" s="13"/>
      <c r="O414" s="13"/>
      <c r="P414" s="13"/>
      <c r="Q414" s="13"/>
    </row>
    <row r="415" spans="1:17" ht="9" customHeight="1" x14ac:dyDescent="0.2">
      <c r="A415" s="253"/>
      <c r="B415" s="74" t="s">
        <v>49</v>
      </c>
      <c r="C415" s="109">
        <f>SUM(C409:C414)</f>
        <v>7</v>
      </c>
      <c r="D415" s="110">
        <f>SUM(D409:D414)</f>
        <v>2</v>
      </c>
      <c r="E415" s="111">
        <f>SUM(E409:E414)</f>
        <v>9</v>
      </c>
      <c r="F415" s="109">
        <f>SUM(F409:F414)</f>
        <v>6</v>
      </c>
      <c r="G415" s="110">
        <f>SUM(G409:G414)</f>
        <v>2</v>
      </c>
      <c r="H415" s="111">
        <f>SUM(F415:G415)</f>
        <v>8</v>
      </c>
      <c r="I415" s="198"/>
      <c r="J415" s="198"/>
      <c r="K415" s="198"/>
      <c r="L415" s="7"/>
      <c r="M415" s="13"/>
      <c r="N415" s="13"/>
      <c r="O415" s="13"/>
      <c r="P415" s="13"/>
      <c r="Q415" s="13"/>
    </row>
    <row r="416" spans="1:17" ht="7.5" customHeight="1" x14ac:dyDescent="0.2">
      <c r="A416" s="253"/>
      <c r="B416" s="75"/>
      <c r="C416" s="36"/>
      <c r="D416" s="36"/>
      <c r="E416" s="36"/>
      <c r="F416" s="36"/>
      <c r="G416" s="36"/>
      <c r="H416" s="36"/>
      <c r="I416" s="13"/>
      <c r="J416" s="13"/>
      <c r="K416" s="36"/>
      <c r="L416" s="7"/>
      <c r="M416" s="13"/>
      <c r="N416" s="13"/>
      <c r="O416" s="13"/>
      <c r="P416" s="13"/>
      <c r="Q416" s="13"/>
    </row>
    <row r="417" spans="1:17" ht="10.5" customHeight="1" x14ac:dyDescent="0.25">
      <c r="A417" s="253" t="s">
        <v>105</v>
      </c>
      <c r="B417" s="32" t="s">
        <v>344</v>
      </c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13"/>
      <c r="P417" s="13"/>
      <c r="Q417" s="13"/>
    </row>
    <row r="418" spans="1:17" ht="10.5" customHeight="1" x14ac:dyDescent="0.25">
      <c r="A418" s="7"/>
      <c r="B418" s="445" t="s">
        <v>11</v>
      </c>
      <c r="C418" s="449" t="s">
        <v>5</v>
      </c>
      <c r="D418" s="449"/>
      <c r="E418" s="449"/>
      <c r="F418" s="449" t="s">
        <v>79</v>
      </c>
      <c r="G418" s="449"/>
      <c r="H418" s="449"/>
      <c r="I418" s="426"/>
      <c r="J418" s="426"/>
      <c r="K418" s="426"/>
      <c r="L418" s="7"/>
      <c r="M418" s="13"/>
      <c r="N418" s="13"/>
      <c r="O418" s="13"/>
      <c r="P418" s="13"/>
      <c r="Q418" s="13"/>
    </row>
    <row r="419" spans="1:17" ht="10.5" customHeight="1" x14ac:dyDescent="0.25">
      <c r="A419" s="7"/>
      <c r="B419" s="446"/>
      <c r="C419" s="239" t="s">
        <v>118</v>
      </c>
      <c r="D419" s="239" t="s">
        <v>119</v>
      </c>
      <c r="E419" s="239" t="s">
        <v>49</v>
      </c>
      <c r="F419" s="239" t="s">
        <v>118</v>
      </c>
      <c r="G419" s="239" t="s">
        <v>119</v>
      </c>
      <c r="H419" s="239" t="s">
        <v>49</v>
      </c>
      <c r="I419" s="244"/>
      <c r="J419" s="244"/>
      <c r="K419" s="244"/>
      <c r="L419" s="7"/>
      <c r="M419" s="13"/>
      <c r="N419" s="13"/>
      <c r="O419" s="13"/>
      <c r="P419" s="13"/>
      <c r="Q419" s="13"/>
    </row>
    <row r="420" spans="1:17" ht="10.5" customHeight="1" x14ac:dyDescent="0.25">
      <c r="A420" s="7"/>
      <c r="B420" s="94" t="s">
        <v>281</v>
      </c>
      <c r="C420" s="190">
        <v>32</v>
      </c>
      <c r="D420" s="191">
        <v>13</v>
      </c>
      <c r="E420" s="101">
        <f t="shared" ref="E420:E425" si="4">SUM(C420:D420)</f>
        <v>45</v>
      </c>
      <c r="F420" s="190">
        <v>30</v>
      </c>
      <c r="G420" s="191">
        <v>15</v>
      </c>
      <c r="H420" s="101">
        <f>SUM(F420:G420)</f>
        <v>45</v>
      </c>
      <c r="I420" s="122"/>
      <c r="J420" s="122"/>
      <c r="K420" s="121"/>
      <c r="L420" s="7"/>
      <c r="M420" s="13"/>
      <c r="N420" s="13"/>
      <c r="O420" s="13"/>
      <c r="P420" s="13"/>
      <c r="Q420" s="13"/>
    </row>
    <row r="421" spans="1:17" ht="10.5" customHeight="1" x14ac:dyDescent="0.25">
      <c r="A421" s="7"/>
      <c r="B421" s="95" t="s">
        <v>282</v>
      </c>
      <c r="C421" s="192">
        <v>1</v>
      </c>
      <c r="D421" s="193">
        <v>0</v>
      </c>
      <c r="E421" s="176">
        <f t="shared" si="4"/>
        <v>1</v>
      </c>
      <c r="F421" s="192"/>
      <c r="G421" s="193">
        <v>0</v>
      </c>
      <c r="H421" s="176" t="s">
        <v>363</v>
      </c>
      <c r="I421" s="122"/>
      <c r="J421" s="122"/>
      <c r="K421" s="121"/>
      <c r="L421" s="7"/>
      <c r="M421" s="13"/>
      <c r="N421" s="13"/>
      <c r="O421" s="13"/>
      <c r="P421" s="13"/>
      <c r="Q421" s="13"/>
    </row>
    <row r="422" spans="1:17" ht="10.5" customHeight="1" x14ac:dyDescent="0.25">
      <c r="A422" s="7"/>
      <c r="B422" s="95" t="s">
        <v>283</v>
      </c>
      <c r="C422" s="192">
        <v>0</v>
      </c>
      <c r="D422" s="193">
        <v>0</v>
      </c>
      <c r="E422" s="176">
        <f t="shared" si="4"/>
        <v>0</v>
      </c>
      <c r="F422" s="192">
        <v>0</v>
      </c>
      <c r="G422" s="193">
        <v>0</v>
      </c>
      <c r="H422" s="176" t="s">
        <v>363</v>
      </c>
      <c r="I422" s="122"/>
      <c r="J422" s="122"/>
      <c r="K422" s="121"/>
      <c r="L422" s="7"/>
      <c r="M422" s="13"/>
      <c r="N422" s="13"/>
      <c r="O422" s="13"/>
      <c r="P422" s="13"/>
      <c r="Q422" s="13"/>
    </row>
    <row r="423" spans="1:17" ht="10.5" customHeight="1" x14ac:dyDescent="0.25">
      <c r="A423" s="7"/>
      <c r="B423" s="95" t="s">
        <v>284</v>
      </c>
      <c r="C423" s="192">
        <v>0</v>
      </c>
      <c r="D423" s="193">
        <v>0</v>
      </c>
      <c r="E423" s="176">
        <f t="shared" si="4"/>
        <v>0</v>
      </c>
      <c r="F423" s="192">
        <v>0</v>
      </c>
      <c r="G423" s="193">
        <v>0</v>
      </c>
      <c r="H423" s="176" t="s">
        <v>363</v>
      </c>
      <c r="I423" s="122"/>
      <c r="J423" s="122"/>
      <c r="K423" s="121"/>
      <c r="L423" s="7"/>
      <c r="M423" s="13"/>
      <c r="N423" s="13"/>
      <c r="O423" s="13"/>
      <c r="P423" s="13"/>
      <c r="Q423" s="13"/>
    </row>
    <row r="424" spans="1:17" ht="10.5" customHeight="1" x14ac:dyDescent="0.25">
      <c r="A424" s="36"/>
      <c r="B424" s="95" t="s">
        <v>65</v>
      </c>
      <c r="C424" s="192">
        <v>0</v>
      </c>
      <c r="D424" s="193">
        <v>0</v>
      </c>
      <c r="E424" s="176">
        <f t="shared" si="4"/>
        <v>0</v>
      </c>
      <c r="F424" s="192">
        <v>0</v>
      </c>
      <c r="G424" s="193">
        <v>0</v>
      </c>
      <c r="H424" s="176" t="s">
        <v>363</v>
      </c>
      <c r="I424" s="122"/>
      <c r="J424" s="122"/>
      <c r="K424" s="121"/>
      <c r="L424" s="7"/>
      <c r="M424" s="13"/>
      <c r="N424" s="13"/>
      <c r="O424" s="13"/>
      <c r="P424" s="13"/>
      <c r="Q424" s="13"/>
    </row>
    <row r="425" spans="1:17" ht="10.5" customHeight="1" x14ac:dyDescent="0.25">
      <c r="A425" s="36"/>
      <c r="B425" s="96" t="s">
        <v>48</v>
      </c>
      <c r="C425" s="194">
        <v>1</v>
      </c>
      <c r="D425" s="195">
        <v>0</v>
      </c>
      <c r="E425" s="102">
        <f t="shared" si="4"/>
        <v>1</v>
      </c>
      <c r="F425" s="194">
        <v>1</v>
      </c>
      <c r="G425" s="195">
        <v>0</v>
      </c>
      <c r="H425" s="102">
        <v>1</v>
      </c>
      <c r="I425" s="122"/>
      <c r="J425" s="122"/>
      <c r="K425" s="121"/>
      <c r="L425" s="7"/>
      <c r="M425" s="13"/>
      <c r="N425" s="13"/>
      <c r="O425" s="13"/>
      <c r="P425" s="13"/>
      <c r="Q425" s="13"/>
    </row>
    <row r="426" spans="1:17" ht="10.5" customHeight="1" x14ac:dyDescent="0.25">
      <c r="A426" s="36"/>
      <c r="B426" s="43" t="s">
        <v>49</v>
      </c>
      <c r="C426" s="112">
        <f t="shared" ref="C426:H426" si="5">SUM(C420:C425)</f>
        <v>34</v>
      </c>
      <c r="D426" s="113">
        <f t="shared" si="5"/>
        <v>13</v>
      </c>
      <c r="E426" s="106">
        <f t="shared" si="5"/>
        <v>47</v>
      </c>
      <c r="F426" s="112">
        <f t="shared" si="5"/>
        <v>31</v>
      </c>
      <c r="G426" s="113">
        <f t="shared" si="5"/>
        <v>15</v>
      </c>
      <c r="H426" s="106">
        <f t="shared" si="5"/>
        <v>46</v>
      </c>
      <c r="I426" s="175"/>
      <c r="J426" s="175"/>
      <c r="K426" s="175"/>
      <c r="L426" s="7"/>
      <c r="M426" s="13"/>
      <c r="N426" s="13"/>
      <c r="O426" s="13"/>
      <c r="P426" s="13"/>
      <c r="Q426" s="13"/>
    </row>
    <row r="427" spans="1:17" ht="7.5" customHeight="1" x14ac:dyDescent="0.25">
      <c r="A427" s="36"/>
      <c r="B427" s="16"/>
      <c r="C427" s="267"/>
      <c r="D427" s="267"/>
      <c r="E427" s="267"/>
      <c r="F427" s="267"/>
      <c r="G427" s="267"/>
      <c r="H427" s="267"/>
      <c r="I427" s="36"/>
      <c r="J427" s="36"/>
      <c r="K427" s="36"/>
      <c r="L427" s="7"/>
      <c r="M427" s="13"/>
      <c r="N427" s="13"/>
      <c r="O427" s="13"/>
      <c r="P427" s="13"/>
      <c r="Q427" s="13"/>
    </row>
    <row r="428" spans="1:17" ht="10.5" customHeight="1" x14ac:dyDescent="0.25">
      <c r="A428" s="253" t="s">
        <v>106</v>
      </c>
      <c r="B428" s="32" t="s">
        <v>250</v>
      </c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13"/>
      <c r="P428" s="13"/>
      <c r="Q428" s="13"/>
    </row>
    <row r="429" spans="1:17" ht="10.5" customHeight="1" x14ac:dyDescent="0.25">
      <c r="A429" s="253"/>
      <c r="B429" s="23" t="s">
        <v>133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40"/>
      <c r="N429" s="40"/>
      <c r="O429" s="40"/>
      <c r="P429" s="40"/>
      <c r="Q429" s="262"/>
    </row>
    <row r="430" spans="1:17" ht="10.5" customHeight="1" x14ac:dyDescent="0.25">
      <c r="A430" s="253"/>
      <c r="B430" s="494" t="s">
        <v>11</v>
      </c>
      <c r="C430" s="521" t="s">
        <v>5</v>
      </c>
      <c r="D430" s="521"/>
      <c r="E430" s="521"/>
      <c r="F430" s="521" t="s">
        <v>79</v>
      </c>
      <c r="G430" s="521"/>
      <c r="H430" s="521"/>
      <c r="I430" s="426"/>
      <c r="J430" s="426"/>
      <c r="K430" s="426"/>
      <c r="L430" s="7"/>
      <c r="M430" s="13"/>
      <c r="N430" s="13"/>
      <c r="O430" s="13"/>
      <c r="P430" s="13"/>
      <c r="Q430" s="13"/>
    </row>
    <row r="431" spans="1:17" ht="10.5" customHeight="1" x14ac:dyDescent="0.25">
      <c r="A431" s="253"/>
      <c r="B431" s="446"/>
      <c r="C431" s="239" t="s">
        <v>118</v>
      </c>
      <c r="D431" s="239" t="s">
        <v>119</v>
      </c>
      <c r="E431" s="239" t="s">
        <v>49</v>
      </c>
      <c r="F431" s="239" t="s">
        <v>118</v>
      </c>
      <c r="G431" s="239" t="s">
        <v>119</v>
      </c>
      <c r="H431" s="239" t="s">
        <v>49</v>
      </c>
      <c r="I431" s="244"/>
      <c r="J431" s="244"/>
      <c r="K431" s="244"/>
      <c r="L431" s="7"/>
      <c r="M431" s="13"/>
      <c r="N431" s="13"/>
      <c r="O431" s="13"/>
      <c r="P431" s="13"/>
      <c r="Q431" s="13"/>
    </row>
    <row r="432" spans="1:17" ht="9.75" customHeight="1" x14ac:dyDescent="0.25">
      <c r="A432" s="253"/>
      <c r="B432" s="18" t="s">
        <v>202</v>
      </c>
      <c r="C432" s="202">
        <v>0</v>
      </c>
      <c r="D432" s="203">
        <v>0</v>
      </c>
      <c r="E432" s="199">
        <v>0</v>
      </c>
      <c r="F432" s="202">
        <v>0</v>
      </c>
      <c r="G432" s="203">
        <v>0</v>
      </c>
      <c r="H432" s="199">
        <v>0</v>
      </c>
      <c r="I432" s="122"/>
      <c r="J432" s="122"/>
      <c r="K432" s="238"/>
      <c r="L432" s="7"/>
      <c r="M432" s="13"/>
      <c r="N432" s="13"/>
      <c r="O432" s="13"/>
      <c r="P432" s="13"/>
      <c r="Q432" s="13"/>
    </row>
    <row r="433" spans="1:17" ht="9.75" customHeight="1" x14ac:dyDescent="0.25">
      <c r="A433" s="253"/>
      <c r="B433" s="19" t="s">
        <v>203</v>
      </c>
      <c r="C433" s="204">
        <v>0</v>
      </c>
      <c r="D433" s="205">
        <v>0</v>
      </c>
      <c r="E433" s="200">
        <v>0</v>
      </c>
      <c r="F433" s="204">
        <v>0</v>
      </c>
      <c r="G433" s="205">
        <v>0</v>
      </c>
      <c r="H433" s="200">
        <v>0</v>
      </c>
      <c r="I433" s="122"/>
      <c r="J433" s="122"/>
      <c r="K433" s="238"/>
      <c r="L433" s="7"/>
      <c r="M433" s="13"/>
      <c r="N433" s="13"/>
      <c r="O433" s="13"/>
      <c r="P433" s="13"/>
      <c r="Q433" s="13"/>
    </row>
    <row r="434" spans="1:17" ht="9.75" customHeight="1" x14ac:dyDescent="0.25">
      <c r="A434" s="253"/>
      <c r="B434" s="19" t="s">
        <v>41</v>
      </c>
      <c r="C434" s="204">
        <v>10</v>
      </c>
      <c r="D434" s="205">
        <v>2</v>
      </c>
      <c r="E434" s="200">
        <f>+C434+D434</f>
        <v>12</v>
      </c>
      <c r="F434" s="204">
        <v>13</v>
      </c>
      <c r="G434" s="205">
        <v>4</v>
      </c>
      <c r="H434" s="200">
        <f t="shared" ref="H434:H439" si="6">SUM(F434:G434)</f>
        <v>17</v>
      </c>
      <c r="I434" s="122"/>
      <c r="J434" s="122"/>
      <c r="K434" s="238"/>
      <c r="L434" s="7"/>
      <c r="M434" s="13"/>
      <c r="N434" s="13"/>
      <c r="O434" s="13"/>
      <c r="P434" s="13"/>
      <c r="Q434" s="13"/>
    </row>
    <row r="435" spans="1:17" ht="9.75" customHeight="1" x14ac:dyDescent="0.25">
      <c r="A435" s="253"/>
      <c r="B435" s="19" t="s">
        <v>42</v>
      </c>
      <c r="C435" s="204">
        <v>0</v>
      </c>
      <c r="D435" s="205">
        <v>0</v>
      </c>
      <c r="E435" s="200">
        <v>0</v>
      </c>
      <c r="F435" s="204">
        <v>0</v>
      </c>
      <c r="G435" s="205">
        <v>0</v>
      </c>
      <c r="H435" s="200">
        <f t="shared" si="6"/>
        <v>0</v>
      </c>
      <c r="I435" s="122"/>
      <c r="J435" s="122"/>
      <c r="K435" s="238"/>
      <c r="L435" s="7"/>
      <c r="M435" s="13"/>
      <c r="N435" s="13"/>
      <c r="O435" s="13"/>
      <c r="P435" s="13"/>
      <c r="Q435" s="13"/>
    </row>
    <row r="436" spans="1:17" ht="9.75" customHeight="1" x14ac:dyDescent="0.25">
      <c r="A436" s="253"/>
      <c r="B436" s="19" t="s">
        <v>43</v>
      </c>
      <c r="C436" s="204">
        <v>5</v>
      </c>
      <c r="D436" s="205">
        <v>1</v>
      </c>
      <c r="E436" s="200">
        <f>+C436+D436</f>
        <v>6</v>
      </c>
      <c r="F436" s="204">
        <v>3</v>
      </c>
      <c r="G436" s="205">
        <v>1</v>
      </c>
      <c r="H436" s="200">
        <f t="shared" si="6"/>
        <v>4</v>
      </c>
      <c r="I436" s="122"/>
      <c r="J436" s="122"/>
      <c r="K436" s="238"/>
      <c r="L436" s="7"/>
      <c r="M436" s="13"/>
      <c r="N436" s="13"/>
      <c r="O436" s="13"/>
      <c r="P436" s="13"/>
      <c r="Q436" s="13"/>
    </row>
    <row r="437" spans="1:17" ht="9.75" customHeight="1" x14ac:dyDescent="0.25">
      <c r="A437" s="253"/>
      <c r="B437" s="19" t="s">
        <v>44</v>
      </c>
      <c r="C437" s="204">
        <v>0</v>
      </c>
      <c r="D437" s="205">
        <v>0</v>
      </c>
      <c r="E437" s="200">
        <v>0</v>
      </c>
      <c r="F437" s="204">
        <v>0</v>
      </c>
      <c r="G437" s="205">
        <v>0</v>
      </c>
      <c r="H437" s="200">
        <f t="shared" si="6"/>
        <v>0</v>
      </c>
      <c r="I437" s="122"/>
      <c r="J437" s="122"/>
      <c r="K437" s="238"/>
      <c r="L437" s="7"/>
      <c r="M437" s="13"/>
      <c r="N437" s="13"/>
      <c r="O437" s="13"/>
      <c r="P437" s="13"/>
      <c r="Q437" s="13"/>
    </row>
    <row r="438" spans="1:17" ht="9.75" customHeight="1" x14ac:dyDescent="0.25">
      <c r="A438" s="253"/>
      <c r="B438" s="19" t="s">
        <v>217</v>
      </c>
      <c r="C438" s="204">
        <v>24</v>
      </c>
      <c r="D438" s="205">
        <v>10</v>
      </c>
      <c r="E438" s="200">
        <f>+C438+D438</f>
        <v>34</v>
      </c>
      <c r="F438" s="204">
        <v>18</v>
      </c>
      <c r="G438" s="205">
        <v>10</v>
      </c>
      <c r="H438" s="200">
        <f t="shared" si="6"/>
        <v>28</v>
      </c>
      <c r="I438" s="121"/>
      <c r="J438" s="122"/>
      <c r="K438" s="238"/>
      <c r="L438" s="7"/>
      <c r="M438" s="13"/>
      <c r="N438" s="13"/>
      <c r="O438" s="13"/>
      <c r="P438" s="13"/>
      <c r="Q438" s="13"/>
    </row>
    <row r="439" spans="1:17" ht="9.75" customHeight="1" x14ac:dyDescent="0.25">
      <c r="A439" s="253"/>
      <c r="B439" s="96" t="s">
        <v>348</v>
      </c>
      <c r="C439" s="206">
        <v>0</v>
      </c>
      <c r="D439" s="207">
        <v>0</v>
      </c>
      <c r="E439" s="201">
        <v>0</v>
      </c>
      <c r="F439" s="206">
        <v>0</v>
      </c>
      <c r="G439" s="207">
        <v>0</v>
      </c>
      <c r="H439" s="201">
        <f t="shared" si="6"/>
        <v>0</v>
      </c>
      <c r="I439" s="121"/>
      <c r="J439" s="122"/>
      <c r="K439" s="238"/>
      <c r="L439" s="7"/>
      <c r="M439" s="13"/>
      <c r="N439" s="13"/>
      <c r="O439" s="13"/>
      <c r="P439" s="13"/>
      <c r="Q439" s="13"/>
    </row>
    <row r="440" spans="1:17" ht="9.75" customHeight="1" x14ac:dyDescent="0.25">
      <c r="A440" s="253"/>
      <c r="B440" s="65" t="s">
        <v>49</v>
      </c>
      <c r="C440" s="316">
        <f t="shared" ref="C440:H440" si="7">SUM(C432:C439)</f>
        <v>39</v>
      </c>
      <c r="D440" s="317">
        <f t="shared" si="7"/>
        <v>13</v>
      </c>
      <c r="E440" s="318">
        <f t="shared" si="7"/>
        <v>52</v>
      </c>
      <c r="F440" s="316">
        <f t="shared" si="7"/>
        <v>34</v>
      </c>
      <c r="G440" s="317">
        <f t="shared" si="7"/>
        <v>15</v>
      </c>
      <c r="H440" s="318">
        <f t="shared" si="7"/>
        <v>49</v>
      </c>
      <c r="I440" s="238"/>
      <c r="J440" s="238"/>
      <c r="K440" s="238"/>
      <c r="L440" s="7"/>
      <c r="M440" s="13"/>
      <c r="N440" s="13"/>
      <c r="O440" s="13"/>
      <c r="P440" s="13"/>
      <c r="Q440" s="13"/>
    </row>
    <row r="441" spans="1:17" ht="9.75" customHeight="1" x14ac:dyDescent="0.25">
      <c r="A441" s="253"/>
      <c r="B441" s="57"/>
      <c r="C441" s="119"/>
      <c r="D441" s="119"/>
      <c r="E441" s="119"/>
      <c r="F441" s="119"/>
      <c r="G441" s="119"/>
      <c r="H441" s="119"/>
      <c r="I441" s="119"/>
      <c r="J441" s="119"/>
      <c r="K441" s="119"/>
      <c r="L441" s="7"/>
      <c r="M441" s="13"/>
      <c r="N441" s="13"/>
      <c r="O441" s="13"/>
      <c r="P441" s="13"/>
      <c r="Q441" s="13"/>
    </row>
    <row r="442" spans="1:17" ht="10.5" customHeight="1" x14ac:dyDescent="0.25">
      <c r="A442" s="253" t="s">
        <v>107</v>
      </c>
      <c r="B442" s="32" t="s">
        <v>251</v>
      </c>
      <c r="C442" s="7"/>
      <c r="D442" s="7"/>
      <c r="E442" s="7"/>
      <c r="F442" s="13"/>
      <c r="G442" s="13"/>
      <c r="H442" s="33"/>
      <c r="I442" s="7"/>
      <c r="J442" s="7"/>
      <c r="K442" s="7"/>
      <c r="L442" s="7"/>
      <c r="M442" s="13"/>
      <c r="N442" s="13"/>
      <c r="O442" s="13"/>
      <c r="P442" s="13"/>
      <c r="Q442" s="13"/>
    </row>
    <row r="443" spans="1:17" ht="10.5" customHeight="1" x14ac:dyDescent="0.25">
      <c r="A443" s="253"/>
      <c r="B443" s="243"/>
      <c r="C443" s="239">
        <v>2009</v>
      </c>
      <c r="D443" s="239">
        <v>2010</v>
      </c>
      <c r="E443" s="244"/>
      <c r="F443" s="59"/>
      <c r="G443" s="11"/>
      <c r="H443" s="13"/>
      <c r="I443" s="13"/>
      <c r="J443" s="7"/>
      <c r="K443" s="7"/>
      <c r="L443" s="7"/>
      <c r="M443" s="13"/>
      <c r="N443" s="13"/>
      <c r="O443" s="13"/>
      <c r="P443" s="13"/>
      <c r="Q443" s="13"/>
    </row>
    <row r="444" spans="1:17" ht="10.5" customHeight="1" x14ac:dyDescent="0.25">
      <c r="A444" s="253"/>
      <c r="B444" s="18" t="s">
        <v>285</v>
      </c>
      <c r="C444" s="132">
        <v>0</v>
      </c>
      <c r="D444" s="132">
        <v>1</v>
      </c>
      <c r="E444" s="122"/>
      <c r="F444" s="59"/>
      <c r="G444" s="11"/>
      <c r="H444" s="13"/>
      <c r="I444" s="13"/>
      <c r="J444" s="7"/>
      <c r="K444" s="7"/>
      <c r="L444" s="7"/>
      <c r="M444" s="13"/>
      <c r="N444" s="13"/>
      <c r="O444" s="13"/>
      <c r="P444" s="13"/>
      <c r="Q444" s="13"/>
    </row>
    <row r="445" spans="1:17" ht="10.5" customHeight="1" x14ac:dyDescent="0.25">
      <c r="A445" s="253"/>
      <c r="B445" s="64" t="s">
        <v>286</v>
      </c>
      <c r="C445" s="133">
        <v>0</v>
      </c>
      <c r="D445" s="133">
        <v>0</v>
      </c>
      <c r="E445" s="122"/>
      <c r="F445" s="7"/>
      <c r="G445" s="7"/>
      <c r="H445" s="7"/>
      <c r="I445" s="7"/>
      <c r="J445" s="7"/>
      <c r="K445" s="7"/>
      <c r="L445" s="7"/>
      <c r="M445" s="13"/>
      <c r="N445" s="13"/>
      <c r="O445" s="13"/>
      <c r="P445" s="13"/>
      <c r="Q445" s="13"/>
    </row>
    <row r="446" spans="1:17" ht="10.5" customHeight="1" x14ac:dyDescent="0.25">
      <c r="A446" s="253"/>
      <c r="B446" s="57"/>
      <c r="C446" s="36"/>
      <c r="D446" s="36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13"/>
      <c r="P446" s="13"/>
      <c r="Q446" s="13"/>
    </row>
    <row r="447" spans="1:17" ht="10.5" customHeight="1" x14ac:dyDescent="0.25">
      <c r="A447" s="253" t="s">
        <v>159</v>
      </c>
      <c r="B447" s="32" t="s">
        <v>153</v>
      </c>
      <c r="C447" s="33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13"/>
      <c r="P447" s="13"/>
      <c r="Q447" s="13"/>
    </row>
    <row r="448" spans="1:17" ht="10.5" customHeight="1" x14ac:dyDescent="0.25">
      <c r="A448" s="253"/>
      <c r="B448" s="76"/>
      <c r="C448" s="77"/>
      <c r="D448" s="78"/>
      <c r="E448" s="78"/>
      <c r="F448" s="79"/>
      <c r="G448" s="431" t="s">
        <v>5</v>
      </c>
      <c r="H448" s="433"/>
      <c r="I448" s="431" t="s">
        <v>79</v>
      </c>
      <c r="J448" s="433"/>
      <c r="K448" s="13"/>
      <c r="L448" s="13"/>
      <c r="M448" s="13"/>
      <c r="N448" s="13"/>
      <c r="O448" s="13"/>
      <c r="P448" s="13"/>
      <c r="Q448" s="13"/>
    </row>
    <row r="449" spans="1:17" ht="10.5" customHeight="1" x14ac:dyDescent="0.25">
      <c r="A449" s="7"/>
      <c r="B449" s="80"/>
      <c r="C449" s="81"/>
      <c r="D449" s="81"/>
      <c r="E449" s="81"/>
      <c r="F449" s="82" t="s">
        <v>11</v>
      </c>
      <c r="G449" s="239" t="s">
        <v>127</v>
      </c>
      <c r="H449" s="239" t="s">
        <v>128</v>
      </c>
      <c r="I449" s="239" t="s">
        <v>127</v>
      </c>
      <c r="J449" s="239" t="s">
        <v>128</v>
      </c>
      <c r="K449" s="13"/>
      <c r="L449" s="13"/>
      <c r="M449" s="13"/>
      <c r="N449" s="13"/>
      <c r="O449" s="13"/>
      <c r="P449" s="13"/>
      <c r="Q449" s="13"/>
    </row>
    <row r="450" spans="1:17" ht="10.5" customHeight="1" x14ac:dyDescent="0.25">
      <c r="A450" s="7"/>
      <c r="B450" s="83" t="s">
        <v>66</v>
      </c>
      <c r="C450" s="84"/>
      <c r="D450" s="84"/>
      <c r="E450" s="84"/>
      <c r="F450" s="85"/>
      <c r="G450" s="124">
        <v>1</v>
      </c>
      <c r="H450" s="125">
        <v>1</v>
      </c>
      <c r="I450" s="226">
        <v>0</v>
      </c>
      <c r="J450" s="225">
        <v>0</v>
      </c>
      <c r="K450" s="13"/>
      <c r="L450" s="13"/>
      <c r="M450" s="13"/>
      <c r="N450" s="13"/>
      <c r="O450" s="13"/>
      <c r="P450" s="13"/>
      <c r="Q450" s="13"/>
    </row>
    <row r="451" spans="1:17" ht="10.5" customHeight="1" x14ac:dyDescent="0.25">
      <c r="A451" s="7"/>
      <c r="B451" s="86" t="s">
        <v>67</v>
      </c>
      <c r="C451" s="87"/>
      <c r="D451" s="87"/>
      <c r="E451" s="87"/>
      <c r="F451" s="88"/>
      <c r="G451" s="128">
        <v>0</v>
      </c>
      <c r="H451" s="129">
        <v>5</v>
      </c>
      <c r="I451" s="228">
        <v>1</v>
      </c>
      <c r="J451" s="227">
        <v>0</v>
      </c>
      <c r="K451" s="13"/>
      <c r="L451" s="13"/>
      <c r="M451" s="13"/>
      <c r="N451" s="13"/>
      <c r="O451" s="13"/>
      <c r="P451" s="13"/>
      <c r="Q451" s="13"/>
    </row>
    <row r="452" spans="1:17" ht="10.5" customHeight="1" x14ac:dyDescent="0.25">
      <c r="A452" s="253"/>
      <c r="B452" s="86" t="s">
        <v>68</v>
      </c>
      <c r="C452" s="87"/>
      <c r="D452" s="87"/>
      <c r="E452" s="87"/>
      <c r="F452" s="88"/>
      <c r="G452" s="128">
        <v>0</v>
      </c>
      <c r="H452" s="129">
        <v>0</v>
      </c>
      <c r="I452" s="228">
        <v>4</v>
      </c>
      <c r="J452" s="227">
        <v>4</v>
      </c>
      <c r="K452" s="13"/>
      <c r="L452" s="13"/>
      <c r="M452" s="13"/>
      <c r="N452" s="13"/>
      <c r="O452" s="13"/>
      <c r="P452" s="13"/>
      <c r="Q452" s="13"/>
    </row>
    <row r="453" spans="1:17" ht="10.5" customHeight="1" x14ac:dyDescent="0.25">
      <c r="A453" s="7"/>
      <c r="B453" s="86" t="s">
        <v>69</v>
      </c>
      <c r="C453" s="87"/>
      <c r="D453" s="87"/>
      <c r="E453" s="87"/>
      <c r="F453" s="88"/>
      <c r="G453" s="128">
        <v>1</v>
      </c>
      <c r="H453" s="129">
        <v>0</v>
      </c>
      <c r="I453" s="228">
        <v>0</v>
      </c>
      <c r="J453" s="227">
        <v>0</v>
      </c>
      <c r="K453" s="13"/>
      <c r="L453" s="13"/>
      <c r="M453" s="13"/>
      <c r="N453" s="13"/>
      <c r="O453" s="13"/>
      <c r="P453" s="13"/>
      <c r="Q453" s="13"/>
    </row>
    <row r="454" spans="1:17" ht="10.5" customHeight="1" x14ac:dyDescent="0.25">
      <c r="A454" s="253"/>
      <c r="B454" s="86" t="s">
        <v>70</v>
      </c>
      <c r="C454" s="87"/>
      <c r="D454" s="87"/>
      <c r="E454" s="87"/>
      <c r="F454" s="88"/>
      <c r="G454" s="128">
        <v>0</v>
      </c>
      <c r="H454" s="129">
        <v>0</v>
      </c>
      <c r="I454" s="228">
        <v>2</v>
      </c>
      <c r="J454" s="227">
        <v>0</v>
      </c>
      <c r="K454" s="13"/>
      <c r="L454" s="13"/>
      <c r="M454" s="13"/>
      <c r="N454" s="13"/>
      <c r="O454" s="13"/>
      <c r="P454" s="13"/>
      <c r="Q454" s="13"/>
    </row>
    <row r="455" spans="1:17" ht="10.5" customHeight="1" x14ac:dyDescent="0.25">
      <c r="A455" s="253"/>
      <c r="B455" s="86" t="s">
        <v>71</v>
      </c>
      <c r="C455" s="87"/>
      <c r="D455" s="87"/>
      <c r="E455" s="87"/>
      <c r="F455" s="88"/>
      <c r="G455" s="128">
        <v>1</v>
      </c>
      <c r="H455" s="129">
        <v>1</v>
      </c>
      <c r="I455" s="228">
        <v>0</v>
      </c>
      <c r="J455" s="227">
        <v>0</v>
      </c>
      <c r="K455" s="13"/>
      <c r="L455" s="13"/>
      <c r="M455" s="13"/>
      <c r="N455" s="13"/>
      <c r="O455" s="13"/>
      <c r="P455" s="13"/>
      <c r="Q455" s="13"/>
    </row>
    <row r="456" spans="1:17" ht="10.5" customHeight="1" x14ac:dyDescent="0.25">
      <c r="A456" s="253"/>
      <c r="B456" s="86" t="s">
        <v>72</v>
      </c>
      <c r="C456" s="87"/>
      <c r="D456" s="87"/>
      <c r="E456" s="87"/>
      <c r="F456" s="88"/>
      <c r="G456" s="128">
        <v>9</v>
      </c>
      <c r="H456" s="129">
        <v>5</v>
      </c>
      <c r="I456" s="228">
        <v>12</v>
      </c>
      <c r="J456" s="227">
        <v>8</v>
      </c>
      <c r="K456" s="13"/>
      <c r="L456" s="13"/>
      <c r="M456" s="13"/>
      <c r="N456" s="13"/>
      <c r="O456" s="13"/>
      <c r="P456" s="13"/>
      <c r="Q456" s="13"/>
    </row>
    <row r="457" spans="1:17" ht="10.5" customHeight="1" x14ac:dyDescent="0.25">
      <c r="A457" s="253"/>
      <c r="B457" s="89" t="s">
        <v>73</v>
      </c>
      <c r="C457" s="90"/>
      <c r="D457" s="90"/>
      <c r="E457" s="90"/>
      <c r="F457" s="91"/>
      <c r="G457" s="130">
        <v>0</v>
      </c>
      <c r="H457" s="131">
        <v>0</v>
      </c>
      <c r="I457" s="234">
        <v>1</v>
      </c>
      <c r="J457" s="235">
        <v>1</v>
      </c>
      <c r="K457" s="13"/>
      <c r="L457" s="13"/>
      <c r="M457" s="13"/>
      <c r="N457" s="13"/>
      <c r="O457" s="13"/>
      <c r="P457" s="13"/>
      <c r="Q457" s="13"/>
    </row>
    <row r="458" spans="1:17" ht="10.5" customHeight="1" x14ac:dyDescent="0.25">
      <c r="A458" s="253"/>
      <c r="B458" s="247" t="s">
        <v>49</v>
      </c>
      <c r="C458" s="8"/>
      <c r="D458" s="8"/>
      <c r="E458" s="8"/>
      <c r="F458" s="262"/>
      <c r="G458" s="134">
        <f>SUM(G450:G457)</f>
        <v>12</v>
      </c>
      <c r="H458" s="135">
        <f>SUM(H450:H457)</f>
        <v>12</v>
      </c>
      <c r="I458" s="134">
        <f>SUM(I450:I457)</f>
        <v>20</v>
      </c>
      <c r="J458" s="135">
        <f>SUM(J450:J457)</f>
        <v>13</v>
      </c>
      <c r="K458" s="13"/>
      <c r="L458" s="13"/>
      <c r="M458" s="13"/>
      <c r="N458" s="13"/>
      <c r="O458" s="13"/>
      <c r="P458" s="13"/>
      <c r="Q458" s="13"/>
    </row>
    <row r="459" spans="1:17" ht="8.25" customHeight="1" x14ac:dyDescent="0.25">
      <c r="A459" s="253"/>
      <c r="B459" s="16"/>
      <c r="C459" s="7"/>
      <c r="D459" s="7"/>
      <c r="E459" s="7"/>
      <c r="F459" s="13"/>
      <c r="G459" s="36"/>
      <c r="H459" s="36"/>
      <c r="I459" s="36"/>
      <c r="J459" s="36"/>
      <c r="K459" s="36"/>
      <c r="L459" s="36"/>
      <c r="M459" s="36"/>
      <c r="N459" s="36"/>
      <c r="O459" s="36"/>
      <c r="P459" s="13"/>
      <c r="Q459" s="13"/>
    </row>
    <row r="460" spans="1:17" ht="15" customHeight="1" x14ac:dyDescent="0.25">
      <c r="A460" s="255" t="s">
        <v>172</v>
      </c>
      <c r="B460" s="2"/>
      <c r="C460" s="33"/>
      <c r="D460" s="7"/>
      <c r="E460" s="7"/>
      <c r="F460" s="7"/>
      <c r="G460" s="7"/>
      <c r="H460" s="7"/>
      <c r="I460" s="13"/>
      <c r="J460" s="13"/>
      <c r="K460" s="13"/>
      <c r="L460" s="7"/>
      <c r="M460" s="13"/>
      <c r="N460" s="13"/>
      <c r="O460" s="13"/>
      <c r="P460" s="13"/>
      <c r="Q460" s="13"/>
    </row>
    <row r="461" spans="1:17" ht="10.5" customHeight="1" x14ac:dyDescent="0.25">
      <c r="A461" s="253" t="s">
        <v>102</v>
      </c>
      <c r="B461" s="50" t="s">
        <v>194</v>
      </c>
      <c r="C461" s="36"/>
      <c r="D461" s="36"/>
      <c r="E461" s="36"/>
      <c r="F461" s="36"/>
      <c r="G461" s="36"/>
      <c r="H461" s="36"/>
      <c r="I461" s="36"/>
      <c r="J461" s="36"/>
      <c r="K461" s="13"/>
      <c r="L461" s="13"/>
      <c r="M461" s="13"/>
      <c r="N461" s="13"/>
      <c r="O461" s="13"/>
      <c r="P461" s="13"/>
      <c r="Q461" s="13"/>
    </row>
    <row r="462" spans="1:17" ht="10.5" customHeight="1" x14ac:dyDescent="0.25">
      <c r="A462" s="253"/>
      <c r="B462" s="51" t="s">
        <v>174</v>
      </c>
      <c r="C462" s="321" t="s">
        <v>10</v>
      </c>
      <c r="D462" s="13"/>
      <c r="E462" s="36"/>
      <c r="F462" s="36"/>
      <c r="G462" s="36"/>
      <c r="H462" s="36"/>
      <c r="I462" s="36"/>
      <c r="J462" s="36"/>
      <c r="K462" s="13"/>
      <c r="L462" s="148"/>
      <c r="M462" s="13"/>
      <c r="N462" s="13"/>
      <c r="O462" s="13"/>
      <c r="P462" s="13"/>
      <c r="Q462" s="13"/>
    </row>
    <row r="463" spans="1:17" ht="10.5" customHeight="1" x14ac:dyDescent="0.25">
      <c r="A463" s="253"/>
      <c r="B463" s="53" t="s">
        <v>175</v>
      </c>
      <c r="C463" s="322" t="s">
        <v>10</v>
      </c>
      <c r="D463" s="13"/>
      <c r="E463" s="36"/>
      <c r="F463" s="36"/>
      <c r="G463" s="36"/>
      <c r="H463" s="36"/>
      <c r="I463" s="36"/>
      <c r="J463" s="36"/>
      <c r="K463" s="13"/>
      <c r="L463" s="13"/>
      <c r="M463" s="13"/>
      <c r="N463" s="13"/>
      <c r="O463" s="13"/>
      <c r="P463" s="13"/>
      <c r="Q463" s="13"/>
    </row>
    <row r="464" spans="1:17" ht="10.5" customHeight="1" x14ac:dyDescent="0.25">
      <c r="A464" s="253"/>
      <c r="B464" s="53" t="s">
        <v>176</v>
      </c>
      <c r="C464" s="322" t="s">
        <v>9</v>
      </c>
      <c r="D464" s="13"/>
      <c r="E464" s="36"/>
      <c r="F464" s="36"/>
      <c r="G464" s="36"/>
      <c r="H464" s="36"/>
      <c r="I464" s="36"/>
      <c r="J464" s="36"/>
      <c r="K464" s="13"/>
      <c r="L464" s="13"/>
      <c r="M464" s="13"/>
      <c r="N464" s="13"/>
      <c r="O464" s="13"/>
      <c r="P464" s="13"/>
      <c r="Q464" s="13"/>
    </row>
    <row r="465" spans="1:17" ht="9.75" customHeight="1" x14ac:dyDescent="0.25">
      <c r="A465" s="253"/>
      <c r="B465" s="53" t="s">
        <v>177</v>
      </c>
      <c r="C465" s="322" t="s">
        <v>9</v>
      </c>
      <c r="D465" s="13"/>
      <c r="E465" s="7"/>
      <c r="F465" s="7"/>
      <c r="G465" s="7"/>
      <c r="H465" s="7"/>
      <c r="I465" s="7"/>
      <c r="J465" s="7"/>
      <c r="K465" s="13"/>
      <c r="L465" s="13"/>
      <c r="M465" s="13"/>
      <c r="N465" s="13"/>
      <c r="O465" s="13"/>
      <c r="P465" s="13"/>
      <c r="Q465" s="13"/>
    </row>
    <row r="466" spans="1:17" ht="9.75" customHeight="1" x14ac:dyDescent="0.25">
      <c r="A466" s="253"/>
      <c r="B466" s="53" t="s">
        <v>178</v>
      </c>
      <c r="C466" s="322" t="s">
        <v>9</v>
      </c>
      <c r="D466" s="13"/>
      <c r="E466" s="7"/>
      <c r="F466" s="7"/>
      <c r="G466" s="7"/>
      <c r="H466" s="7"/>
      <c r="I466" s="7"/>
      <c r="J466" s="7"/>
      <c r="K466" s="13"/>
      <c r="L466" s="13"/>
      <c r="M466" s="13"/>
      <c r="N466" s="13"/>
      <c r="O466" s="13"/>
      <c r="P466" s="13"/>
      <c r="Q466" s="13"/>
    </row>
    <row r="467" spans="1:17" ht="9.75" customHeight="1" x14ac:dyDescent="0.25">
      <c r="A467" s="253"/>
      <c r="B467" s="96" t="s">
        <v>259</v>
      </c>
      <c r="C467" s="323" t="s">
        <v>9</v>
      </c>
      <c r="D467" s="13" t="s">
        <v>99</v>
      </c>
      <c r="E467" s="7"/>
      <c r="F467" s="483" t="s">
        <v>360</v>
      </c>
      <c r="G467" s="483"/>
      <c r="H467" s="483"/>
      <c r="I467" s="483"/>
      <c r="J467" s="483"/>
      <c r="K467" s="483"/>
      <c r="L467" s="483"/>
      <c r="M467" s="483"/>
      <c r="N467" s="483"/>
      <c r="O467" s="483"/>
      <c r="P467" s="55"/>
      <c r="Q467" s="55"/>
    </row>
    <row r="468" spans="1:17" ht="9.75" customHeight="1" x14ac:dyDescent="0.25">
      <c r="A468" s="253"/>
      <c r="B468" s="16"/>
      <c r="C468" s="120"/>
      <c r="D468" s="13"/>
      <c r="E468" s="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55"/>
      <c r="Q468" s="55"/>
    </row>
    <row r="469" spans="1:17" ht="10.5" customHeight="1" x14ac:dyDescent="0.25">
      <c r="A469" s="253" t="s">
        <v>101</v>
      </c>
      <c r="B469" s="32" t="s">
        <v>252</v>
      </c>
      <c r="C469" s="7"/>
      <c r="D469" s="7"/>
      <c r="E469" s="7"/>
      <c r="F469" s="13"/>
      <c r="G469" s="13"/>
      <c r="H469" s="33"/>
      <c r="I469" s="7"/>
      <c r="J469" s="7"/>
      <c r="K469" s="7"/>
      <c r="L469" s="7"/>
      <c r="M469" s="13"/>
      <c r="N469" s="13"/>
      <c r="O469" s="13"/>
      <c r="P469" s="13"/>
      <c r="Q469" s="13"/>
    </row>
    <row r="470" spans="1:17" ht="31.5" customHeight="1" x14ac:dyDescent="0.25">
      <c r="A470" s="253"/>
      <c r="B470" s="243"/>
      <c r="C470" s="144" t="s">
        <v>179</v>
      </c>
      <c r="D470" s="244"/>
      <c r="E470" s="244"/>
      <c r="F470" s="59"/>
      <c r="G470" s="11"/>
      <c r="H470" s="13"/>
      <c r="I470" s="13"/>
      <c r="J470" s="7"/>
      <c r="K470" s="7"/>
      <c r="L470" s="7"/>
      <c r="M470" s="13"/>
      <c r="N470" s="13"/>
      <c r="O470" s="13"/>
      <c r="P470" s="13"/>
      <c r="Q470" s="13"/>
    </row>
    <row r="471" spans="1:17" ht="10.5" customHeight="1" x14ac:dyDescent="0.25">
      <c r="A471" s="253"/>
      <c r="B471" s="149" t="s">
        <v>180</v>
      </c>
      <c r="C471" s="150">
        <v>0</v>
      </c>
      <c r="D471" s="121"/>
      <c r="E471" s="122"/>
      <c r="F471" s="59"/>
      <c r="G471" s="11"/>
      <c r="H471" s="13"/>
      <c r="I471" s="13"/>
      <c r="J471" s="7"/>
      <c r="K471" s="7"/>
      <c r="L471" s="7"/>
      <c r="M471" s="13"/>
      <c r="N471" s="13"/>
      <c r="O471" s="13"/>
      <c r="P471" s="13"/>
      <c r="Q471" s="13"/>
    </row>
    <row r="472" spans="1:17" ht="10.5" customHeight="1" x14ac:dyDescent="0.25">
      <c r="A472" s="253"/>
      <c r="B472" s="19" t="s">
        <v>175</v>
      </c>
      <c r="C472" s="145">
        <v>0</v>
      </c>
      <c r="D472" s="121"/>
      <c r="E472" s="122"/>
      <c r="F472" s="59"/>
      <c r="G472" s="11"/>
      <c r="H472" s="13"/>
      <c r="I472" s="13"/>
      <c r="J472" s="7"/>
      <c r="K472" s="7"/>
      <c r="L472" s="7"/>
      <c r="M472" s="13"/>
      <c r="N472" s="13"/>
      <c r="O472" s="13"/>
      <c r="P472" s="13"/>
      <c r="Q472" s="13"/>
    </row>
    <row r="473" spans="1:17" ht="10.5" customHeight="1" x14ac:dyDescent="0.25">
      <c r="A473" s="253"/>
      <c r="B473" s="19" t="s">
        <v>181</v>
      </c>
      <c r="C473" s="145">
        <v>2440</v>
      </c>
      <c r="D473" s="121"/>
      <c r="E473" s="122"/>
      <c r="F473" s="59"/>
      <c r="G473" s="11"/>
      <c r="H473" s="13"/>
      <c r="I473" s="13"/>
      <c r="J473" s="7"/>
      <c r="K473" s="7"/>
      <c r="L473" s="7"/>
      <c r="M473" s="13"/>
      <c r="N473" s="13"/>
      <c r="O473" s="13"/>
      <c r="P473" s="13"/>
      <c r="Q473" s="13"/>
    </row>
    <row r="474" spans="1:17" ht="10.5" customHeight="1" x14ac:dyDescent="0.25">
      <c r="A474" s="253"/>
      <c r="B474" s="19" t="s">
        <v>177</v>
      </c>
      <c r="C474" s="145">
        <v>80</v>
      </c>
      <c r="D474" s="121"/>
      <c r="E474" s="122"/>
      <c r="F474" s="59"/>
      <c r="G474" s="11"/>
      <c r="H474" s="13"/>
      <c r="I474" s="13"/>
      <c r="J474" s="7"/>
      <c r="K474" s="7"/>
      <c r="L474" s="7"/>
      <c r="M474" s="13"/>
      <c r="N474" s="13"/>
      <c r="O474" s="13"/>
      <c r="P474" s="13"/>
      <c r="Q474" s="13"/>
    </row>
    <row r="475" spans="1:17" ht="10.5" customHeight="1" x14ac:dyDescent="0.25">
      <c r="A475" s="253"/>
      <c r="B475" s="19" t="s">
        <v>178</v>
      </c>
      <c r="C475" s="145">
        <v>4000</v>
      </c>
      <c r="D475" s="121"/>
      <c r="E475" s="122"/>
      <c r="F475" s="59"/>
      <c r="G475" s="11"/>
      <c r="H475" s="13"/>
      <c r="I475" s="13"/>
      <c r="J475" s="7"/>
      <c r="K475" s="7"/>
      <c r="L475" s="7"/>
      <c r="M475" s="13"/>
      <c r="N475" s="13"/>
      <c r="O475" s="13"/>
      <c r="P475" s="13"/>
      <c r="Q475" s="13"/>
    </row>
    <row r="476" spans="1:17" ht="10.5" customHeight="1" x14ac:dyDescent="0.25">
      <c r="A476" s="253"/>
      <c r="B476" s="64" t="s">
        <v>48</v>
      </c>
      <c r="C476" s="133">
        <v>11069</v>
      </c>
      <c r="D476" s="13"/>
      <c r="E476" s="7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3"/>
      <c r="Q476" s="13"/>
    </row>
    <row r="477" spans="1:17" ht="6.75" customHeight="1" x14ac:dyDescent="0.25">
      <c r="A477" s="253"/>
      <c r="B477" s="32"/>
      <c r="C477" s="60"/>
      <c r="D477" s="13"/>
      <c r="E477" s="13"/>
      <c r="F477" s="7"/>
      <c r="G477" s="7"/>
      <c r="H477" s="7"/>
      <c r="I477" s="7"/>
      <c r="J477" s="7"/>
      <c r="K477" s="7"/>
      <c r="L477" s="7"/>
      <c r="M477" s="13"/>
      <c r="N477" s="13"/>
      <c r="O477" s="13"/>
      <c r="P477" s="13"/>
      <c r="Q477" s="13"/>
    </row>
    <row r="478" spans="1:17" ht="10.5" customHeight="1" x14ac:dyDescent="0.25">
      <c r="A478" s="253" t="s">
        <v>90</v>
      </c>
      <c r="B478" s="32" t="s">
        <v>345</v>
      </c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13"/>
      <c r="P478" s="13"/>
      <c r="Q478" s="13"/>
    </row>
    <row r="479" spans="1:17" ht="18.75" customHeight="1" x14ac:dyDescent="0.2">
      <c r="A479" s="253"/>
      <c r="B479" s="63"/>
      <c r="C479" s="151" t="s">
        <v>183</v>
      </c>
      <c r="D479" s="151" t="s">
        <v>182</v>
      </c>
      <c r="E479" s="241"/>
      <c r="F479" s="241"/>
      <c r="G479" s="241"/>
      <c r="H479" s="241"/>
      <c r="I479" s="241"/>
      <c r="J479" s="241"/>
      <c r="K479" s="241"/>
      <c r="L479" s="7"/>
      <c r="M479" s="13"/>
      <c r="N479" s="13"/>
      <c r="O479" s="13"/>
      <c r="P479" s="13"/>
      <c r="Q479" s="13"/>
    </row>
    <row r="480" spans="1:17" ht="10.5" customHeight="1" x14ac:dyDescent="0.25">
      <c r="A480" s="253"/>
      <c r="B480" s="94" t="s">
        <v>180</v>
      </c>
      <c r="C480" s="226">
        <v>0</v>
      </c>
      <c r="D480" s="225">
        <v>0</v>
      </c>
      <c r="E480" s="121"/>
      <c r="F480" s="121"/>
      <c r="G480" s="121"/>
      <c r="H480" s="121"/>
      <c r="I480" s="122"/>
      <c r="J480" s="122"/>
      <c r="K480" s="121"/>
      <c r="L480" s="7"/>
      <c r="M480" s="13"/>
      <c r="N480" s="13"/>
      <c r="O480" s="13"/>
      <c r="P480" s="13"/>
      <c r="Q480" s="13"/>
    </row>
    <row r="481" spans="1:17" ht="10.5" customHeight="1" x14ac:dyDescent="0.25">
      <c r="A481" s="253"/>
      <c r="B481" s="123" t="s">
        <v>175</v>
      </c>
      <c r="C481" s="326">
        <v>0</v>
      </c>
      <c r="D481" s="327">
        <v>0</v>
      </c>
      <c r="E481" s="121"/>
      <c r="F481" s="121"/>
      <c r="G481" s="121"/>
      <c r="H481" s="121"/>
      <c r="I481" s="122"/>
      <c r="J481" s="122"/>
      <c r="K481" s="121"/>
      <c r="L481" s="7"/>
      <c r="M481" s="13"/>
      <c r="N481" s="13"/>
      <c r="O481" s="13"/>
      <c r="P481" s="13"/>
      <c r="Q481" s="13"/>
    </row>
    <row r="482" spans="1:17" ht="10.5" customHeight="1" x14ac:dyDescent="0.25">
      <c r="A482" s="253"/>
      <c r="B482" s="123" t="s">
        <v>181</v>
      </c>
      <c r="C482" s="326">
        <v>31</v>
      </c>
      <c r="D482" s="327">
        <v>301</v>
      </c>
      <c r="E482" s="121"/>
      <c r="F482" s="121"/>
      <c r="G482" s="121"/>
      <c r="H482" s="121"/>
      <c r="I482" s="122"/>
      <c r="J482" s="122"/>
      <c r="K482" s="121"/>
      <c r="L482" s="7"/>
      <c r="M482" s="13"/>
      <c r="N482" s="13"/>
      <c r="O482" s="13"/>
      <c r="P482" s="13"/>
      <c r="Q482" s="13"/>
    </row>
    <row r="483" spans="1:17" ht="10.5" customHeight="1" x14ac:dyDescent="0.25">
      <c r="A483" s="253"/>
      <c r="B483" s="95" t="s">
        <v>177</v>
      </c>
      <c r="C483" s="228">
        <v>3</v>
      </c>
      <c r="D483" s="227">
        <v>5</v>
      </c>
      <c r="E483" s="121"/>
      <c r="F483" s="121"/>
      <c r="G483" s="121"/>
      <c r="H483" s="121"/>
      <c r="I483" s="122"/>
      <c r="J483" s="122"/>
      <c r="K483" s="121"/>
      <c r="L483" s="7"/>
      <c r="M483" s="13"/>
      <c r="N483" s="13"/>
      <c r="O483" s="13"/>
      <c r="P483" s="13"/>
      <c r="Q483" s="13"/>
    </row>
    <row r="484" spans="1:17" ht="10.5" customHeight="1" x14ac:dyDescent="0.25">
      <c r="A484" s="253"/>
      <c r="B484" s="95" t="s">
        <v>178</v>
      </c>
      <c r="C484" s="228">
        <v>8</v>
      </c>
      <c r="D484" s="227">
        <v>72</v>
      </c>
      <c r="E484" s="121"/>
      <c r="F484" s="121"/>
      <c r="G484" s="121"/>
      <c r="H484" s="121"/>
      <c r="I484" s="122"/>
      <c r="J484" s="122"/>
      <c r="K484" s="121"/>
      <c r="L484" s="7"/>
      <c r="M484" s="13"/>
      <c r="N484" s="13"/>
      <c r="O484" s="13"/>
      <c r="P484" s="13"/>
      <c r="Q484" s="13"/>
    </row>
    <row r="485" spans="1:17" ht="10.5" customHeight="1" x14ac:dyDescent="0.25">
      <c r="A485" s="253"/>
      <c r="B485" s="96" t="s">
        <v>14</v>
      </c>
      <c r="C485" s="234">
        <v>82</v>
      </c>
      <c r="D485" s="235">
        <v>1126</v>
      </c>
      <c r="E485" s="121"/>
      <c r="F485" s="121"/>
      <c r="G485" s="121"/>
      <c r="H485" s="121"/>
      <c r="I485" s="122"/>
      <c r="J485" s="122"/>
      <c r="K485" s="121"/>
      <c r="L485" s="7"/>
      <c r="M485" s="13"/>
      <c r="N485" s="13"/>
      <c r="O485" s="13"/>
      <c r="P485" s="13"/>
      <c r="Q485" s="13"/>
    </row>
    <row r="486" spans="1:17" ht="7.5" customHeight="1" x14ac:dyDescent="0.25">
      <c r="A486" s="253"/>
      <c r="B486" s="32"/>
      <c r="C486" s="33"/>
      <c r="D486" s="7"/>
      <c r="E486" s="7"/>
      <c r="F486" s="58"/>
      <c r="G486" s="58"/>
      <c r="H486" s="7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0.5" customHeight="1" x14ac:dyDescent="0.25">
      <c r="A487" s="253" t="s">
        <v>91</v>
      </c>
      <c r="B487" s="32" t="s">
        <v>346</v>
      </c>
      <c r="C487" s="33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13"/>
      <c r="P487" s="13"/>
      <c r="Q487" s="13"/>
    </row>
    <row r="488" spans="1:17" ht="10.5" customHeight="1" x14ac:dyDescent="0.25">
      <c r="A488" s="253"/>
      <c r="B488" s="509"/>
      <c r="C488" s="510"/>
      <c r="D488" s="510"/>
      <c r="E488" s="510"/>
      <c r="F488" s="511"/>
      <c r="G488" s="146" t="s">
        <v>116</v>
      </c>
      <c r="H488" s="7"/>
      <c r="I488" s="7"/>
      <c r="J488" s="7"/>
      <c r="K488" s="7"/>
      <c r="L488" s="7"/>
      <c r="M488" s="13"/>
      <c r="N488" s="13"/>
      <c r="O488" s="13"/>
      <c r="P488" s="13"/>
      <c r="Q488" s="13"/>
    </row>
    <row r="489" spans="1:17" ht="10.5" customHeight="1" x14ac:dyDescent="0.25">
      <c r="A489" s="253"/>
      <c r="B489" s="512" t="s">
        <v>289</v>
      </c>
      <c r="C489" s="513"/>
      <c r="D489" s="513"/>
      <c r="E489" s="513"/>
      <c r="F489" s="514"/>
      <c r="G489" s="273">
        <v>0</v>
      </c>
      <c r="H489" s="7"/>
      <c r="I489" s="7"/>
      <c r="J489" s="7"/>
      <c r="K489" s="7"/>
      <c r="L489" s="7"/>
      <c r="M489" s="13"/>
      <c r="N489" s="13"/>
      <c r="O489" s="13"/>
      <c r="P489" s="13"/>
      <c r="Q489" s="13"/>
    </row>
    <row r="490" spans="1:17" ht="10.5" customHeight="1" x14ac:dyDescent="0.25">
      <c r="A490" s="253"/>
      <c r="B490" s="515" t="s">
        <v>290</v>
      </c>
      <c r="C490" s="516"/>
      <c r="D490" s="516"/>
      <c r="E490" s="516"/>
      <c r="F490" s="517"/>
      <c r="G490" s="274">
        <v>0</v>
      </c>
      <c r="H490" s="7"/>
      <c r="I490" s="7"/>
      <c r="J490" s="7"/>
      <c r="K490" s="7"/>
      <c r="L490" s="7"/>
      <c r="M490" s="13"/>
      <c r="N490" s="13"/>
      <c r="O490" s="13"/>
      <c r="P490" s="13"/>
      <c r="Q490" s="13"/>
    </row>
    <row r="491" spans="1:17" ht="10.5" customHeight="1" x14ac:dyDescent="0.25">
      <c r="A491" s="253"/>
      <c r="B491" s="515" t="s">
        <v>385</v>
      </c>
      <c r="C491" s="516"/>
      <c r="D491" s="516"/>
      <c r="E491" s="516"/>
      <c r="F491" s="517"/>
      <c r="G491" s="274">
        <v>0</v>
      </c>
      <c r="H491" s="7"/>
      <c r="I491" s="7"/>
      <c r="J491" s="7"/>
      <c r="K491" s="7"/>
      <c r="L491" s="7"/>
      <c r="M491" s="13"/>
      <c r="N491" s="13"/>
      <c r="O491" s="13"/>
      <c r="P491" s="13"/>
      <c r="Q491" s="13"/>
    </row>
    <row r="492" spans="1:17" ht="10.5" customHeight="1" x14ac:dyDescent="0.25">
      <c r="A492" s="253"/>
      <c r="B492" s="515" t="s">
        <v>287</v>
      </c>
      <c r="C492" s="516"/>
      <c r="D492" s="516"/>
      <c r="E492" s="516"/>
      <c r="F492" s="517"/>
      <c r="G492" s="325">
        <v>7</v>
      </c>
      <c r="H492" s="7"/>
      <c r="I492" s="7"/>
      <c r="J492" s="7"/>
      <c r="K492" s="7"/>
      <c r="L492" s="7"/>
      <c r="M492" s="13"/>
      <c r="N492" s="13"/>
      <c r="O492" s="13"/>
      <c r="P492" s="13"/>
      <c r="Q492" s="13"/>
    </row>
    <row r="493" spans="1:17" ht="10.5" customHeight="1" x14ac:dyDescent="0.25">
      <c r="A493" s="253"/>
      <c r="B493" s="518" t="s">
        <v>288</v>
      </c>
      <c r="C493" s="519"/>
      <c r="D493" s="519"/>
      <c r="E493" s="519"/>
      <c r="F493" s="520"/>
      <c r="G493" s="275">
        <v>0</v>
      </c>
      <c r="H493" s="7"/>
      <c r="I493" s="7"/>
      <c r="J493" s="7"/>
      <c r="K493" s="7"/>
      <c r="L493" s="7"/>
      <c r="M493" s="13"/>
      <c r="N493" s="13"/>
      <c r="O493" s="13"/>
      <c r="P493" s="13"/>
      <c r="Q493" s="13"/>
    </row>
    <row r="494" spans="1:17" ht="8.25" customHeight="1" x14ac:dyDescent="0.25">
      <c r="A494" s="253"/>
      <c r="B494" s="16"/>
      <c r="C494" s="7"/>
      <c r="D494" s="7"/>
      <c r="E494" s="7"/>
      <c r="F494" s="13"/>
      <c r="G494" s="36"/>
      <c r="H494" s="36"/>
      <c r="I494" s="36"/>
      <c r="J494" s="36"/>
      <c r="K494" s="36"/>
      <c r="L494" s="36"/>
      <c r="M494" s="36"/>
      <c r="N494" s="36"/>
      <c r="O494" s="36"/>
      <c r="P494" s="13"/>
      <c r="Q494" s="13"/>
    </row>
    <row r="495" spans="1:17" ht="15" customHeight="1" x14ac:dyDescent="0.25">
      <c r="A495" s="255" t="s">
        <v>253</v>
      </c>
      <c r="B495" s="2"/>
      <c r="C495" s="33"/>
      <c r="D495" s="7"/>
      <c r="E495" s="7"/>
      <c r="F495" s="7"/>
      <c r="G495" s="7"/>
      <c r="H495" s="7"/>
      <c r="I495" s="13"/>
      <c r="J495" s="13"/>
      <c r="K495" s="13"/>
      <c r="L495" s="7"/>
      <c r="M495" s="13"/>
      <c r="N495" s="13"/>
      <c r="O495" s="13"/>
      <c r="P495" s="13"/>
      <c r="Q495" s="13"/>
    </row>
    <row r="496" spans="1:17" ht="10.5" customHeight="1" x14ac:dyDescent="0.25">
      <c r="A496" s="253" t="s">
        <v>102</v>
      </c>
      <c r="B496" s="50" t="s">
        <v>254</v>
      </c>
      <c r="C496" s="36"/>
      <c r="D496" s="36"/>
      <c r="E496" s="36"/>
      <c r="F496" s="36"/>
      <c r="G496" s="36"/>
      <c r="H496" s="36"/>
      <c r="I496" s="36"/>
      <c r="J496" s="36"/>
      <c r="K496" s="13"/>
      <c r="L496" s="13"/>
      <c r="M496" s="13"/>
      <c r="N496" s="13"/>
      <c r="O496" s="13"/>
      <c r="P496" s="13"/>
      <c r="Q496" s="13"/>
    </row>
    <row r="497" spans="1:17" ht="10.5" customHeight="1" x14ac:dyDescent="0.25">
      <c r="A497" s="253"/>
      <c r="B497" s="51" t="s">
        <v>255</v>
      </c>
      <c r="C497" s="321" t="s">
        <v>355</v>
      </c>
      <c r="D497" s="13"/>
      <c r="E497" s="36"/>
      <c r="F497" s="36"/>
      <c r="G497" s="36"/>
      <c r="H497" s="36"/>
      <c r="I497" s="36"/>
      <c r="J497" s="148"/>
      <c r="K497" s="13"/>
      <c r="L497" s="148"/>
      <c r="M497" s="13"/>
      <c r="N497" s="13"/>
      <c r="O497" s="13"/>
      <c r="P497" s="13"/>
      <c r="Q497" s="13"/>
    </row>
    <row r="498" spans="1:17" ht="10.5" customHeight="1" x14ac:dyDescent="0.25">
      <c r="A498" s="253"/>
      <c r="B498" s="53" t="s">
        <v>256</v>
      </c>
      <c r="C498" s="107" t="s">
        <v>11</v>
      </c>
      <c r="D498" s="13"/>
      <c r="E498" s="36"/>
      <c r="F498" s="36"/>
      <c r="G498" s="36"/>
      <c r="H498" s="36"/>
      <c r="I498" s="36"/>
      <c r="J498" s="36"/>
      <c r="K498" s="13"/>
      <c r="L498" s="13"/>
      <c r="M498" s="13"/>
      <c r="N498" s="13"/>
      <c r="O498" s="13"/>
      <c r="P498" s="13"/>
      <c r="Q498" s="13"/>
    </row>
    <row r="499" spans="1:17" ht="9.75" customHeight="1" x14ac:dyDescent="0.25">
      <c r="A499" s="253"/>
      <c r="B499" s="53" t="s">
        <v>257</v>
      </c>
      <c r="C499" s="107" t="s">
        <v>11</v>
      </c>
      <c r="D499" s="13"/>
      <c r="E499" s="7"/>
      <c r="F499" s="7"/>
      <c r="G499" s="7"/>
      <c r="H499" s="7"/>
      <c r="I499" s="7"/>
      <c r="J499" s="7"/>
      <c r="K499" s="13"/>
      <c r="L499" s="13"/>
      <c r="M499" s="13"/>
      <c r="N499" s="13"/>
      <c r="O499" s="13"/>
      <c r="P499" s="13"/>
      <c r="Q499" s="13"/>
    </row>
    <row r="500" spans="1:17" ht="9.75" customHeight="1" x14ac:dyDescent="0.25">
      <c r="A500" s="253"/>
      <c r="B500" s="53" t="s">
        <v>258</v>
      </c>
      <c r="C500" s="107" t="s">
        <v>11</v>
      </c>
      <c r="D500" s="13"/>
      <c r="E500" s="7"/>
      <c r="F500" s="7"/>
      <c r="G500" s="7"/>
      <c r="H500" s="7"/>
      <c r="I500" s="7"/>
      <c r="J500" s="7"/>
      <c r="K500" s="13"/>
      <c r="L500" s="13"/>
      <c r="M500" s="13"/>
      <c r="N500" s="13"/>
      <c r="O500" s="13"/>
      <c r="P500" s="13"/>
      <c r="Q500" s="13"/>
    </row>
    <row r="501" spans="1:17" ht="9.75" customHeight="1" x14ac:dyDescent="0.25">
      <c r="A501" s="253"/>
      <c r="B501" s="96" t="s">
        <v>14</v>
      </c>
      <c r="C501" s="108" t="s">
        <v>11</v>
      </c>
      <c r="D501" s="13" t="s">
        <v>99</v>
      </c>
      <c r="E501" s="7"/>
      <c r="F501" s="505" t="s">
        <v>11</v>
      </c>
      <c r="G501" s="506"/>
      <c r="H501" s="506"/>
      <c r="I501" s="506"/>
      <c r="J501" s="506"/>
      <c r="K501" s="506"/>
      <c r="L501" s="506"/>
      <c r="M501" s="506"/>
      <c r="N501" s="506"/>
      <c r="O501" s="507"/>
      <c r="P501" s="55"/>
      <c r="Q501" s="55"/>
    </row>
    <row r="502" spans="1:17" ht="9.75" customHeight="1" x14ac:dyDescent="0.25">
      <c r="A502" s="253"/>
      <c r="B502" s="16"/>
      <c r="C502" s="120"/>
      <c r="D502" s="13"/>
      <c r="E502" s="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55"/>
      <c r="Q502" s="55"/>
    </row>
    <row r="503" spans="1:17" ht="10.5" customHeight="1" x14ac:dyDescent="0.25">
      <c r="A503" s="253" t="s">
        <v>101</v>
      </c>
      <c r="B503" s="50" t="s">
        <v>347</v>
      </c>
      <c r="C503" s="36"/>
      <c r="D503" s="36"/>
      <c r="E503" s="36"/>
      <c r="F503" s="36"/>
      <c r="G503" s="36"/>
      <c r="H503" s="36"/>
      <c r="I503" s="36"/>
      <c r="J503" s="36"/>
      <c r="K503" s="13"/>
      <c r="L503" s="13"/>
      <c r="M503" s="13"/>
      <c r="N503" s="13"/>
      <c r="O503" s="13"/>
      <c r="P503" s="13"/>
      <c r="Q503" s="13"/>
    </row>
    <row r="504" spans="1:17" ht="10.5" customHeight="1" x14ac:dyDescent="0.25">
      <c r="A504" s="253"/>
      <c r="B504" s="51" t="s">
        <v>260</v>
      </c>
      <c r="C504" s="321" t="s">
        <v>9</v>
      </c>
      <c r="D504" s="13"/>
      <c r="E504" s="36"/>
      <c r="F504" s="36"/>
      <c r="G504" s="36"/>
      <c r="H504" s="36"/>
      <c r="I504" s="36"/>
      <c r="J504" s="148"/>
      <c r="K504" s="13"/>
      <c r="L504" s="148"/>
      <c r="M504" s="13"/>
      <c r="N504" s="13"/>
      <c r="O504" s="13"/>
      <c r="P504" s="13"/>
      <c r="Q504" s="13"/>
    </row>
    <row r="505" spans="1:17" ht="10.5" customHeight="1" x14ac:dyDescent="0.25">
      <c r="A505" s="253"/>
      <c r="B505" s="53" t="s">
        <v>261</v>
      </c>
      <c r="C505" s="322" t="s">
        <v>9</v>
      </c>
      <c r="D505" s="13"/>
      <c r="E505" s="36"/>
      <c r="F505" s="36"/>
      <c r="G505" s="36"/>
      <c r="H505" s="36"/>
      <c r="I505" s="36"/>
      <c r="J505" s="36"/>
      <c r="K505" s="13"/>
      <c r="L505" s="13"/>
      <c r="M505" s="13"/>
      <c r="N505" s="13"/>
      <c r="O505" s="13"/>
      <c r="P505" s="13"/>
      <c r="Q505" s="13"/>
    </row>
    <row r="506" spans="1:17" ht="10.5" customHeight="1" x14ac:dyDescent="0.25">
      <c r="A506" s="253"/>
      <c r="B506" s="53" t="s">
        <v>262</v>
      </c>
      <c r="C506" s="322" t="s">
        <v>10</v>
      </c>
      <c r="D506" s="13"/>
      <c r="E506" s="36"/>
      <c r="F506" s="36"/>
      <c r="G506" s="36"/>
      <c r="H506" s="36"/>
      <c r="I506" s="36"/>
      <c r="J506" s="36"/>
      <c r="K506" s="13"/>
      <c r="L506" s="13"/>
      <c r="M506" s="13"/>
      <c r="N506" s="13"/>
      <c r="O506" s="13"/>
      <c r="P506" s="13"/>
      <c r="Q506" s="13"/>
    </row>
    <row r="507" spans="1:17" ht="10.5" customHeight="1" x14ac:dyDescent="0.25">
      <c r="A507" s="253"/>
      <c r="B507" s="53" t="s">
        <v>263</v>
      </c>
      <c r="C507" s="322" t="s">
        <v>10</v>
      </c>
      <c r="D507" s="13"/>
      <c r="E507" s="36"/>
      <c r="F507" s="36"/>
      <c r="G507" s="36"/>
      <c r="H507" s="36"/>
      <c r="I507" s="36"/>
      <c r="J507" s="36"/>
      <c r="K507" s="13"/>
      <c r="L507" s="13"/>
      <c r="M507" s="13"/>
      <c r="N507" s="13"/>
      <c r="O507" s="13"/>
      <c r="P507" s="13"/>
      <c r="Q507" s="13"/>
    </row>
    <row r="508" spans="1:17" ht="10.5" customHeight="1" x14ac:dyDescent="0.25">
      <c r="A508" s="253"/>
      <c r="B508" s="53" t="s">
        <v>264</v>
      </c>
      <c r="C508" s="322" t="s">
        <v>10</v>
      </c>
      <c r="D508" s="13"/>
      <c r="E508" s="36"/>
      <c r="F508" s="36"/>
      <c r="G508" s="36"/>
      <c r="H508" s="36"/>
      <c r="I508" s="36"/>
      <c r="J508" s="36"/>
      <c r="K508" s="13"/>
      <c r="L508" s="13"/>
      <c r="M508" s="13"/>
      <c r="N508" s="13"/>
      <c r="O508" s="13"/>
      <c r="P508" s="13"/>
      <c r="Q508" s="13"/>
    </row>
    <row r="509" spans="1:17" ht="10.5" customHeight="1" x14ac:dyDescent="0.25">
      <c r="A509" s="253"/>
      <c r="B509" s="53" t="s">
        <v>265</v>
      </c>
      <c r="C509" s="322" t="s">
        <v>9</v>
      </c>
      <c r="D509" s="13"/>
      <c r="E509" s="36"/>
      <c r="F509" s="36"/>
      <c r="G509" s="36"/>
      <c r="H509" s="36"/>
      <c r="I509" s="36"/>
      <c r="J509" s="36"/>
      <c r="K509" s="13"/>
      <c r="L509" s="13"/>
      <c r="M509" s="13"/>
      <c r="N509" s="13"/>
      <c r="O509" s="13"/>
      <c r="P509" s="13"/>
      <c r="Q509" s="13"/>
    </row>
    <row r="510" spans="1:17" ht="10.5" customHeight="1" x14ac:dyDescent="0.25">
      <c r="A510" s="253"/>
      <c r="B510" s="53" t="s">
        <v>266</v>
      </c>
      <c r="C510" s="322" t="s">
        <v>10</v>
      </c>
      <c r="D510" s="13"/>
      <c r="E510" s="36"/>
      <c r="F510" s="36"/>
      <c r="G510" s="36"/>
      <c r="H510" s="36"/>
      <c r="I510" s="36"/>
      <c r="J510" s="36"/>
      <c r="K510" s="13"/>
      <c r="L510" s="13"/>
      <c r="M510" s="13"/>
      <c r="N510" s="13"/>
      <c r="O510" s="13"/>
      <c r="P510" s="13"/>
      <c r="Q510" s="13"/>
    </row>
    <row r="511" spans="1:17" ht="10.5" customHeight="1" x14ac:dyDescent="0.25">
      <c r="A511" s="253"/>
      <c r="B511" s="53" t="s">
        <v>267</v>
      </c>
      <c r="C511" s="322" t="s">
        <v>10</v>
      </c>
      <c r="D511" s="13"/>
      <c r="E511" s="36"/>
      <c r="F511" s="36"/>
      <c r="G511" s="36"/>
      <c r="H511" s="36"/>
      <c r="I511" s="36"/>
      <c r="J511" s="36"/>
      <c r="K511" s="13"/>
      <c r="L511" s="13"/>
      <c r="M511" s="13"/>
      <c r="N511" s="13"/>
      <c r="O511" s="13"/>
      <c r="P511" s="13"/>
      <c r="Q511" s="13"/>
    </row>
    <row r="512" spans="1:17" ht="9.75" customHeight="1" x14ac:dyDescent="0.25">
      <c r="A512" s="253"/>
      <c r="B512" s="53" t="s">
        <v>268</v>
      </c>
      <c r="C512" s="322" t="s">
        <v>10</v>
      </c>
      <c r="D512" s="13"/>
      <c r="E512" s="7"/>
      <c r="F512" s="7"/>
      <c r="G512" s="7"/>
      <c r="H512" s="7"/>
      <c r="I512" s="7"/>
      <c r="J512" s="7"/>
      <c r="K512" s="13"/>
      <c r="L512" s="13"/>
      <c r="M512" s="13"/>
      <c r="N512" s="13"/>
      <c r="O512" s="13"/>
      <c r="P512" s="13"/>
      <c r="Q512" s="13"/>
    </row>
    <row r="513" spans="1:17" ht="9.75" customHeight="1" x14ac:dyDescent="0.25">
      <c r="A513" s="253"/>
      <c r="B513" s="53" t="s">
        <v>269</v>
      </c>
      <c r="C513" s="322" t="s">
        <v>9</v>
      </c>
      <c r="D513" s="13"/>
      <c r="E513" s="7"/>
      <c r="F513" s="7"/>
      <c r="G513" s="7"/>
      <c r="H513" s="7"/>
      <c r="I513" s="7"/>
      <c r="J513" s="7"/>
      <c r="K513" s="13"/>
      <c r="L513" s="13"/>
      <c r="M513" s="13"/>
      <c r="N513" s="13"/>
      <c r="O513" s="13"/>
      <c r="P513" s="13"/>
      <c r="Q513" s="13"/>
    </row>
    <row r="514" spans="1:17" ht="9.75" customHeight="1" x14ac:dyDescent="0.25">
      <c r="A514" s="253"/>
      <c r="B514" s="96" t="s">
        <v>259</v>
      </c>
      <c r="C514" s="323" t="s">
        <v>9</v>
      </c>
      <c r="D514" s="13" t="s">
        <v>99</v>
      </c>
      <c r="E514" s="7"/>
      <c r="F514" s="483" t="s">
        <v>361</v>
      </c>
      <c r="G514" s="483"/>
      <c r="H514" s="483"/>
      <c r="I514" s="483"/>
      <c r="J514" s="483"/>
      <c r="K514" s="483"/>
      <c r="L514" s="483"/>
      <c r="M514" s="483"/>
      <c r="N514" s="483"/>
      <c r="O514" s="483"/>
      <c r="P514" s="55"/>
      <c r="Q514" s="55"/>
    </row>
    <row r="515" spans="1:17" ht="9.75" customHeight="1" x14ac:dyDescent="0.25">
      <c r="A515" s="253"/>
      <c r="B515" s="16"/>
      <c r="C515" s="324"/>
      <c r="D515" s="13"/>
      <c r="E515" s="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55"/>
      <c r="Q515" s="55"/>
    </row>
    <row r="516" spans="1:17" ht="10.5" customHeight="1" x14ac:dyDescent="0.25">
      <c r="A516" s="253" t="s">
        <v>90</v>
      </c>
      <c r="B516" s="50" t="s">
        <v>291</v>
      </c>
      <c r="C516" s="36"/>
      <c r="D516" s="36"/>
      <c r="E516" s="36"/>
      <c r="F516" s="36"/>
      <c r="G516" s="36"/>
      <c r="H516" s="36"/>
      <c r="I516" s="36"/>
      <c r="J516" s="36"/>
      <c r="K516" s="13"/>
      <c r="L516" s="13"/>
      <c r="M516" s="13"/>
      <c r="N516" s="13"/>
      <c r="O516" s="13"/>
      <c r="P516" s="13"/>
      <c r="Q516" s="13"/>
    </row>
    <row r="517" spans="1:17" ht="10.5" customHeight="1" x14ac:dyDescent="0.25">
      <c r="A517" s="253"/>
      <c r="B517" s="13"/>
      <c r="C517" s="13"/>
      <c r="D517" s="168" t="s">
        <v>273</v>
      </c>
      <c r="E517" s="321" t="s">
        <v>9</v>
      </c>
      <c r="F517" s="36"/>
      <c r="G517" s="36"/>
      <c r="H517" s="36"/>
      <c r="I517" s="36"/>
      <c r="J517" s="148"/>
      <c r="K517" s="13"/>
      <c r="L517" s="148"/>
      <c r="M517" s="13"/>
      <c r="N517" s="13"/>
      <c r="O517" s="13"/>
      <c r="P517" s="13"/>
      <c r="Q517" s="13"/>
    </row>
    <row r="518" spans="1:17" ht="10.5" customHeight="1" x14ac:dyDescent="0.25">
      <c r="A518" s="253"/>
      <c r="B518" s="13"/>
      <c r="C518" s="13"/>
      <c r="D518" s="169" t="s">
        <v>270</v>
      </c>
      <c r="E518" s="322" t="s">
        <v>9</v>
      </c>
      <c r="F518" s="36"/>
      <c r="G518" s="36"/>
      <c r="H518" s="36"/>
      <c r="I518" s="36"/>
      <c r="J518" s="36"/>
      <c r="K518" s="13"/>
      <c r="L518" s="13"/>
      <c r="M518" s="13"/>
      <c r="N518" s="13"/>
      <c r="O518" s="13"/>
      <c r="P518" s="13"/>
      <c r="Q518" s="13"/>
    </row>
    <row r="519" spans="1:17" ht="10.5" customHeight="1" x14ac:dyDescent="0.25">
      <c r="A519" s="253"/>
      <c r="B519" s="13"/>
      <c r="C519" s="13"/>
      <c r="D519" s="169" t="s">
        <v>271</v>
      </c>
      <c r="E519" s="322" t="s">
        <v>9</v>
      </c>
      <c r="F519" s="36"/>
      <c r="G519" s="36"/>
      <c r="H519" s="36"/>
      <c r="I519" s="36"/>
      <c r="J519" s="36"/>
      <c r="K519" s="13"/>
      <c r="L519" s="13"/>
      <c r="M519" s="13"/>
      <c r="N519" s="13"/>
      <c r="O519" s="13"/>
      <c r="P519" s="13"/>
      <c r="Q519" s="13"/>
    </row>
    <row r="520" spans="1:17" ht="9.75" customHeight="1" x14ac:dyDescent="0.25">
      <c r="A520" s="253"/>
      <c r="B520" s="13"/>
      <c r="C520" s="13"/>
      <c r="D520" s="169" t="s">
        <v>272</v>
      </c>
      <c r="E520" s="322" t="s">
        <v>9</v>
      </c>
      <c r="F520" s="367" t="s">
        <v>366</v>
      </c>
      <c r="G520" s="7"/>
      <c r="H520" s="7"/>
      <c r="I520" s="7"/>
      <c r="J520" s="7"/>
      <c r="K520" s="13"/>
      <c r="L520" s="13"/>
      <c r="M520" s="13"/>
      <c r="N520" s="13"/>
      <c r="O520" s="13"/>
      <c r="P520" s="13"/>
      <c r="Q520" s="13"/>
    </row>
    <row r="521" spans="1:17" ht="9.75" customHeight="1" x14ac:dyDescent="0.25">
      <c r="A521" s="253"/>
      <c r="B521" s="13"/>
      <c r="C521" s="13"/>
      <c r="D521" s="169" t="s">
        <v>386</v>
      </c>
      <c r="E521" s="322" t="s">
        <v>9</v>
      </c>
      <c r="F521" s="7"/>
      <c r="G521" s="7"/>
      <c r="H521" s="7"/>
      <c r="I521" s="7"/>
      <c r="J521" s="7"/>
      <c r="K521" s="13"/>
      <c r="L521" s="13"/>
      <c r="M521" s="13"/>
      <c r="N521" s="13"/>
      <c r="O521" s="13"/>
      <c r="P521" s="13"/>
      <c r="Q521" s="13"/>
    </row>
    <row r="522" spans="1:17" ht="9.75" customHeight="1" x14ac:dyDescent="0.25">
      <c r="A522" s="253"/>
      <c r="B522" s="13"/>
      <c r="C522" s="13"/>
      <c r="D522" s="163" t="s">
        <v>259</v>
      </c>
      <c r="E522" s="323" t="s">
        <v>10</v>
      </c>
      <c r="F522" s="7"/>
      <c r="G522" s="147" t="s">
        <v>99</v>
      </c>
      <c r="H522" s="147"/>
      <c r="I522" s="505" t="s">
        <v>11</v>
      </c>
      <c r="J522" s="506"/>
      <c r="K522" s="506"/>
      <c r="L522" s="506"/>
      <c r="M522" s="506"/>
      <c r="N522" s="506"/>
      <c r="O522" s="506"/>
      <c r="P522" s="507"/>
      <c r="Q522" s="55"/>
    </row>
    <row r="523" spans="1:17" ht="9.75" customHeight="1" x14ac:dyDescent="0.25">
      <c r="A523" s="253"/>
      <c r="B523" s="16"/>
      <c r="C523" s="120"/>
      <c r="D523" s="13"/>
      <c r="E523" s="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55"/>
      <c r="Q523" s="55"/>
    </row>
    <row r="524" spans="1:17" ht="10.5" customHeight="1" x14ac:dyDescent="0.25">
      <c r="A524" s="253" t="s">
        <v>91</v>
      </c>
      <c r="B524" s="50" t="s">
        <v>387</v>
      </c>
      <c r="C524" s="36"/>
      <c r="D524" s="36"/>
      <c r="E524" s="36"/>
      <c r="F524" s="36"/>
      <c r="G524" s="36"/>
      <c r="H524" s="36"/>
      <c r="I524" s="36"/>
      <c r="J524" s="36"/>
      <c r="K524" s="13"/>
      <c r="L524" s="13"/>
      <c r="M524" s="13"/>
      <c r="N524" s="13"/>
      <c r="O524" s="13"/>
      <c r="P524" s="13"/>
      <c r="Q524" s="13"/>
    </row>
    <row r="525" spans="1:17" ht="10.5" customHeight="1" x14ac:dyDescent="0.25">
      <c r="A525" s="253"/>
      <c r="B525" s="13"/>
      <c r="C525" s="13"/>
      <c r="D525" s="405"/>
      <c r="E525" s="406">
        <v>1</v>
      </c>
      <c r="F525" s="36"/>
      <c r="G525" s="36"/>
      <c r="H525" s="36"/>
      <c r="I525" s="36"/>
      <c r="J525" s="148"/>
      <c r="K525" s="13"/>
      <c r="L525" s="148"/>
      <c r="M525" s="13"/>
      <c r="N525" s="13"/>
      <c r="O525" s="13"/>
      <c r="P525" s="13"/>
      <c r="Q525" s="13"/>
    </row>
    <row r="526" spans="1:17" ht="9.75" customHeight="1" x14ac:dyDescent="0.25">
      <c r="A526" s="253"/>
      <c r="B526" s="16"/>
      <c r="C526" s="120"/>
      <c r="D526" s="13"/>
      <c r="E526" s="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55"/>
      <c r="Q526" s="55"/>
    </row>
    <row r="527" spans="1:17" ht="12.75" customHeight="1" x14ac:dyDescent="0.25">
      <c r="A527" s="255" t="s">
        <v>154</v>
      </c>
      <c r="B527" s="13"/>
      <c r="C527" s="39"/>
      <c r="D527" s="36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13"/>
      <c r="P527" s="13"/>
      <c r="Q527" s="13"/>
    </row>
    <row r="528" spans="1:17" ht="9.75" customHeight="1" x14ac:dyDescent="0.25">
      <c r="A528" s="57" t="s">
        <v>102</v>
      </c>
      <c r="B528" s="485" t="s">
        <v>292</v>
      </c>
      <c r="C528" s="486"/>
      <c r="D528" s="486"/>
      <c r="E528" s="487"/>
      <c r="F528" s="438" t="s">
        <v>368</v>
      </c>
      <c r="G528" s="438"/>
      <c r="H528" s="438"/>
      <c r="I528" s="438"/>
      <c r="J528" s="438"/>
      <c r="K528" s="438"/>
      <c r="L528" s="438"/>
      <c r="M528" s="438"/>
      <c r="N528" s="438"/>
      <c r="O528" s="13"/>
      <c r="P528" s="13"/>
      <c r="Q528" s="13"/>
    </row>
    <row r="529" spans="1:17" ht="9.75" customHeight="1" x14ac:dyDescent="0.25">
      <c r="A529" s="57" t="s">
        <v>101</v>
      </c>
      <c r="B529" s="488" t="s">
        <v>293</v>
      </c>
      <c r="C529" s="489"/>
      <c r="D529" s="489"/>
      <c r="E529" s="490"/>
      <c r="F529" s="499" t="s">
        <v>367</v>
      </c>
      <c r="G529" s="499"/>
      <c r="H529" s="499"/>
      <c r="I529" s="499"/>
      <c r="J529" s="499"/>
      <c r="K529" s="499"/>
      <c r="L529" s="499"/>
      <c r="M529" s="499"/>
      <c r="N529" s="499"/>
      <c r="O529" s="13"/>
      <c r="P529" s="13"/>
      <c r="Q529" s="13"/>
    </row>
    <row r="530" spans="1:17" ht="9.75" customHeight="1" x14ac:dyDescent="0.25">
      <c r="A530" s="57" t="s">
        <v>90</v>
      </c>
      <c r="B530" s="488" t="s">
        <v>294</v>
      </c>
      <c r="C530" s="489"/>
      <c r="D530" s="489"/>
      <c r="E530" s="490"/>
      <c r="F530" s="499" t="s">
        <v>369</v>
      </c>
      <c r="G530" s="499"/>
      <c r="H530" s="499"/>
      <c r="I530" s="499"/>
      <c r="J530" s="499"/>
      <c r="K530" s="499"/>
      <c r="L530" s="499"/>
      <c r="M530" s="499"/>
      <c r="N530" s="499"/>
      <c r="O530" s="13"/>
      <c r="P530" s="13"/>
      <c r="Q530" s="13"/>
    </row>
    <row r="531" spans="1:17" ht="9.75" customHeight="1" x14ac:dyDescent="0.25">
      <c r="A531" s="57" t="s">
        <v>91</v>
      </c>
      <c r="B531" s="491" t="s">
        <v>295</v>
      </c>
      <c r="C531" s="492"/>
      <c r="D531" s="492"/>
      <c r="E531" s="493"/>
      <c r="F531" s="484" t="s">
        <v>370</v>
      </c>
      <c r="G531" s="484"/>
      <c r="H531" s="484"/>
      <c r="I531" s="484"/>
      <c r="J531" s="484"/>
      <c r="K531" s="484"/>
      <c r="L531" s="484"/>
      <c r="M531" s="484"/>
      <c r="N531" s="484"/>
      <c r="O531" s="13"/>
      <c r="P531" s="13"/>
      <c r="Q531" s="13"/>
    </row>
    <row r="532" spans="1:17" ht="10.5" customHeight="1" x14ac:dyDescent="0.25">
      <c r="A532" s="253"/>
      <c r="B532" s="13"/>
      <c r="C532" s="33"/>
      <c r="D532" s="16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13"/>
      <c r="P532" s="13"/>
      <c r="Q532" s="13"/>
    </row>
    <row r="533" spans="1:17" ht="11.25" customHeight="1" x14ac:dyDescent="0.25">
      <c r="A533" s="93" t="s">
        <v>297</v>
      </c>
      <c r="B533" s="16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13"/>
      <c r="P533" s="13"/>
      <c r="Q533" s="13"/>
    </row>
    <row r="534" spans="1:17" ht="11.25" customHeight="1" x14ac:dyDescent="0.25">
      <c r="A534" s="93" t="s">
        <v>296</v>
      </c>
      <c r="B534" s="16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13"/>
      <c r="P534" s="13"/>
      <c r="Q534" s="13"/>
    </row>
    <row r="535" spans="1:17" ht="11.25" customHeight="1" x14ac:dyDescent="0.25">
      <c r="A535" s="7"/>
      <c r="B535" s="16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13"/>
      <c r="P535" s="13"/>
      <c r="Q535" s="13"/>
    </row>
    <row r="536" spans="1:17" ht="10.5" customHeight="1" x14ac:dyDescent="0.25">
      <c r="A536" s="7"/>
      <c r="B536" s="16"/>
      <c r="C536" s="7"/>
      <c r="D536" s="7"/>
      <c r="E536" s="7"/>
      <c r="F536" s="7"/>
      <c r="G536" s="7"/>
      <c r="H536" s="7"/>
      <c r="I536" s="7"/>
      <c r="J536" s="7"/>
      <c r="K536" s="7"/>
      <c r="L536" s="13"/>
      <c r="M536" s="13"/>
      <c r="N536" s="13"/>
      <c r="O536" s="13"/>
      <c r="P536" s="13"/>
      <c r="Q536" s="13"/>
    </row>
    <row r="537" spans="1:17" ht="22.5" customHeight="1" x14ac:dyDescent="0.2">
      <c r="A537" s="7"/>
      <c r="B537" s="16"/>
      <c r="C537" s="152" t="s">
        <v>184</v>
      </c>
      <c r="D537" s="92"/>
      <c r="E537" s="92"/>
      <c r="F537" s="92"/>
      <c r="G537" s="92"/>
      <c r="H537" s="92"/>
      <c r="I537" s="7"/>
      <c r="J537" s="7"/>
      <c r="K537" s="7"/>
      <c r="L537" s="13"/>
      <c r="M537" s="13"/>
      <c r="N537" s="13"/>
      <c r="O537" s="13"/>
      <c r="P537" s="13"/>
      <c r="Q537" s="13"/>
    </row>
    <row r="538" spans="1:17" ht="12.75" customHeight="1" x14ac:dyDescent="0.25">
      <c r="A538" s="7"/>
      <c r="B538" s="13"/>
      <c r="C538" s="93" t="s">
        <v>353</v>
      </c>
      <c r="D538" s="93"/>
      <c r="E538" s="93"/>
      <c r="F538" s="93"/>
      <c r="G538" s="93"/>
      <c r="H538" s="93"/>
      <c r="I538" s="93"/>
      <c r="J538" s="93"/>
      <c r="K538" s="93"/>
      <c r="L538" s="420" t="s">
        <v>388</v>
      </c>
      <c r="M538" s="420"/>
      <c r="N538" s="420"/>
      <c r="O538" s="420"/>
      <c r="P538" s="420"/>
      <c r="Q538" s="420"/>
    </row>
    <row r="539" spans="1:17" ht="12.75" customHeight="1" x14ac:dyDescent="0.25">
      <c r="A539" s="13"/>
      <c r="B539" s="13"/>
      <c r="C539" s="257" t="s">
        <v>78</v>
      </c>
      <c r="D539" s="258" t="s">
        <v>362</v>
      </c>
      <c r="E539" s="259"/>
      <c r="F539" s="259"/>
      <c r="G539" s="259"/>
      <c r="H539" s="259"/>
      <c r="I539" s="259"/>
      <c r="J539" s="259"/>
      <c r="K539" s="259"/>
      <c r="L539" s="260" t="s">
        <v>185</v>
      </c>
      <c r="M539" s="261"/>
      <c r="N539" s="13" t="s">
        <v>186</v>
      </c>
      <c r="O539" s="13"/>
      <c r="P539" s="13"/>
      <c r="Q539" s="13"/>
    </row>
  </sheetData>
  <mergeCells count="235">
    <mergeCell ref="I376:J376"/>
    <mergeCell ref="I377:J377"/>
    <mergeCell ref="L207:M207"/>
    <mergeCell ref="I378:J378"/>
    <mergeCell ref="I379:J379"/>
    <mergeCell ref="I373:J373"/>
    <mergeCell ref="A1:Q1"/>
    <mergeCell ref="B77:B78"/>
    <mergeCell ref="B25:B26"/>
    <mergeCell ref="B89:B90"/>
    <mergeCell ref="C25:G25"/>
    <mergeCell ref="H25:L25"/>
    <mergeCell ref="C89:E89"/>
    <mergeCell ref="F89:H89"/>
    <mergeCell ref="I89:K89"/>
    <mergeCell ref="L89:N89"/>
    <mergeCell ref="M25:Q25"/>
    <mergeCell ref="C77:E77"/>
    <mergeCell ref="F22:H22"/>
    <mergeCell ref="F39:Q39"/>
    <mergeCell ref="C13:M13"/>
    <mergeCell ref="C12:M12"/>
    <mergeCell ref="L77:N77"/>
    <mergeCell ref="J60:K60"/>
    <mergeCell ref="J61:K61"/>
    <mergeCell ref="J62:K62"/>
    <mergeCell ref="J63:K63"/>
    <mergeCell ref="J64:K64"/>
    <mergeCell ref="N48:Q48"/>
    <mergeCell ref="O77:Q77"/>
    <mergeCell ref="O89:Q89"/>
    <mergeCell ref="C14:M14"/>
    <mergeCell ref="C15:M15"/>
    <mergeCell ref="F18:H18"/>
    <mergeCell ref="F19:H19"/>
    <mergeCell ref="J58:K58"/>
    <mergeCell ref="J59:K59"/>
    <mergeCell ref="B66:P66"/>
    <mergeCell ref="G220:J220"/>
    <mergeCell ref="K220:N220"/>
    <mergeCell ref="E378:F378"/>
    <mergeCell ref="I375:J375"/>
    <mergeCell ref="J352:K352"/>
    <mergeCell ref="J353:K353"/>
    <mergeCell ref="I374:J374"/>
    <mergeCell ref="B234:B235"/>
    <mergeCell ref="F77:H77"/>
    <mergeCell ref="I77:K77"/>
    <mergeCell ref="F98:H98"/>
    <mergeCell ref="C234:F234"/>
    <mergeCell ref="D182:E182"/>
    <mergeCell ref="D183:E183"/>
    <mergeCell ref="D184:E184"/>
    <mergeCell ref="N207:O207"/>
    <mergeCell ref="K145:P145"/>
    <mergeCell ref="H130:M130"/>
    <mergeCell ref="E314:F314"/>
    <mergeCell ref="F336:P336"/>
    <mergeCell ref="E374:F374"/>
    <mergeCell ref="E373:F373"/>
    <mergeCell ref="E377:F377"/>
    <mergeCell ref="E321:F321"/>
    <mergeCell ref="D387:E387"/>
    <mergeCell ref="D388:E388"/>
    <mergeCell ref="D389:E389"/>
    <mergeCell ref="D390:E390"/>
    <mergeCell ref="D396:E396"/>
    <mergeCell ref="D397:E397"/>
    <mergeCell ref="D403:E403"/>
    <mergeCell ref="D404:E404"/>
    <mergeCell ref="G402:H402"/>
    <mergeCell ref="G401:H401"/>
    <mergeCell ref="G387:H387"/>
    <mergeCell ref="G388:H388"/>
    <mergeCell ref="G389:H389"/>
    <mergeCell ref="D395:E395"/>
    <mergeCell ref="G397:H397"/>
    <mergeCell ref="I418:K418"/>
    <mergeCell ref="F418:H418"/>
    <mergeCell ref="C418:E418"/>
    <mergeCell ref="B491:F491"/>
    <mergeCell ref="B493:F493"/>
    <mergeCell ref="G403:H403"/>
    <mergeCell ref="G404:H404"/>
    <mergeCell ref="F467:O467"/>
    <mergeCell ref="C430:E430"/>
    <mergeCell ref="F430:H430"/>
    <mergeCell ref="I430:K430"/>
    <mergeCell ref="I448:J448"/>
    <mergeCell ref="G400:H400"/>
    <mergeCell ref="G448:H448"/>
    <mergeCell ref="B220:B221"/>
    <mergeCell ref="I522:P522"/>
    <mergeCell ref="B418:B419"/>
    <mergeCell ref="B407:B408"/>
    <mergeCell ref="J403:K403"/>
    <mergeCell ref="J404:K404"/>
    <mergeCell ref="J402:K402"/>
    <mergeCell ref="G396:H396"/>
    <mergeCell ref="F501:O501"/>
    <mergeCell ref="B488:F488"/>
    <mergeCell ref="B489:F489"/>
    <mergeCell ref="B490:F490"/>
    <mergeCell ref="I385:K385"/>
    <mergeCell ref="I381:J381"/>
    <mergeCell ref="I382:J382"/>
    <mergeCell ref="I380:J380"/>
    <mergeCell ref="J386:K386"/>
    <mergeCell ref="J387:K387"/>
    <mergeCell ref="J389:K389"/>
    <mergeCell ref="J390:K390"/>
    <mergeCell ref="F514:O514"/>
    <mergeCell ref="C407:E407"/>
    <mergeCell ref="D398:E398"/>
    <mergeCell ref="D399:E399"/>
    <mergeCell ref="J350:K350"/>
    <mergeCell ref="J351:K351"/>
    <mergeCell ref="F529:N529"/>
    <mergeCell ref="F530:N530"/>
    <mergeCell ref="D386:E386"/>
    <mergeCell ref="G390:H390"/>
    <mergeCell ref="J388:K388"/>
    <mergeCell ref="C300:E300"/>
    <mergeCell ref="F300:H300"/>
    <mergeCell ref="E382:F382"/>
    <mergeCell ref="G380:H380"/>
    <mergeCell ref="G381:H381"/>
    <mergeCell ref="G382:H382"/>
    <mergeCell ref="C385:E385"/>
    <mergeCell ref="F385:H385"/>
    <mergeCell ref="E375:F375"/>
    <mergeCell ref="E376:F376"/>
    <mergeCell ref="B378:D378"/>
    <mergeCell ref="B379:D379"/>
    <mergeCell ref="J399:K399"/>
    <mergeCell ref="J398:K398"/>
    <mergeCell ref="J400:K400"/>
    <mergeCell ref="J401:K401"/>
    <mergeCell ref="B492:F492"/>
    <mergeCell ref="F531:N531"/>
    <mergeCell ref="B528:E528"/>
    <mergeCell ref="B529:E529"/>
    <mergeCell ref="B530:E530"/>
    <mergeCell ref="B531:E531"/>
    <mergeCell ref="B430:B431"/>
    <mergeCell ref="F393:H393"/>
    <mergeCell ref="B393:B394"/>
    <mergeCell ref="I407:K407"/>
    <mergeCell ref="F407:H407"/>
    <mergeCell ref="G395:H395"/>
    <mergeCell ref="I393:K393"/>
    <mergeCell ref="G394:H394"/>
    <mergeCell ref="J394:K394"/>
    <mergeCell ref="G398:H398"/>
    <mergeCell ref="G399:H399"/>
    <mergeCell ref="J397:K397"/>
    <mergeCell ref="J396:K396"/>
    <mergeCell ref="J395:K395"/>
    <mergeCell ref="C393:E393"/>
    <mergeCell ref="D400:E400"/>
    <mergeCell ref="D401:E401"/>
    <mergeCell ref="D402:E402"/>
    <mergeCell ref="D394:E394"/>
    <mergeCell ref="B98:B99"/>
    <mergeCell ref="B206:B208"/>
    <mergeCell ref="J181:K181"/>
    <mergeCell ref="J182:K182"/>
    <mergeCell ref="J183:K183"/>
    <mergeCell ref="J184:K184"/>
    <mergeCell ref="I207:I208"/>
    <mergeCell ref="J206:P206"/>
    <mergeCell ref="C206:I206"/>
    <mergeCell ref="E143:P143"/>
    <mergeCell ref="B154:C154"/>
    <mergeCell ref="E158:P158"/>
    <mergeCell ref="E167:P167"/>
    <mergeCell ref="E207:F207"/>
    <mergeCell ref="G190:K190"/>
    <mergeCell ref="I98:K98"/>
    <mergeCell ref="B179:B180"/>
    <mergeCell ref="F113:O113"/>
    <mergeCell ref="F179:H179"/>
    <mergeCell ref="I179:K179"/>
    <mergeCell ref="C179:E179"/>
    <mergeCell ref="D180:E180"/>
    <mergeCell ref="G180:H180"/>
    <mergeCell ref="C98:E98"/>
    <mergeCell ref="J207:K207"/>
    <mergeCell ref="G234:J234"/>
    <mergeCell ref="F528:N528"/>
    <mergeCell ref="B380:D380"/>
    <mergeCell ref="B381:D381"/>
    <mergeCell ref="B385:B386"/>
    <mergeCell ref="G374:H374"/>
    <mergeCell ref="G375:H375"/>
    <mergeCell ref="G386:H386"/>
    <mergeCell ref="G379:H379"/>
    <mergeCell ref="G373:H373"/>
    <mergeCell ref="B382:D382"/>
    <mergeCell ref="E379:F379"/>
    <mergeCell ref="E380:F380"/>
    <mergeCell ref="B374:D374"/>
    <mergeCell ref="B375:D375"/>
    <mergeCell ref="B373:D373"/>
    <mergeCell ref="B376:D376"/>
    <mergeCell ref="B377:D377"/>
    <mergeCell ref="E381:F381"/>
    <mergeCell ref="G376:H376"/>
    <mergeCell ref="G377:H377"/>
    <mergeCell ref="G378:H378"/>
    <mergeCell ref="I300:K300"/>
    <mergeCell ref="B127:P127"/>
    <mergeCell ref="B195:P195"/>
    <mergeCell ref="B307:P307"/>
    <mergeCell ref="L538:Q538"/>
    <mergeCell ref="E317:F317"/>
    <mergeCell ref="E318:F318"/>
    <mergeCell ref="E319:F319"/>
    <mergeCell ref="E315:F315"/>
    <mergeCell ref="O98:Q98"/>
    <mergeCell ref="P207:P208"/>
    <mergeCell ref="J180:K180"/>
    <mergeCell ref="E320:F320"/>
    <mergeCell ref="D181:E181"/>
    <mergeCell ref="C207:D207"/>
    <mergeCell ref="C220:F220"/>
    <mergeCell ref="C118:D118"/>
    <mergeCell ref="E118:F118"/>
    <mergeCell ref="E316:F316"/>
    <mergeCell ref="G181:H181"/>
    <mergeCell ref="G182:H182"/>
    <mergeCell ref="G183:H183"/>
    <mergeCell ref="G184:H184"/>
    <mergeCell ref="L98:N98"/>
    <mergeCell ref="G207:H207"/>
  </mergeCells>
  <dataValidations count="19">
    <dataValidation type="textLength" allowBlank="1" showInputMessage="1" showErrorMessage="1" sqref="G522:P522 F501:O501 F467:O467 F476:O476 F514:O514 F526:O526 F523:O523 F126 F113:F117 G113:H126 I113:K116 L113:O126 F336:P336 I126:K126">
      <formula1>0</formula1>
      <formula2>99</formula2>
    </dataValidation>
    <dataValidation type="list" allowBlank="1" showInputMessage="1" showErrorMessage="1" sqref="C523 C526">
      <formula1>MARQUEX</formula1>
    </dataValidation>
    <dataValidation type="whole" allowBlank="1" showInputMessage="1" showErrorMessage="1" sqref="G489:G493 I395:I403 I450:J457 I387:I389 C272:D277">
      <formula1>0</formula1>
      <formula2>999</formula2>
    </dataValidation>
    <dataValidation type="whole" allowBlank="1" showInputMessage="1" showErrorMessage="1" sqref="D480:D485 O100:P102 O91:P92 O81:P84 E172:E173">
      <formula1>0</formula1>
      <formula2>99999</formula2>
    </dataValidation>
    <dataValidation type="whole" allowBlank="1" showInputMessage="1" showErrorMessage="1" sqref="E444:E445 C480:C485 C281:C282 C288:G289 C295:G296">
      <formula1>0</formula1>
      <formula2>499</formula2>
    </dataValidation>
    <dataValidation type="whole" allowBlank="1" showInputMessage="1" showErrorMessage="1" sqref="C471:C476">
      <formula1>0</formula1>
      <formula2>999999</formula2>
    </dataValidation>
    <dataValidation type="whole" allowBlank="1" showInputMessage="1" showErrorMessage="1" sqref="I420:J425 I432:J439 I409:J414 K409:N409 C236:E243 L211:O216 K222:K228 E201:E202 M246 I246 L222:N230 I302:J304">
      <formula1>0</formula1>
      <formula2>4999</formula2>
    </dataValidation>
    <dataValidation type="whole" allowBlank="1" showInputMessage="1" showErrorMessage="1" sqref="I374:J381 J387:K389 J395:K403">
      <formula1>0</formula1>
      <formula2>9999999</formula2>
    </dataValidation>
    <dataValidation type="whole" allowBlank="1" showInputMessage="1" showErrorMessage="1" errorTitle="Ingrese un entero" error="Debe ingresar un entero entre 0 y 100" sqref="H341">
      <formula1>0</formula1>
      <formula2>100</formula2>
    </dataValidation>
    <dataValidation type="whole" allowBlank="1" showInputMessage="1" showErrorMessage="1" sqref="E315:F320">
      <formula1>0</formula1>
      <formula2>100</formula2>
    </dataValidation>
    <dataValidation type="whole" allowBlank="1" showInputMessage="1" showErrorMessage="1" sqref="D325:D326">
      <formula1>0</formula1>
      <formula2>365</formula2>
    </dataValidation>
    <dataValidation type="whole" allowBlank="1" showInputMessage="1" showErrorMessage="1" prompt="Monto en dólares asignado a beneficios." sqref="J181:K183">
      <formula1>0</formula1>
      <formula2>9999999</formula2>
    </dataValidation>
    <dataValidation type="whole" allowBlank="1" showInputMessage="1" showErrorMessage="1" prompt="Número de beneficios." sqref="I181:I183">
      <formula1>0</formula1>
      <formula2>99999</formula2>
    </dataValidation>
    <dataValidation type="whole" allowBlank="1" showInputMessage="1" showErrorMessage="1" sqref="E250:E251 C252:E252">
      <formula1>0</formula1>
      <formula2>65</formula2>
    </dataValidation>
    <dataValidation type="whole" allowBlank="1" showInputMessage="1" showErrorMessage="1" sqref="C107:C117 C126">
      <formula1>0</formula1>
      <formula2>9999</formula2>
    </dataValidation>
    <dataValidation type="whole" allowBlank="1" showInputMessage="1" showErrorMessage="1" error="Ingrese un número entero" sqref="G72:G75 R91:S91 L72:L73">
      <formula1>0</formula1>
      <formula2>99999</formula2>
    </dataValidation>
    <dataValidation type="whole" allowBlank="1" showInputMessage="1" showErrorMessage="1" errorTitle="Ingrese un entero mayor a 0." sqref="M29:P33">
      <formula1>0</formula1>
      <formula2>999</formula2>
    </dataValidation>
    <dataValidation type="whole" allowBlank="1" showInputMessage="1" showErrorMessage="1" errorTitle="Ingrese un entero" error="Debe ingresar un número entero entre 0 y 99." sqref="K18 K22">
      <formula1>0</formula1>
      <formula2>99</formula2>
    </dataValidation>
    <dataValidation type="whole" allowBlank="1" showInputMessage="1" showErrorMessage="1" errorTitle="Ingrese un entero" error="Debe ingresar un entero entre 0 y 99." sqref="K19">
      <formula1>0</formula1>
      <formula2>99</formula2>
    </dataValidation>
  </dataValidations>
  <hyperlinks>
    <hyperlink ref="F530" r:id="rId1"/>
  </hyperlinks>
  <pageMargins left="0.55118110236220474" right="0.49212598425196852" top="0.9055118110236221" bottom="0.78740157480314965" header="0.19685039370078741" footer="0.19685039370078741"/>
  <pageSetup paperSize="9" scale="77" orientation="portrait" horizontalDpi="4294967294" r:id="rId2"/>
  <headerFooter>
    <oddHeader>&amp;L&amp;G&amp;C&amp;G&amp;R&amp;G</oddHeader>
  </headerFooter>
  <rowBreaks count="5" manualBreakCount="5">
    <brk id="87" max="16" man="1"/>
    <brk id="185" max="16" man="1"/>
    <brk id="284" max="16" man="1"/>
    <brk id="368" max="16" man="1"/>
    <brk id="458" max="16" man="1"/>
  </rowBreaks>
  <ignoredErrors>
    <ignoredError sqref="H413" formula="1"/>
    <ignoredError sqref="H434:H439 G74 C203:D203 P211 P214:P215" formulaRange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Institucional</vt:lpstr>
      <vt:lpstr>Institucional!Área_de_impresión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cballas</dc:creator>
  <cp:lastModifiedBy>/-/ GP /-/</cp:lastModifiedBy>
  <cp:lastPrinted>2011-10-26T00:39:01Z</cp:lastPrinted>
  <dcterms:created xsi:type="dcterms:W3CDTF">2011-01-08T16:24:31Z</dcterms:created>
  <dcterms:modified xsi:type="dcterms:W3CDTF">2012-02-13T13:25:41Z</dcterms:modified>
</cp:coreProperties>
</file>