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yndi\Desktop\CENTRO DE INVESTIGACIÓN\3. POA PAC 2016 - 2020\POA PAC 2020\"/>
    </mc:Choice>
  </mc:AlternateContent>
  <bookViews>
    <workbookView xWindow="0" yWindow="0" windowWidth="28800" windowHeight="12300"/>
  </bookViews>
  <sheets>
    <sheet name="Formato POA" sheetId="1" r:id="rId1"/>
    <sheet name="Hoja1" sheetId="3" r:id="rId2"/>
    <sheet name="OEI y Lineamientos Estratégicos" sheetId="2" r:id="rId3"/>
  </sheets>
  <definedNames>
    <definedName name="_xlnm.Print_Titles" localSheetId="0">'Formato POA'!$A:$A,'Formato POA'!$6:$9</definedName>
  </definedNames>
  <calcPr calcId="162913" concurrentCalc="0"/>
</workbook>
</file>

<file path=xl/calcChain.xml><?xml version="1.0" encoding="utf-8"?>
<calcChain xmlns="http://schemas.openxmlformats.org/spreadsheetml/2006/main">
  <c r="AB136" i="1" l="1"/>
  <c r="Y139" i="1"/>
  <c r="Z172" i="1"/>
  <c r="AA172" i="1"/>
  <c r="Z161" i="1"/>
  <c r="AA161" i="1"/>
  <c r="Z159" i="1"/>
  <c r="AA159" i="1"/>
  <c r="Z171" i="1"/>
  <c r="AA171" i="1"/>
  <c r="Z139" i="1"/>
  <c r="AA139" i="1"/>
  <c r="Z121" i="1"/>
  <c r="AA121" i="1"/>
  <c r="Z44" i="1"/>
  <c r="AA44" i="1"/>
  <c r="AB43" i="1"/>
  <c r="Y180" i="1"/>
  <c r="Y41" i="1"/>
  <c r="Y28" i="1"/>
  <c r="Y49" i="1"/>
  <c r="Z41" i="1"/>
  <c r="AA41" i="1"/>
  <c r="Y215" i="1"/>
  <c r="Y37" i="1"/>
  <c r="Z114" i="1"/>
  <c r="AA114" i="1"/>
  <c r="Z118" i="1"/>
  <c r="AA118" i="1"/>
  <c r="Z91" i="1"/>
  <c r="AA91" i="1"/>
  <c r="Z92" i="1"/>
  <c r="AA92" i="1"/>
  <c r="Z76" i="1"/>
  <c r="AA76" i="1"/>
  <c r="Z73" i="1"/>
  <c r="AA73" i="1"/>
  <c r="Y56" i="1"/>
  <c r="Z58" i="1"/>
  <c r="AA58" i="1"/>
  <c r="AB57" i="1"/>
  <c r="W270" i="1"/>
  <c r="Y176" i="1"/>
  <c r="Z138" i="1"/>
  <c r="AA138" i="1"/>
  <c r="Y51" i="1"/>
  <c r="Z122" i="1"/>
  <c r="AA122" i="1"/>
  <c r="Z123" i="1"/>
  <c r="AA123" i="1"/>
  <c r="Z72" i="1"/>
  <c r="AA72" i="1"/>
  <c r="E1" i="3"/>
  <c r="F1" i="3"/>
  <c r="E36" i="3"/>
  <c r="F36" i="3"/>
  <c r="E35" i="3"/>
  <c r="F35" i="3"/>
  <c r="E34" i="3"/>
  <c r="F34" i="3"/>
  <c r="E33" i="3"/>
  <c r="F33" i="3"/>
  <c r="E32" i="3"/>
  <c r="F32" i="3"/>
  <c r="E31" i="3"/>
  <c r="F31" i="3"/>
  <c r="E30" i="3"/>
  <c r="F30" i="3"/>
  <c r="E29" i="3"/>
  <c r="F29" i="3"/>
  <c r="E28" i="3"/>
  <c r="F28" i="3"/>
  <c r="E27" i="3"/>
  <c r="F27" i="3"/>
  <c r="E26" i="3"/>
  <c r="F26" i="3"/>
  <c r="E25" i="3"/>
  <c r="F25" i="3"/>
  <c r="E24" i="3"/>
  <c r="F24" i="3"/>
  <c r="E23" i="3"/>
  <c r="F23" i="3"/>
  <c r="E22" i="3"/>
  <c r="F22" i="3"/>
  <c r="F21" i="3"/>
  <c r="E21" i="3"/>
  <c r="E20" i="3"/>
  <c r="F20" i="3"/>
  <c r="E19" i="3"/>
  <c r="F19" i="3"/>
  <c r="E18" i="3"/>
  <c r="F18" i="3"/>
  <c r="E17" i="3"/>
  <c r="F17" i="3"/>
  <c r="E16" i="3"/>
  <c r="F16" i="3"/>
  <c r="E15" i="3"/>
  <c r="F15" i="3"/>
  <c r="E14" i="3"/>
  <c r="F14" i="3"/>
  <c r="E13" i="3"/>
  <c r="F13" i="3"/>
  <c r="E12" i="3"/>
  <c r="F12" i="3"/>
  <c r="E11" i="3"/>
  <c r="F11" i="3"/>
  <c r="E10" i="3"/>
  <c r="F10" i="3"/>
  <c r="E9" i="3"/>
  <c r="F9" i="3"/>
  <c r="E8" i="3"/>
  <c r="F8" i="3"/>
  <c r="E7" i="3"/>
  <c r="F7" i="3"/>
  <c r="E6" i="3"/>
  <c r="F6" i="3"/>
  <c r="E5" i="3"/>
  <c r="F5" i="3"/>
  <c r="E4" i="3"/>
  <c r="F4" i="3"/>
  <c r="E3" i="3"/>
  <c r="F3" i="3"/>
  <c r="E2" i="3"/>
  <c r="F2" i="3"/>
  <c r="Z108" i="1"/>
  <c r="AA108" i="1"/>
  <c r="Z71" i="1"/>
  <c r="AA71" i="1"/>
  <c r="Z70" i="1"/>
  <c r="AA70" i="1"/>
  <c r="Z183" i="1"/>
  <c r="AA183" i="1"/>
  <c r="Z182" i="1"/>
  <c r="AA182" i="1"/>
  <c r="Z181" i="1"/>
  <c r="AA181" i="1"/>
  <c r="Z180" i="1"/>
  <c r="AA180" i="1"/>
  <c r="Z185" i="1"/>
  <c r="AA185" i="1"/>
  <c r="Z186" i="1"/>
  <c r="AA186" i="1"/>
  <c r="Z187" i="1"/>
  <c r="AA187" i="1"/>
  <c r="Z111" i="1"/>
  <c r="AA111" i="1"/>
  <c r="Z94" i="1"/>
  <c r="AA94" i="1"/>
  <c r="Z99" i="1"/>
  <c r="AA99" i="1"/>
  <c r="Z79" i="1"/>
  <c r="AA79" i="1"/>
  <c r="Z82" i="1"/>
  <c r="AA82" i="1"/>
  <c r="Z85" i="1"/>
  <c r="AA85" i="1"/>
  <c r="Z84" i="1"/>
  <c r="AA84" i="1"/>
  <c r="Z137" i="1"/>
  <c r="AA137" i="1"/>
  <c r="Z140" i="1"/>
  <c r="Z141" i="1"/>
  <c r="Z142" i="1"/>
  <c r="Z143" i="1"/>
  <c r="Z144" i="1"/>
  <c r="Z145" i="1"/>
  <c r="Z146" i="1"/>
  <c r="Z147" i="1"/>
  <c r="Z148" i="1"/>
  <c r="Z149" i="1"/>
  <c r="Z150" i="1"/>
  <c r="Z151" i="1"/>
  <c r="Z152" i="1"/>
  <c r="Z153" i="1"/>
  <c r="Z154" i="1"/>
  <c r="Z155" i="1"/>
  <c r="Z156" i="1"/>
  <c r="Z157" i="1"/>
  <c r="Z158" i="1"/>
  <c r="Z112" i="1"/>
  <c r="AA112" i="1"/>
  <c r="Z113" i="1"/>
  <c r="AA113" i="1"/>
  <c r="Z115" i="1"/>
  <c r="AA115" i="1"/>
  <c r="Z35" i="1"/>
  <c r="AA35" i="1"/>
  <c r="Z36" i="1"/>
  <c r="AA36" i="1"/>
  <c r="Z46" i="1"/>
  <c r="AA46" i="1"/>
  <c r="Z47" i="1"/>
  <c r="AA47" i="1"/>
  <c r="Z42" i="1"/>
  <c r="AA42" i="1"/>
  <c r="AB40" i="1"/>
  <c r="Z39" i="1"/>
  <c r="AA39" i="1"/>
  <c r="AB38" i="1"/>
  <c r="Z15" i="1"/>
  <c r="AA15" i="1"/>
  <c r="AB45" i="1"/>
  <c r="W263" i="1"/>
  <c r="Y53" i="1"/>
  <c r="Y213" i="1"/>
  <c r="AA28" i="1"/>
  <c r="Z218" i="1"/>
  <c r="AA218" i="1"/>
  <c r="Z226" i="1"/>
  <c r="AA226" i="1"/>
  <c r="Z225" i="1"/>
  <c r="AA225" i="1"/>
  <c r="Z224" i="1"/>
  <c r="AA224" i="1"/>
  <c r="Z223" i="1"/>
  <c r="AA223" i="1"/>
  <c r="Z89" i="1"/>
  <c r="AA89" i="1"/>
  <c r="Z104" i="1"/>
  <c r="AA104" i="1"/>
  <c r="Z86" i="1"/>
  <c r="AA86" i="1"/>
  <c r="Z87" i="1"/>
  <c r="AA87" i="1"/>
  <c r="Z88" i="1"/>
  <c r="AA88" i="1"/>
  <c r="Z69" i="1"/>
  <c r="AA69" i="1"/>
  <c r="Z77" i="1"/>
  <c r="AA77" i="1"/>
  <c r="Z102" i="1"/>
  <c r="AA102" i="1"/>
  <c r="Z101" i="1"/>
  <c r="AA101" i="1"/>
  <c r="Z100" i="1"/>
  <c r="AA100" i="1"/>
  <c r="Z98" i="1"/>
  <c r="AA98" i="1"/>
  <c r="Z97" i="1"/>
  <c r="AA97" i="1"/>
  <c r="Z96" i="1"/>
  <c r="AA96" i="1"/>
  <c r="Z95" i="1"/>
  <c r="AA95" i="1"/>
  <c r="AB184" i="1"/>
  <c r="P126" i="1"/>
  <c r="W268" i="1"/>
  <c r="Z105" i="1"/>
  <c r="AA105" i="1"/>
  <c r="Z107" i="1"/>
  <c r="AA107" i="1"/>
  <c r="AB106" i="1"/>
  <c r="Z116" i="1"/>
  <c r="AA116" i="1"/>
  <c r="Z117" i="1"/>
  <c r="AA117" i="1"/>
  <c r="Z119" i="1"/>
  <c r="AA119" i="1"/>
  <c r="Z110" i="1"/>
  <c r="AA110" i="1"/>
  <c r="Z124" i="1"/>
  <c r="AA124" i="1"/>
  <c r="AB120" i="1"/>
  <c r="Z127" i="1"/>
  <c r="AA127" i="1"/>
  <c r="Z128" i="1"/>
  <c r="AA128" i="1"/>
  <c r="Z131" i="1"/>
  <c r="AA131" i="1"/>
  <c r="AB131" i="1"/>
  <c r="Z132" i="1"/>
  <c r="AA132" i="1"/>
  <c r="AB132" i="1"/>
  <c r="Z135" i="1"/>
  <c r="AA135" i="1"/>
  <c r="AB134" i="1"/>
  <c r="AA140" i="1"/>
  <c r="AA141" i="1"/>
  <c r="AA142" i="1"/>
  <c r="AA143" i="1"/>
  <c r="AA144" i="1"/>
  <c r="AA145" i="1"/>
  <c r="AA146" i="1"/>
  <c r="AA147" i="1"/>
  <c r="AA148" i="1"/>
  <c r="AA149" i="1"/>
  <c r="AA150" i="1"/>
  <c r="AA151" i="1"/>
  <c r="AA152" i="1"/>
  <c r="AA153" i="1"/>
  <c r="AA154" i="1"/>
  <c r="AA155" i="1"/>
  <c r="Z63" i="1"/>
  <c r="AA63" i="1"/>
  <c r="Z62" i="1"/>
  <c r="AA62" i="1"/>
  <c r="Z60" i="1"/>
  <c r="AA60" i="1"/>
  <c r="Z61" i="1"/>
  <c r="AA61" i="1"/>
  <c r="Z64" i="1"/>
  <c r="AA64" i="1"/>
  <c r="Z65" i="1"/>
  <c r="AA65" i="1"/>
  <c r="Z66" i="1"/>
  <c r="AA66" i="1"/>
  <c r="Z67" i="1"/>
  <c r="AA67" i="1"/>
  <c r="Z68" i="1"/>
  <c r="AA68" i="1"/>
  <c r="Z74" i="1"/>
  <c r="AA74" i="1"/>
  <c r="Z75" i="1"/>
  <c r="AA75" i="1"/>
  <c r="Z78" i="1"/>
  <c r="AA78" i="1"/>
  <c r="Z80" i="1"/>
  <c r="AA80" i="1"/>
  <c r="Z81" i="1"/>
  <c r="AA81" i="1"/>
  <c r="Z83" i="1"/>
  <c r="AA83" i="1"/>
  <c r="Z90" i="1"/>
  <c r="AA90" i="1"/>
  <c r="Z93" i="1"/>
  <c r="AA93" i="1"/>
  <c r="Z30" i="1"/>
  <c r="AA30" i="1"/>
  <c r="AB29" i="1"/>
  <c r="Z199" i="1"/>
  <c r="AA199" i="1"/>
  <c r="AB198" i="1"/>
  <c r="W249" i="1"/>
  <c r="Z203" i="1"/>
  <c r="AA203" i="1"/>
  <c r="Z204" i="1"/>
  <c r="AA204" i="1"/>
  <c r="Z213" i="1"/>
  <c r="AA213" i="1"/>
  <c r="AB212" i="1"/>
  <c r="O210" i="1"/>
  <c r="Z53" i="1"/>
  <c r="AA53" i="1"/>
  <c r="Z51" i="1"/>
  <c r="AA51" i="1"/>
  <c r="AB50" i="1"/>
  <c r="Z32" i="1"/>
  <c r="AA32" i="1"/>
  <c r="Z33" i="1"/>
  <c r="AA33" i="1"/>
  <c r="Z34" i="1"/>
  <c r="AA34" i="1"/>
  <c r="Z37" i="1"/>
  <c r="AA37" i="1"/>
  <c r="Z215" i="1"/>
  <c r="AA215" i="1"/>
  <c r="Z216" i="1"/>
  <c r="AA216" i="1"/>
  <c r="Z217" i="1"/>
  <c r="AA217" i="1"/>
  <c r="Z174" i="1"/>
  <c r="AA174" i="1"/>
  <c r="AB173" i="1"/>
  <c r="W265" i="1"/>
  <c r="Z55" i="1"/>
  <c r="AA55" i="1"/>
  <c r="Z56" i="1"/>
  <c r="AA56" i="1"/>
  <c r="Z11" i="1"/>
  <c r="AA11" i="1"/>
  <c r="AB10" i="1"/>
  <c r="P10" i="1"/>
  <c r="W254" i="1"/>
  <c r="Z201" i="1"/>
  <c r="AA201" i="1"/>
  <c r="AB200" i="1"/>
  <c r="Z13" i="1"/>
  <c r="AA13" i="1"/>
  <c r="Z14" i="1"/>
  <c r="AA14" i="1"/>
  <c r="Y192" i="1"/>
  <c r="Z192" i="1"/>
  <c r="AA192" i="1"/>
  <c r="AB189" i="1"/>
  <c r="Z17" i="1"/>
  <c r="AA17" i="1"/>
  <c r="Z18" i="1"/>
  <c r="AA18" i="1"/>
  <c r="Z19" i="1"/>
  <c r="AA19" i="1"/>
  <c r="Z20" i="1"/>
  <c r="AA20" i="1"/>
  <c r="Z21" i="1"/>
  <c r="AA21" i="1"/>
  <c r="Z22" i="1"/>
  <c r="AA22" i="1"/>
  <c r="Z23" i="1"/>
  <c r="AA23" i="1"/>
  <c r="Z24" i="1"/>
  <c r="AA24" i="1"/>
  <c r="Z25" i="1"/>
  <c r="AA25" i="1"/>
  <c r="Z26" i="1"/>
  <c r="AA26" i="1"/>
  <c r="Z27" i="1"/>
  <c r="AA27" i="1"/>
  <c r="Z28" i="1"/>
  <c r="Z211" i="1"/>
  <c r="AA211" i="1"/>
  <c r="AB210" i="1"/>
  <c r="N210" i="1"/>
  <c r="AB193" i="1"/>
  <c r="W243" i="1"/>
  <c r="Z196" i="1"/>
  <c r="AA196" i="1"/>
  <c r="Z197" i="1"/>
  <c r="AA197" i="1"/>
  <c r="Z206" i="1"/>
  <c r="AA206" i="1"/>
  <c r="AB205" i="1"/>
  <c r="W255" i="1"/>
  <c r="Z49" i="1"/>
  <c r="AA49" i="1"/>
  <c r="AB48" i="1"/>
  <c r="W269" i="1"/>
  <c r="W288" i="1"/>
  <c r="Q230" i="1"/>
  <c r="R229" i="1"/>
  <c r="R228" i="1"/>
  <c r="Z227" i="1"/>
  <c r="AA227" i="1"/>
  <c r="Z222" i="1"/>
  <c r="AA222" i="1"/>
  <c r="Z221" i="1"/>
  <c r="AA221" i="1"/>
  <c r="Z220" i="1"/>
  <c r="AA220" i="1"/>
  <c r="Z178" i="1"/>
  <c r="AA178" i="1"/>
  <c r="Z176" i="1"/>
  <c r="AA176" i="1"/>
  <c r="AB175" i="1"/>
  <c r="W264" i="1"/>
  <c r="Z170" i="1"/>
  <c r="AA170" i="1"/>
  <c r="Z169" i="1"/>
  <c r="AA169" i="1"/>
  <c r="Z168" i="1"/>
  <c r="AA168" i="1"/>
  <c r="Z167" i="1"/>
  <c r="AA167" i="1"/>
  <c r="Z166" i="1"/>
  <c r="AA166" i="1"/>
  <c r="Z165" i="1"/>
  <c r="AA165" i="1"/>
  <c r="Z164" i="1"/>
  <c r="AA164" i="1"/>
  <c r="Z163" i="1"/>
  <c r="AA163" i="1"/>
  <c r="Z162" i="1"/>
  <c r="AA162" i="1"/>
  <c r="Z160" i="1"/>
  <c r="AA160" i="1"/>
  <c r="AA158" i="1"/>
  <c r="AA157" i="1"/>
  <c r="AA156" i="1"/>
  <c r="R132" i="1"/>
  <c r="R131" i="1"/>
  <c r="O125" i="1"/>
  <c r="R125" i="1"/>
  <c r="Q133" i="1"/>
  <c r="P230" i="1"/>
  <c r="AB52" i="1"/>
  <c r="AB109" i="1"/>
  <c r="AB16" i="1"/>
  <c r="W241" i="1"/>
  <c r="AB31" i="1"/>
  <c r="O10" i="1"/>
  <c r="W251" i="1"/>
  <c r="AB59" i="1"/>
  <c r="N52" i="1"/>
  <c r="AB219" i="1"/>
  <c r="AB195" i="1"/>
  <c r="W248" i="1"/>
  <c r="W275" i="1"/>
  <c r="AB12" i="1"/>
  <c r="AB214" i="1"/>
  <c r="AB103" i="1"/>
  <c r="P52" i="1"/>
  <c r="N48" i="1"/>
  <c r="W258" i="1"/>
  <c r="O48" i="1"/>
  <c r="P209" i="1"/>
  <c r="Q134" i="1"/>
  <c r="Q209" i="1"/>
  <c r="Q231" i="1"/>
  <c r="AB179" i="1"/>
  <c r="AB126" i="1"/>
  <c r="AB202" i="1"/>
  <c r="W253" i="1"/>
  <c r="W257" i="1"/>
  <c r="W239" i="1"/>
  <c r="W273" i="1"/>
  <c r="AB54" i="1"/>
  <c r="W250" i="1"/>
  <c r="W282" i="1"/>
  <c r="W262" i="1"/>
  <c r="W242" i="1"/>
  <c r="O52" i="1"/>
  <c r="W256" i="1"/>
  <c r="O134" i="1"/>
  <c r="O209" i="1"/>
  <c r="N134" i="1"/>
  <c r="N10" i="1"/>
  <c r="W267" i="1"/>
  <c r="AB209" i="1"/>
  <c r="P133" i="1"/>
  <c r="P231" i="1"/>
  <c r="W260" i="1"/>
  <c r="W266" i="1"/>
  <c r="W261" i="1"/>
  <c r="AB230" i="1"/>
  <c r="W271" i="1"/>
  <c r="R48" i="1"/>
  <c r="W240" i="1"/>
  <c r="N126" i="1"/>
  <c r="R126" i="1"/>
  <c r="O214" i="1"/>
  <c r="O230" i="1"/>
  <c r="W274" i="1"/>
  <c r="W286" i="1"/>
  <c r="W252" i="1"/>
  <c r="W259" i="1"/>
  <c r="N230" i="1"/>
  <c r="R210" i="1"/>
  <c r="W272" i="1"/>
  <c r="W281" i="1"/>
  <c r="W279" i="1"/>
  <c r="W280" i="1"/>
  <c r="W287" i="1"/>
  <c r="W289" i="1"/>
  <c r="W276" i="1"/>
  <c r="R214" i="1"/>
  <c r="R230" i="1"/>
  <c r="R52" i="1"/>
  <c r="R134" i="1"/>
  <c r="R209" i="1"/>
  <c r="O133" i="1"/>
  <c r="O231" i="1"/>
  <c r="AB133" i="1"/>
  <c r="AB231" i="1"/>
  <c r="R10" i="1"/>
  <c r="N133" i="1"/>
  <c r="N209" i="1"/>
  <c r="N231" i="1"/>
  <c r="W283" i="1"/>
  <c r="R133" i="1"/>
  <c r="R231" i="1"/>
  <c r="W290" i="1"/>
</calcChain>
</file>

<file path=xl/comments1.xml><?xml version="1.0" encoding="utf-8"?>
<comments xmlns="http://schemas.openxmlformats.org/spreadsheetml/2006/main">
  <authors>
    <author>Usuario de Windows</author>
    <author>EuniceBB</author>
  </authors>
  <commentList>
    <comment ref="H52" authorId="0" shapeId="0">
      <text>
        <r>
          <rPr>
            <b/>
            <sz val="9"/>
            <color indexed="81"/>
            <rFont val="Tahoma"/>
            <family val="2"/>
          </rPr>
          <t>Usuario de Windows:</t>
        </r>
        <r>
          <rPr>
            <sz val="9"/>
            <color indexed="81"/>
            <rFont val="Tahoma"/>
            <family val="2"/>
          </rPr>
          <t xml:space="preserve">
Se modificó esta meta debido a que en el mes de marzo se habilito el acceso a los recursos, mes en el que inició la emergencia sanitaria, lo que imposibilito la ejecución de la planificación de este año, por otra parte, el 28 de mayo de 2020, según resolución N° 248/2020, se aprobaron los Lineamientos emergentes para la operativización de la investigación durante el período de emergencia sanitaria, lo que permitió flexibilizar los requisitos de cierre de proyectos. </t>
        </r>
      </text>
    </comment>
    <comment ref="AB136" authorId="1" shapeId="0">
      <text>
        <r>
          <rPr>
            <b/>
            <sz val="9"/>
            <color indexed="81"/>
            <rFont val="Tahoma"/>
            <charset val="1"/>
          </rPr>
          <t>EuniceBB:</t>
        </r>
        <r>
          <rPr>
            <sz val="9"/>
            <color indexed="81"/>
            <rFont val="Tahoma"/>
            <charset val="1"/>
          </rPr>
          <t xml:space="preserve">
Ajustar los valores en razón de que el valor total no es 41.000,00. Suma 41.100,63</t>
        </r>
      </text>
    </comment>
  </commentList>
</comments>
</file>

<file path=xl/sharedStrings.xml><?xml version="1.0" encoding="utf-8"?>
<sst xmlns="http://schemas.openxmlformats.org/spreadsheetml/2006/main" count="1426" uniqueCount="509">
  <si>
    <t>UNIVERSIDAD TÉCNICA DE MACHALA</t>
  </si>
  <si>
    <t>Calidad, Pertinencia y Calidez</t>
  </si>
  <si>
    <t>CENTRO DE INVESTIGACIONES</t>
  </si>
  <si>
    <t>PLAN OPERATIVO ANUAL (POA)</t>
  </si>
  <si>
    <t>PROGRAMACIÓN DE METAS OPERATIVAS</t>
  </si>
  <si>
    <t>PROGRAMACIÓN DE NECESIDADES DE RECURSOS</t>
  </si>
  <si>
    <t>DEPENDENCIA</t>
  </si>
  <si>
    <t>N° OEI</t>
  </si>
  <si>
    <t>OEI</t>
  </si>
  <si>
    <t>LINEAMIENTO ESTRATÉGICO</t>
  </si>
  <si>
    <t>PROGRAMA/ PROYECTO</t>
  </si>
  <si>
    <t>METAS OPERATIVAS</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</si>
  <si>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</si>
  <si>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</si>
  <si>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</si>
  <si>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</si>
  <si>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</si>
  <si>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</si>
  <si>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</si>
  <si>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</si>
  <si>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</si>
  <si>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</si>
  <si>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</si>
  <si>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</si>
  <si>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1 SEMESTRE
(En-Jn)</t>
  </si>
  <si>
    <t>2 SEMESTRE
(Jl-Dic)</t>
  </si>
  <si>
    <t>RECURSOS FISCALES
(Fuente 1)</t>
  </si>
  <si>
    <t>RECURSOS PROPIOS
(Fuente 2)</t>
  </si>
  <si>
    <r>
      <rPr>
        <b/>
        <sz val="10"/>
        <color rgb="FF000000"/>
        <rFont val="Cambria"/>
        <family val="1"/>
      </rPr>
      <t>RECURSOS DE PREASIGNACIONES</t>
    </r>
    <r>
      <rPr>
        <b/>
        <sz val="11"/>
        <color rgb="FF000000"/>
        <rFont val="Cambria"/>
        <family val="1"/>
      </rPr>
      <t xml:space="preserve">
(Fuente 3)</t>
    </r>
  </si>
  <si>
    <t>OTROS
(Donaciones o asignaciones externas)</t>
  </si>
  <si>
    <t>CÓDIGO PARTIDA</t>
  </si>
  <si>
    <t>ID DEL BIEN (si aplica)</t>
  </si>
  <si>
    <t>NOMBRE DE LA PARTIDA / DETALLE DEL OBJETO DE CONTRATACIÓN</t>
  </si>
  <si>
    <t>CANTIDAD ANUAL</t>
  </si>
  <si>
    <r>
      <t xml:space="preserve">UNIDAD </t>
    </r>
    <r>
      <rPr>
        <b/>
        <sz val="10"/>
        <color rgb="FF000000"/>
        <rFont val="Cambria"/>
        <family val="1"/>
      </rPr>
      <t>(metros, litros etc.)</t>
    </r>
  </si>
  <si>
    <t>COSTO UNITARIO (Dólares)</t>
  </si>
  <si>
    <t>SUBTOTAL (SIN IVA)</t>
  </si>
  <si>
    <t>SUBTOTAL (INCLUIDO EL IVA)</t>
  </si>
  <si>
    <t>TOTAL POR PARTIDA</t>
  </si>
  <si>
    <t>CUATRIMESTRE 1</t>
  </si>
  <si>
    <t>CUATRIMESTRE 2</t>
  </si>
  <si>
    <t>CUATRIMESTRE 3</t>
  </si>
  <si>
    <t>OEI 8</t>
  </si>
  <si>
    <t>“Desarrollar la investigación científica y generar conocimiento y tecnología”</t>
  </si>
  <si>
    <t>Desarrollar proyectos de investigación competitivos que respondan a los requerimientos del contexto institucional.</t>
  </si>
  <si>
    <r>
      <t xml:space="preserve">Ver anexo Matriz de proyectos de investigación vigentes con corte junio </t>
    </r>
    <r>
      <rPr>
        <sz val="10"/>
        <rFont val="Century Schoolbook"/>
        <family val="1"/>
      </rPr>
      <t xml:space="preserve">2019. </t>
    </r>
    <r>
      <rPr>
        <sz val="10"/>
        <rFont val="Arial Narrow"/>
        <family val="2"/>
      </rPr>
      <t xml:space="preserve">
(Investigación)</t>
    </r>
  </si>
  <si>
    <r>
      <rPr>
        <b/>
        <sz val="9"/>
        <rFont val="Century Schoolbook"/>
        <family val="1"/>
      </rPr>
      <t>1.-</t>
    </r>
    <r>
      <rPr>
        <sz val="10"/>
        <rFont val="Arial Narrow"/>
        <family val="2"/>
      </rPr>
      <t xml:space="preserve"> Diseñar y/o actualizar la Planificación anual de los procesos de investigación.</t>
    </r>
  </si>
  <si>
    <t>N° de objetivos ejecutados del Plan Anual de Investigación de la UTMACH</t>
  </si>
  <si>
    <r>
      <rPr>
        <b/>
        <sz val="9"/>
        <rFont val="Century Schoolbook"/>
        <family val="1"/>
      </rPr>
      <t>1.-</t>
    </r>
    <r>
      <rPr>
        <sz val="10"/>
        <rFont val="Arial Narrow"/>
        <family val="2"/>
      </rPr>
      <t xml:space="preserve"> Proveer los recursos para la investigación científica.
</t>
    </r>
    <r>
      <rPr>
        <b/>
        <sz val="9"/>
        <rFont val="Century Schoolbook"/>
        <family val="1"/>
      </rPr>
      <t>2.-</t>
    </r>
    <r>
      <rPr>
        <sz val="10"/>
        <rFont val="Arial Narrow"/>
        <family val="2"/>
      </rPr>
      <t xml:space="preserve"> Ejecutar proyectos de investigación.
</t>
    </r>
    <r>
      <rPr>
        <b/>
        <sz val="9"/>
        <rFont val="Century Schoolbook"/>
        <family val="1"/>
      </rPr>
      <t>3.-</t>
    </r>
    <r>
      <rPr>
        <sz val="10"/>
        <rFont val="Arial Narrow"/>
        <family val="2"/>
      </rPr>
      <t xml:space="preserve"> Evaluar proyectos de investigación.</t>
    </r>
  </si>
  <si>
    <r>
      <t xml:space="preserve">
</t>
    </r>
    <r>
      <rPr>
        <b/>
        <sz val="9"/>
        <rFont val="Century Schoolbook"/>
        <family val="1"/>
      </rPr>
      <t>1.-</t>
    </r>
    <r>
      <rPr>
        <sz val="10"/>
        <rFont val="Arial Narrow"/>
        <family val="2"/>
      </rPr>
      <t xml:space="preserve"> Plan anual de Investigación.</t>
    </r>
  </si>
  <si>
    <t>* Luis Brito Gaona,
  Director del Centro de Investigación
* Cyndi Aguilar Nagua,
  Analista de la Unidad de Finanzas y Logística</t>
  </si>
  <si>
    <t>510108  0700 003</t>
  </si>
  <si>
    <t>Remuneración Mensual Unificada de Docentes del Magisterio y Docentes e Investigadores Universitarios</t>
  </si>
  <si>
    <t>NO APLICA</t>
  </si>
  <si>
    <t>Pago de sueldo y beneficios del Director de Investigaciones</t>
  </si>
  <si>
    <t>Unidad</t>
  </si>
  <si>
    <t>S</t>
  </si>
  <si>
    <t>530204 0701 002</t>
  </si>
  <si>
    <t>Edición, Impresión, Reproducción, Publicaciones y Suscripciones</t>
  </si>
  <si>
    <t>Suscripción a base de datos EBSCO</t>
  </si>
  <si>
    <t>Suscripción a base de datos LECTIMUS</t>
  </si>
  <si>
    <t>Suscripción a base de datos WEB OF SCIENCE (WOS)</t>
  </si>
  <si>
    <t>Suscripción a base de datos E-LIBRO</t>
  </si>
  <si>
    <t>Suscripción a base de datos TURNITIN</t>
  </si>
  <si>
    <r>
      <t xml:space="preserve">Suscripción a base de datos RESEARCH </t>
    </r>
    <r>
      <rPr>
        <sz val="10"/>
        <color theme="1"/>
        <rFont val="Century Schoolbook"/>
        <family val="1"/>
      </rPr>
      <t>4</t>
    </r>
    <r>
      <rPr>
        <sz val="10"/>
        <color theme="1"/>
        <rFont val="Arial Narrow"/>
        <family val="2"/>
      </rPr>
      <t xml:space="preserve"> LIFE</t>
    </r>
  </si>
  <si>
    <t>530105 0701 001</t>
  </si>
  <si>
    <t>Telecomunicaciones</t>
  </si>
  <si>
    <r>
      <t xml:space="preserve">Contrato del servicio de acceso a una red avanzada de internet, Nivel Avanzado </t>
    </r>
    <r>
      <rPr>
        <sz val="10"/>
        <color theme="1"/>
        <rFont val="Century Schoolbook"/>
        <family val="1"/>
      </rPr>
      <t>1</t>
    </r>
  </si>
  <si>
    <t>Contrato del servicio de arrendamiento de equipos para infraestructura WIFI y seguridad lógica</t>
  </si>
  <si>
    <t>530702 0701 002</t>
  </si>
  <si>
    <t>Arrendamiento y Licencias de Uso de Paquetes Informáticos</t>
  </si>
  <si>
    <t>Renovación Smartnet equipos CISCO y Flexpod</t>
  </si>
  <si>
    <t>Licenciamiento Microsoft</t>
  </si>
  <si>
    <t>Certificado SSL Wilcard para dominio UTMACH</t>
  </si>
  <si>
    <t>580208 0701 001</t>
  </si>
  <si>
    <t>Becas y Ayudas Económicas (Docentes)</t>
  </si>
  <si>
    <t>Pago nuevas becas para estudios doctorales de docentes</t>
  </si>
  <si>
    <t>Incrementar la producción científica en revista ubicadas en sistemas de indexación de corriente principal.</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</si>
  <si>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</si>
  <si>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2.-</t>
    </r>
    <r>
      <rPr>
        <sz val="10"/>
        <rFont val="Arial Narrow"/>
        <family val="2"/>
      </rPr>
      <t xml:space="preserve"> Gestionar obras de relevancia vinculadas con los procesos institucionales de investigación.</t>
    </r>
  </si>
  <si>
    <t>N° de obras de  investigaciones con generación de textos y libros</t>
  </si>
  <si>
    <r>
      <rPr>
        <b/>
        <sz val="9"/>
        <rFont val="Century Schoolbook"/>
        <family val="1"/>
      </rPr>
      <t>1.-</t>
    </r>
    <r>
      <rPr>
        <sz val="10"/>
        <rFont val="Arial Narrow"/>
        <family val="2"/>
      </rPr>
      <t xml:space="preserve"> Gestionar la publicación de las Colecciones Editoriales.
</t>
    </r>
    <r>
      <rPr>
        <b/>
        <sz val="9"/>
        <rFont val="Century Schoolbook"/>
        <family val="1"/>
      </rPr>
      <t>2.-</t>
    </r>
    <r>
      <rPr>
        <sz val="10"/>
        <rFont val="Arial Narrow"/>
        <family val="2"/>
      </rPr>
      <t xml:space="preserve"> Gestionar la publicación de la Revista Cumbres.
</t>
    </r>
    <r>
      <rPr>
        <b/>
        <sz val="9"/>
        <rFont val="Century Schoolbook"/>
        <family val="1"/>
      </rPr>
      <t>3.-</t>
    </r>
    <r>
      <rPr>
        <sz val="10"/>
        <rFont val="Arial Narrow"/>
        <family val="2"/>
      </rPr>
      <t xml:space="preserve"> Gestionar la publicación de artículos en revistas de corriente principal y regional.</t>
    </r>
  </si>
  <si>
    <r>
      <t xml:space="preserve">
</t>
    </r>
    <r>
      <rPr>
        <b/>
        <sz val="9"/>
        <rFont val="Century Schoolbook"/>
        <family val="1"/>
      </rPr>
      <t>1.-</t>
    </r>
    <r>
      <rPr>
        <sz val="10"/>
        <rFont val="Arial Narrow"/>
        <family val="2"/>
      </rPr>
      <t xml:space="preserve"> Matriz consolidada de Obras de relevancia vinculadas a los procesos institucionales de investigación.
</t>
    </r>
  </si>
  <si>
    <t>Pago de publicaciones en revistas indexadas</t>
  </si>
  <si>
    <t>530612 0701 001</t>
  </si>
  <si>
    <t>Capacitación a Servidores Públicos</t>
  </si>
  <si>
    <t>Plan de Perfeccionamiento Académico</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</si>
  <si>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</si>
  <si>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3.-</t>
    </r>
    <r>
      <rPr>
        <sz val="9"/>
        <rFont val="Century Schoolbook"/>
        <family val="1"/>
      </rPr>
      <t xml:space="preserve"> </t>
    </r>
    <r>
      <rPr>
        <sz val="10"/>
        <rFont val="Arial Narrow"/>
        <family val="2"/>
      </rPr>
      <t>Gestionar Proyectos de Investigación.</t>
    </r>
  </si>
  <si>
    <t>N° de proyectos de investigación gestionados.</t>
  </si>
  <si>
    <r>
      <rPr>
        <b/>
        <sz val="9"/>
        <rFont val="Century Schoolbook"/>
        <family val="1"/>
      </rPr>
      <t>1.-</t>
    </r>
    <r>
      <rPr>
        <sz val="10"/>
        <rFont val="Arial Narrow"/>
        <family val="2"/>
      </rPr>
      <t xml:space="preserve"> Reporte del estado actual de la ejecución de proyectos de investigación.</t>
    </r>
  </si>
  <si>
    <t>530301 0701 002</t>
  </si>
  <si>
    <t>Pasajes al Interior</t>
  </si>
  <si>
    <t>530302 0701 002</t>
  </si>
  <si>
    <t>Pasajes al Exterior</t>
  </si>
  <si>
    <t>530303 0701 002</t>
  </si>
  <si>
    <t>Viáticos y Subsistencias en el Interior</t>
  </si>
  <si>
    <t>Viáticos y Subsistencias en el Exterior</t>
  </si>
  <si>
    <t>530304 0701 002</t>
  </si>
  <si>
    <t>530609 0701 001</t>
  </si>
  <si>
    <t>Investigaciones Profesionales y Análisis de Laboratorio</t>
  </si>
  <si>
    <t>530609 0701 002</t>
  </si>
  <si>
    <t xml:space="preserve">ANALISIS DE LABORATORIO (PH, M.ORGANICA TOTAL, P, K, Ca, Mg, Cu).(Textura, Saturación de bases (bases + CIC) / Análisis de muestras de laboratorio (Físicos, Químicos)  </t>
  </si>
  <si>
    <t>Insumos, Materiales, Suministros y Bienes para Investigación</t>
  </si>
  <si>
    <t xml:space="preserve">Reactivos no controlados </t>
  </si>
  <si>
    <t xml:space="preserve">Reactivos controlados </t>
  </si>
  <si>
    <t>530829 0701 002</t>
  </si>
  <si>
    <t>840104 0701 001</t>
  </si>
  <si>
    <t>Maquinarias y Equipos</t>
  </si>
  <si>
    <t>Proyector de pantalla Epson</t>
  </si>
  <si>
    <t>840104 0701 003</t>
  </si>
  <si>
    <t>840107 0701 001</t>
  </si>
  <si>
    <t>Equipos, Sistemas y Paquetes Informáticos</t>
  </si>
  <si>
    <t>Teléfono IP marca GRANDSTREAM</t>
  </si>
  <si>
    <t>840107 0701 003</t>
  </si>
  <si>
    <t>Impulsar la producción científica - académica derivada de la investigación formativa, para asegurar la participación masiva de la comunidad estudiantil en la generación de conocimiento.</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</si>
  <si>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</si>
  <si>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4.-</t>
    </r>
    <r>
      <rPr>
        <sz val="10"/>
        <rFont val="Arial Narrow"/>
        <family val="2"/>
      </rPr>
      <t xml:space="preserve"> Diseñar y/o actualizar acciones de divulgación y difusión del conocimiento científico.</t>
    </r>
  </si>
  <si>
    <t>N° de eventos científicos diseñados</t>
  </si>
  <si>
    <r>
      <rPr>
        <b/>
        <sz val="9"/>
        <rFont val="Century Schoolbook"/>
        <family val="1"/>
      </rPr>
      <t>1.-</t>
    </r>
    <r>
      <rPr>
        <sz val="10"/>
        <rFont val="Arial Narrow"/>
        <family val="2"/>
      </rPr>
      <t xml:space="preserve"> Planificar eventos científicos en el Plan Anual de Investigación.
</t>
    </r>
    <r>
      <rPr>
        <b/>
        <sz val="9"/>
        <rFont val="Century Schoolbook"/>
        <family val="1"/>
      </rPr>
      <t>2.-</t>
    </r>
    <r>
      <rPr>
        <sz val="10"/>
        <rFont val="Arial Narrow"/>
        <family val="2"/>
      </rPr>
      <t xml:space="preserve"> Gestionar el desarrollo de eventos científicos.
</t>
    </r>
    <r>
      <rPr>
        <b/>
        <sz val="9"/>
        <rFont val="Century Schoolbook"/>
        <family val="1"/>
      </rPr>
      <t>3.-</t>
    </r>
    <r>
      <rPr>
        <sz val="10"/>
        <rFont val="Arial Narrow"/>
        <family val="2"/>
      </rPr>
      <t xml:space="preserve"> Apoyar en la logística de eventos científicos.
</t>
    </r>
    <r>
      <rPr>
        <b/>
        <sz val="9"/>
        <rFont val="Century Schoolbook"/>
        <family val="1"/>
      </rPr>
      <t>4.-</t>
    </r>
    <r>
      <rPr>
        <sz val="10"/>
        <rFont val="Arial Narrow"/>
        <family val="2"/>
      </rPr>
      <t xml:space="preserve"> Difundir la programación de eventos científicos.
</t>
    </r>
    <r>
      <rPr>
        <b/>
        <sz val="9"/>
        <rFont val="Century Schoolbook"/>
        <family val="1"/>
      </rPr>
      <t>5.-</t>
    </r>
    <r>
      <rPr>
        <sz val="10"/>
        <rFont val="Arial Narrow"/>
        <family val="2"/>
      </rPr>
      <t xml:space="preserve"> Promover la organización de eventos científicos a través de los grupos de investigación.</t>
    </r>
  </si>
  <si>
    <r>
      <rPr>
        <b/>
        <sz val="9"/>
        <rFont val="Century Schoolbook"/>
        <family val="1"/>
      </rPr>
      <t>1.-</t>
    </r>
    <r>
      <rPr>
        <sz val="10"/>
        <rFont val="Arial Narrow"/>
        <family val="2"/>
      </rPr>
      <t xml:space="preserve"> Reporte de diseño y/o actualización de acciones de divulgación y difusión del conocimiento científico.</t>
    </r>
  </si>
  <si>
    <t>Desarrollar un sistema de incentivos para incrementar la competitividad de grupos y semilleros de investigación.</t>
  </si>
  <si>
    <r>
      <t xml:space="preserve">Ver anexo Matriz de proyectos de investigación vigentes con corte junio </t>
    </r>
    <r>
      <rPr>
        <sz val="10"/>
        <color theme="1"/>
        <rFont val="Century Schoolbook"/>
        <family val="1"/>
      </rPr>
      <t>2019.</t>
    </r>
    <r>
      <rPr>
        <sz val="10"/>
        <color theme="1"/>
        <rFont val="Arial Narrow"/>
        <family val="2"/>
      </rPr>
      <t xml:space="preserve">
(Investigación)</t>
    </r>
  </si>
  <si>
    <r>
      <rPr>
        <b/>
        <sz val="9"/>
        <rFont val="Century Schoolbook"/>
        <family val="1"/>
      </rPr>
      <t>5.-</t>
    </r>
    <r>
      <rPr>
        <sz val="10"/>
        <rFont val="Arial Narrow"/>
        <family val="2"/>
      </rPr>
      <t xml:space="preserve"> Diseñar y/o actualizar programas para la formación de competencias investigativas.</t>
    </r>
  </si>
  <si>
    <t>N° de programas de formación diseñados</t>
  </si>
  <si>
    <r>
      <rPr>
        <b/>
        <sz val="9"/>
        <color theme="1"/>
        <rFont val="Century Schoolbook"/>
        <family val="1"/>
      </rPr>
      <t>1.-</t>
    </r>
    <r>
      <rPr>
        <sz val="10"/>
        <color theme="1"/>
        <rFont val="Arial Narrow"/>
        <family val="2"/>
      </rPr>
      <t xml:space="preserve"> Diseñar Programas para la formación de competencias.
</t>
    </r>
    <r>
      <rPr>
        <b/>
        <sz val="9"/>
        <color theme="1"/>
        <rFont val="Century Schoolbook"/>
        <family val="1"/>
      </rPr>
      <t>2.-</t>
    </r>
    <r>
      <rPr>
        <sz val="10"/>
        <color theme="1"/>
        <rFont val="Arial Narrow"/>
        <family val="2"/>
      </rPr>
      <t xml:space="preserve"> Gestionar el desarrollo de los Programas para la formación de competencias.
</t>
    </r>
    <r>
      <rPr>
        <b/>
        <sz val="9"/>
        <color theme="1"/>
        <rFont val="Century Schoolbook"/>
        <family val="1"/>
      </rPr>
      <t>3.-</t>
    </r>
    <r>
      <rPr>
        <sz val="10"/>
        <color theme="1"/>
        <rFont val="Arial Narrow"/>
        <family val="2"/>
      </rPr>
      <t xml:space="preserve"> Coordinar la logística de los Programas para la formación de competencias.
</t>
    </r>
    <r>
      <rPr>
        <b/>
        <sz val="9"/>
        <color theme="1"/>
        <rFont val="Century Schoolbook"/>
        <family val="1"/>
      </rPr>
      <t>4.-</t>
    </r>
    <r>
      <rPr>
        <sz val="10"/>
        <color theme="1"/>
        <rFont val="Arial Narrow"/>
        <family val="2"/>
      </rPr>
      <t xml:space="preserve"> Difundir los Programas para la formación de competencias.
</t>
    </r>
    <r>
      <rPr>
        <b/>
        <sz val="9"/>
        <color theme="1"/>
        <rFont val="Century Schoolbook"/>
        <family val="1"/>
      </rPr>
      <t>5.-</t>
    </r>
    <r>
      <rPr>
        <sz val="10"/>
        <color theme="1"/>
        <rFont val="Arial Narrow"/>
        <family val="2"/>
      </rPr>
      <t xml:space="preserve"> Promover la actualización de los Programas para la formación de competencias.</t>
    </r>
  </si>
  <si>
    <r>
      <rPr>
        <b/>
        <sz val="9"/>
        <color theme="1"/>
        <rFont val="Century Schoolbook"/>
        <family val="1"/>
      </rPr>
      <t>1.-</t>
    </r>
    <r>
      <rPr>
        <sz val="10"/>
        <color theme="1"/>
        <rFont val="Arial Narrow"/>
        <family val="2"/>
      </rPr>
      <t xml:space="preserve"> Reporte de diseño y/o actualización de Programas para la formación de competencias investigativas.</t>
    </r>
  </si>
  <si>
    <t>530606 0701 001</t>
  </si>
  <si>
    <t>Honorarios por Contratos Civiles de Servicios</t>
  </si>
  <si>
    <t xml:space="preserve">Contrato de honorarios profesionales del Coordinador del Plan de Perfeccionamiento Académico </t>
  </si>
  <si>
    <t>Contrato de honorarios profesionales - Técnico de investigación</t>
  </si>
  <si>
    <t>530606 0701 002</t>
  </si>
  <si>
    <r>
      <t xml:space="preserve">Reforma Nº </t>
    </r>
    <r>
      <rPr>
        <sz val="10"/>
        <color theme="1"/>
        <rFont val="Century Schoolbook"/>
        <family val="1"/>
      </rPr>
      <t>3:</t>
    </r>
    <r>
      <rPr>
        <sz val="10"/>
        <color theme="1"/>
        <rFont val="Arial Narrow"/>
        <family val="2"/>
      </rPr>
      <t xml:space="preserve">
Se incrementó $ </t>
    </r>
    <r>
      <rPr>
        <sz val="10"/>
        <color theme="1"/>
        <rFont val="Century Schoolbook"/>
        <family val="1"/>
      </rPr>
      <t>4.800,00</t>
    </r>
    <r>
      <rPr>
        <sz val="10"/>
        <color theme="1"/>
        <rFont val="Arial Narrow"/>
        <family val="2"/>
      </rPr>
      <t xml:space="preserve"> según Oficio Nº UTMACH-DTH-</t>
    </r>
    <r>
      <rPr>
        <sz val="10"/>
        <color theme="1"/>
        <rFont val="Century Schoolbook"/>
        <family val="1"/>
      </rPr>
      <t>2020-0230</t>
    </r>
    <r>
      <rPr>
        <sz val="10"/>
        <color theme="1"/>
        <rFont val="Arial Narrow"/>
        <family val="2"/>
      </rPr>
      <t xml:space="preserve">-OF del </t>
    </r>
    <r>
      <rPr>
        <sz val="10"/>
        <color theme="1"/>
        <rFont val="Century Schoolbook"/>
        <family val="1"/>
      </rPr>
      <t>07/02/2020</t>
    </r>
  </si>
  <si>
    <t>Adquisición de licencias informáticas para las ejecución de proyectos de investigación</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</si>
  <si>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</si>
  <si>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6.-</t>
    </r>
    <r>
      <rPr>
        <sz val="10"/>
        <rFont val="Arial Narrow"/>
        <family val="2"/>
      </rPr>
      <t xml:space="preserve"> Presentar la Planificación Operativa Anual y Evaluación de la Planificación Operativa Anual.</t>
    </r>
  </si>
  <si>
    <t>N° de POA y evaluaciones de POA presentadas oportunamente</t>
  </si>
  <si>
    <r>
      <rPr>
        <b/>
        <sz val="9"/>
        <color theme="1"/>
        <rFont val="Century Schoolbook"/>
        <family val="1"/>
      </rPr>
      <t>1.-</t>
    </r>
    <r>
      <rPr>
        <sz val="10"/>
        <color theme="1"/>
        <rFont val="Arial Narrow"/>
        <family val="2"/>
      </rPr>
      <t xml:space="preserve"> Elaborar un presupuesto estimativo de los requerimientos anuales.
</t>
    </r>
    <r>
      <rPr>
        <b/>
        <sz val="9"/>
        <color theme="1"/>
        <rFont val="Century Schoolbook"/>
        <family val="1"/>
      </rPr>
      <t>2.-</t>
    </r>
    <r>
      <rPr>
        <sz val="10"/>
        <color theme="1"/>
        <rFont val="Arial Narrow"/>
        <family val="2"/>
      </rPr>
      <t xml:space="preserve"> Compilar los requerimientos por grupo de gasto.
</t>
    </r>
    <r>
      <rPr>
        <b/>
        <sz val="9"/>
        <color theme="1"/>
        <rFont val="Century Schoolbook"/>
        <family val="1"/>
      </rPr>
      <t>3.-</t>
    </r>
    <r>
      <rPr>
        <sz val="10"/>
        <color theme="1"/>
        <rFont val="Arial Narrow"/>
        <family val="2"/>
      </rPr>
      <t xml:space="preserve"> Elaborar la Planificación Operativa Anual.
</t>
    </r>
    <r>
      <rPr>
        <b/>
        <sz val="9"/>
        <color theme="1"/>
        <rFont val="Century Schoolbook"/>
        <family val="1"/>
      </rPr>
      <t>4.-</t>
    </r>
    <r>
      <rPr>
        <sz val="10"/>
        <color theme="1"/>
        <rFont val="Arial Narrow"/>
        <family val="2"/>
      </rPr>
      <t xml:space="preserve"> Elaborar la Evaluación de la Planificación Operativa Anual.</t>
    </r>
  </si>
  <si>
    <r>
      <rPr>
        <b/>
        <sz val="9"/>
        <color theme="1"/>
        <rFont val="Century Schoolbook"/>
        <family val="1"/>
      </rPr>
      <t>1.-</t>
    </r>
    <r>
      <rPr>
        <sz val="10"/>
        <color theme="1"/>
        <rFont val="Arial Narrow"/>
        <family val="2"/>
      </rPr>
      <t xml:space="preserve"> Plan Operativo Anual y Evaluación del POA.</t>
    </r>
  </si>
  <si>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</si>
  <si>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color theme="1"/>
        <rFont val="Century Schoolbook"/>
        <family val="1"/>
      </rPr>
      <t>7.-</t>
    </r>
    <r>
      <rPr>
        <sz val="10"/>
        <color theme="1"/>
        <rFont val="Arial Narrow"/>
        <family val="2"/>
      </rPr>
      <t xml:space="preserve"> Organizar el Archivo de Gestión.</t>
    </r>
  </si>
  <si>
    <t>N° de documentos registrados en el inventario documental</t>
  </si>
  <si>
    <r>
      <rPr>
        <b/>
        <sz val="9"/>
        <color theme="1"/>
        <rFont val="Century Schoolbook"/>
        <family val="1"/>
      </rPr>
      <t>1.-</t>
    </r>
    <r>
      <rPr>
        <sz val="10"/>
        <color theme="1"/>
        <rFont val="Arial Narrow"/>
        <family val="2"/>
      </rPr>
      <t xml:space="preserve"> Elaborar la documentación de la Dependencia.
</t>
    </r>
    <r>
      <rPr>
        <b/>
        <sz val="9"/>
        <color theme="1"/>
        <rFont val="Century Schoolbook"/>
        <family val="1"/>
      </rPr>
      <t>2.-</t>
    </r>
    <r>
      <rPr>
        <sz val="10"/>
        <color theme="1"/>
        <rFont val="Arial Narrow"/>
        <family val="2"/>
      </rPr>
      <t xml:space="preserve"> Mantener el archivo físico en forma cronológica.
</t>
    </r>
    <r>
      <rPr>
        <b/>
        <sz val="9"/>
        <color theme="1"/>
        <rFont val="Century Schoolbook"/>
        <family val="1"/>
      </rPr>
      <t>3.-</t>
    </r>
    <r>
      <rPr>
        <sz val="10"/>
        <color theme="1"/>
        <rFont val="Arial Narrow"/>
        <family val="2"/>
      </rPr>
      <t xml:space="preserve"> Incorporar información en las matrices del archivo de gestión.</t>
    </r>
  </si>
  <si>
    <r>
      <rPr>
        <b/>
        <sz val="9"/>
        <color theme="1"/>
        <rFont val="Century Schoolbook"/>
        <family val="1"/>
      </rPr>
      <t>1.-</t>
    </r>
    <r>
      <rPr>
        <sz val="10"/>
        <color theme="1"/>
        <rFont val="Arial Narrow"/>
        <family val="2"/>
      </rPr>
      <t xml:space="preserve"> Inventario Documental.</t>
    </r>
  </si>
  <si>
    <t>TOTAL POA:</t>
  </si>
  <si>
    <t xml:space="preserve">USD $ </t>
  </si>
  <si>
    <t>TOTAL PRESUPUESTO ESTIMATIVO:</t>
  </si>
  <si>
    <t>UNIDAD DE FINANZAS Y LOGÍSTICA</t>
  </si>
  <si>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</si>
  <si>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rFont val="Century Schoolbook"/>
        <family val="1"/>
      </rPr>
      <t>1.-</t>
    </r>
    <r>
      <rPr>
        <sz val="10"/>
        <rFont val="Arial Narrow"/>
        <family val="2"/>
      </rPr>
      <t xml:space="preserve"> Gestionar la ejecución del gasto de los recursos planificados para los procesos de Investigación: Ejecución del gasto de los recursos planificados para los procesos de Investigación gestionado.</t>
    </r>
  </si>
  <si>
    <t>N° de procesos de Investigación gestionados presupuestariamente</t>
  </si>
  <si>
    <r>
      <rPr>
        <b/>
        <sz val="9"/>
        <rFont val="Century Schoolbook"/>
        <family val="1"/>
      </rPr>
      <t>1.-</t>
    </r>
    <r>
      <rPr>
        <sz val="10"/>
        <rFont val="Arial Narrow"/>
        <family val="2"/>
      </rPr>
      <t xml:space="preserve"> Gestionar la ejecución presupuestaria de los proyectos de investigación.
</t>
    </r>
    <r>
      <rPr>
        <b/>
        <sz val="9"/>
        <rFont val="Century Schoolbook"/>
        <family val="1"/>
      </rPr>
      <t>2.-</t>
    </r>
    <r>
      <rPr>
        <sz val="10"/>
        <rFont val="Arial Narrow"/>
        <family val="2"/>
      </rPr>
      <t xml:space="preserve"> Gestionar la ejecución presupuestaria de los Semilleros de investigación.
</t>
    </r>
    <r>
      <rPr>
        <b/>
        <sz val="9"/>
        <rFont val="Century Schoolbook"/>
        <family val="1"/>
      </rPr>
      <t>3.-</t>
    </r>
    <r>
      <rPr>
        <sz val="10"/>
        <rFont val="Arial Narrow"/>
        <family val="2"/>
      </rPr>
      <t xml:space="preserve"> Gestionar la ejecución presupuestaria de las jornadas, seminarios, congresos organizados por el Centro de Investigación.
</t>
    </r>
    <r>
      <rPr>
        <b/>
        <sz val="9"/>
        <rFont val="Century Schoolbook"/>
        <family val="1"/>
      </rPr>
      <t>4.-</t>
    </r>
    <r>
      <rPr>
        <sz val="10"/>
        <rFont val="Arial Narrow"/>
        <family val="2"/>
      </rPr>
      <t xml:space="preserve"> Gestionar la ejecución presupuestaria de la EDITORIAL UTMACH.</t>
    </r>
  </si>
  <si>
    <r>
      <rPr>
        <b/>
        <sz val="9"/>
        <rFont val="Century Schoolbook"/>
        <family val="1"/>
      </rPr>
      <t xml:space="preserve">1.- </t>
    </r>
    <r>
      <rPr>
        <sz val="10"/>
        <rFont val="Arial Narrow"/>
        <family val="2"/>
      </rPr>
      <t>Matriz de la ejecución del presupuesto de los procesos de Investigación.</t>
    </r>
  </si>
  <si>
    <t>530404 0701 002</t>
  </si>
  <si>
    <t>Mantenimiento de Maquinarias y Equipos</t>
  </si>
  <si>
    <t xml:space="preserve">Servicio de mantenimiento de equipos de laboratorio y aires acondicionados. </t>
  </si>
  <si>
    <t>530804 0701 002</t>
  </si>
  <si>
    <t>Materiales de Oficina</t>
  </si>
  <si>
    <t>530810 0701 002</t>
  </si>
  <si>
    <t>Dispositivos Médicos para Laboratorio Clínico y Patología</t>
  </si>
  <si>
    <t xml:space="preserve">Materiales y suministros descartables </t>
  </si>
  <si>
    <t>530813 0701 002</t>
  </si>
  <si>
    <t>Repuestos y Accesorios</t>
  </si>
  <si>
    <t>Repuestos utilizados en el mantenimiento preventivo y correctivo de equipos de los laboratorios de la FCQS</t>
  </si>
  <si>
    <t>530814 0701 002</t>
  </si>
  <si>
    <t>Suministros para Actividades Agropecuarias, Pesca y Caza</t>
  </si>
  <si>
    <t>Atarrayas</t>
  </si>
  <si>
    <r>
      <t xml:space="preserve">TERMO-HIGROMETRO DIGITAL BOE </t>
    </r>
    <r>
      <rPr>
        <sz val="10"/>
        <rFont val="Century Schoolbook"/>
        <family val="1"/>
      </rPr>
      <t>327</t>
    </r>
  </si>
  <si>
    <r>
      <t xml:space="preserve">CAMARA NEUBAUER IMPROVED C/ESPEJO </t>
    </r>
    <r>
      <rPr>
        <sz val="10"/>
        <rFont val="Century Schoolbook"/>
        <family val="1"/>
      </rPr>
      <t>06100300</t>
    </r>
  </si>
  <si>
    <r>
      <t xml:space="preserve">MICROPIPETA BOECO VOLUMEN FIJO </t>
    </r>
    <r>
      <rPr>
        <sz val="10"/>
        <rFont val="Century Schoolbook"/>
        <family val="1"/>
      </rPr>
      <t>5</t>
    </r>
    <r>
      <rPr>
        <sz val="10"/>
        <rFont val="Arial Narrow"/>
        <family val="2"/>
      </rPr>
      <t xml:space="preserve">UL </t>
    </r>
  </si>
  <si>
    <r>
      <t xml:space="preserve">MICROPIPETA BOECO VOLUMEN FIJO DE </t>
    </r>
    <r>
      <rPr>
        <sz val="10"/>
        <rFont val="Century Schoolbook"/>
        <family val="1"/>
      </rPr>
      <t>10</t>
    </r>
    <r>
      <rPr>
        <sz val="10"/>
        <rFont val="Arial Narrow"/>
        <family val="2"/>
      </rPr>
      <t xml:space="preserve"> UL </t>
    </r>
  </si>
  <si>
    <t>531404 0701 002</t>
  </si>
  <si>
    <t>SALDOS CONTRATOS 2019</t>
  </si>
  <si>
    <r>
      <t xml:space="preserve">Saldo por contrato </t>
    </r>
    <r>
      <rPr>
        <sz val="10"/>
        <rFont val="Century Schoolbook"/>
        <family val="1"/>
      </rPr>
      <t>2019</t>
    </r>
    <r>
      <rPr>
        <sz val="10"/>
        <rFont val="Arial Narrow"/>
        <family val="2"/>
      </rPr>
      <t xml:space="preserve">: Contrato del servicio de acceso a una red avanzada de internet, Nivel Avanzado </t>
    </r>
    <r>
      <rPr>
        <sz val="10"/>
        <rFont val="Century Schoolbook"/>
        <family val="1"/>
      </rPr>
      <t>1</t>
    </r>
  </si>
  <si>
    <r>
      <t xml:space="preserve">Saldo por contrato </t>
    </r>
    <r>
      <rPr>
        <sz val="10"/>
        <rFont val="Century Schoolbook"/>
        <family val="1"/>
      </rPr>
      <t>2019</t>
    </r>
    <r>
      <rPr>
        <sz val="10"/>
        <rFont val="Arial Narrow"/>
        <family val="2"/>
      </rPr>
      <t>: Contrato del servicio de arrendamiento de equipos para infraestructura WIFI</t>
    </r>
  </si>
  <si>
    <t>530301 0701 001</t>
  </si>
  <si>
    <r>
      <t xml:space="preserve">Saldo por contrato </t>
    </r>
    <r>
      <rPr>
        <sz val="10"/>
        <rFont val="Century Schoolbook"/>
        <family val="1"/>
      </rPr>
      <t>2019</t>
    </r>
    <r>
      <rPr>
        <sz val="10"/>
        <rFont val="Arial Narrow"/>
        <family val="2"/>
      </rPr>
      <t>: ADQUISICION DE PASAJES AÉREOS NACIONALES E INTL. PROY DE INVEST</t>
    </r>
  </si>
  <si>
    <t>530402 0701 001</t>
  </si>
  <si>
    <t xml:space="preserve">Instalación, Mantenimiento y Reparación de Edificios, Locales, Residencias de Propiedad de las Entidades Públicas </t>
  </si>
  <si>
    <r>
      <t xml:space="preserve">Saldo por contrato </t>
    </r>
    <r>
      <rPr>
        <sz val="10"/>
        <rFont val="Century Schoolbook"/>
        <family val="1"/>
      </rPr>
      <t>2019</t>
    </r>
    <r>
      <rPr>
        <sz val="10"/>
        <rFont val="Arial Narrow"/>
        <family val="2"/>
      </rPr>
      <t>: ADECUACION DE UNA CANCHA DE CÉSPED SINTÉTICO</t>
    </r>
  </si>
  <si>
    <r>
      <t xml:space="preserve">Saldo por contrato </t>
    </r>
    <r>
      <rPr>
        <sz val="10"/>
        <rFont val="Century Schoolbook"/>
        <family val="1"/>
      </rPr>
      <t>2019</t>
    </r>
    <r>
      <rPr>
        <sz val="10"/>
        <rFont val="Arial Narrow"/>
        <family val="2"/>
      </rPr>
      <t xml:space="preserve">: SERVICIO Y MANT. DE PINTURA EXTERIOR DE BLOQUES DE LAB FIC Y FCQS </t>
    </r>
  </si>
  <si>
    <t>530402 0701 002</t>
  </si>
  <si>
    <r>
      <t xml:space="preserve">Saldo por contrato </t>
    </r>
    <r>
      <rPr>
        <sz val="10"/>
        <rFont val="Century Schoolbook"/>
        <family val="1"/>
      </rPr>
      <t>2019:</t>
    </r>
    <r>
      <rPr>
        <sz val="10"/>
        <rFont val="Arial Narrow"/>
        <family val="2"/>
      </rPr>
      <t xml:space="preserve"> ADECUACION DE LOS LABORATORIOS DE INVESTIGACION DE LA FCQS DE LA UTMACH </t>
    </r>
  </si>
  <si>
    <t xml:space="preserve">Honorarios profesionales por concepto de la coordinación del Plan de Perfeccionamiento Académico </t>
  </si>
  <si>
    <t>Honorarios profesionales por concepto de curso de capacitación al personal del Biomódulo - Bioterio</t>
  </si>
  <si>
    <r>
      <t xml:space="preserve">Saldo por contrato </t>
    </r>
    <r>
      <rPr>
        <sz val="10"/>
        <rFont val="Century Schoolbook"/>
        <family val="1"/>
      </rPr>
      <t>2019</t>
    </r>
    <r>
      <rPr>
        <sz val="10"/>
        <rFont val="Arial Narrow"/>
        <family val="2"/>
      </rPr>
      <t>: SERVICIO DE ANALISIS QUIMICO DE MUESTRA DE TEJIDOS DE PLANTAS PARA EJECUC DE PROYECTO DE INVEST FCA</t>
    </r>
  </si>
  <si>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</si>
  <si>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rFont val="Century Schoolbook"/>
        <family val="1"/>
      </rPr>
      <t>2.-</t>
    </r>
    <r>
      <rPr>
        <sz val="10"/>
        <rFont val="Arial Narrow"/>
        <family val="2"/>
      </rPr>
      <t xml:space="preserve"> Presentar la planificación Operativa Anual y Evaluación de la Planificación Operativa Anual.</t>
    </r>
  </si>
  <si>
    <r>
      <rPr>
        <b/>
        <sz val="9"/>
        <color theme="1"/>
        <rFont val="Century Schoolbook"/>
        <family val="1"/>
      </rPr>
      <t>1.-</t>
    </r>
    <r>
      <rPr>
        <sz val="10"/>
        <color theme="1"/>
        <rFont val="Arial Narrow"/>
        <family val="2"/>
      </rPr>
      <t xml:space="preserve"> Elaborar un presupuesto estimativo de los requerimientos anuales.
</t>
    </r>
    <r>
      <rPr>
        <b/>
        <sz val="9"/>
        <color theme="1"/>
        <rFont val="Century Schoolbook"/>
        <family val="1"/>
      </rPr>
      <t>2.-</t>
    </r>
    <r>
      <rPr>
        <sz val="10"/>
        <color theme="1"/>
        <rFont val="Arial Narrow"/>
        <family val="2"/>
      </rPr>
      <t xml:space="preserve"> Compilar los requerimientos por grupo de gasto.
</t>
    </r>
    <r>
      <rPr>
        <b/>
        <sz val="9"/>
        <color theme="1"/>
        <rFont val="Century Schoolbook"/>
        <family val="1"/>
      </rPr>
      <t>3.-</t>
    </r>
    <r>
      <rPr>
        <sz val="10"/>
        <color theme="1"/>
        <rFont val="Arial Narrow"/>
        <family val="2"/>
      </rPr>
      <t xml:space="preserve"> Elaborar la Planificación Operativa Anual.
</t>
    </r>
    <r>
      <rPr>
        <b/>
        <sz val="9"/>
        <color theme="1"/>
        <rFont val="Century Schoolbook"/>
        <family val="1"/>
      </rPr>
      <t>4.-</t>
    </r>
    <r>
      <rPr>
        <sz val="10"/>
        <color theme="1"/>
        <rFont val="Arial Narrow"/>
        <family val="2"/>
      </rPr>
      <t xml:space="preserve"> Elaborar la Evaluación de la Planificación Operativa Anual.</t>
    </r>
  </si>
  <si>
    <r>
      <rPr>
        <b/>
        <sz val="9"/>
        <color theme="1"/>
        <rFont val="Century Schoolbook"/>
        <family val="1"/>
      </rPr>
      <t>1.-</t>
    </r>
    <r>
      <rPr>
        <sz val="10"/>
        <color theme="1"/>
        <rFont val="Arial Narrow"/>
        <family val="2"/>
      </rPr>
      <t xml:space="preserve"> Plan Operativo Anual y Evaluación del POA.</t>
    </r>
  </si>
  <si>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</si>
  <si>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color theme="1"/>
        <rFont val="Century Schoolbook"/>
        <family val="1"/>
      </rPr>
      <t>3.-</t>
    </r>
    <r>
      <rPr>
        <sz val="10"/>
        <color theme="1"/>
        <rFont val="Arial Narrow"/>
        <family val="2"/>
      </rPr>
      <t xml:space="preserve"> Organizar el Archivo de Gestión.</t>
    </r>
  </si>
  <si>
    <r>
      <rPr>
        <b/>
        <sz val="9"/>
        <color theme="1"/>
        <rFont val="Century Schoolbook"/>
        <family val="1"/>
      </rPr>
      <t>1.-</t>
    </r>
    <r>
      <rPr>
        <sz val="10"/>
        <color theme="1"/>
        <rFont val="Arial Narrow"/>
        <family val="2"/>
      </rPr>
      <t xml:space="preserve"> Elaborar la documentación de la Dependencia.
</t>
    </r>
    <r>
      <rPr>
        <b/>
        <sz val="9"/>
        <color theme="1"/>
        <rFont val="Century Schoolbook"/>
        <family val="1"/>
      </rPr>
      <t>2.-</t>
    </r>
    <r>
      <rPr>
        <sz val="10"/>
        <color theme="1"/>
        <rFont val="Arial Narrow"/>
        <family val="2"/>
      </rPr>
      <t xml:space="preserve"> Mantener el archivo físico en forma cronológica.
</t>
    </r>
    <r>
      <rPr>
        <b/>
        <sz val="9"/>
        <color theme="1"/>
        <rFont val="Century Schoolbook"/>
        <family val="1"/>
      </rPr>
      <t>3.-</t>
    </r>
    <r>
      <rPr>
        <sz val="10"/>
        <color theme="1"/>
        <rFont val="Arial Narrow"/>
        <family val="2"/>
      </rPr>
      <t xml:space="preserve"> Incorporar información en las matrices del archivo de gestión.</t>
    </r>
  </si>
  <si>
    <r>
      <rPr>
        <b/>
        <sz val="9"/>
        <color theme="1"/>
        <rFont val="Century Schoolbook"/>
        <family val="1"/>
      </rPr>
      <t>1.-</t>
    </r>
    <r>
      <rPr>
        <sz val="10"/>
        <color theme="1"/>
        <rFont val="Arial Narrow"/>
        <family val="2"/>
      </rPr>
      <t xml:space="preserve"> Inventario Documental.</t>
    </r>
  </si>
  <si>
    <t>EDITORIAL UTMACH</t>
  </si>
  <si>
    <t>Aumentar la producción, competitividad y posicionamiento de la editorial universitaria.</t>
  </si>
  <si>
    <r>
      <rPr>
        <b/>
        <sz val="9"/>
        <rFont val="Century Schoolbook"/>
        <family val="1"/>
      </rPr>
      <t>1.-</t>
    </r>
    <r>
      <rPr>
        <sz val="10"/>
        <rFont val="Arial Narrow"/>
        <family val="2"/>
      </rPr>
      <t xml:space="preserve"> Gestionar los procesos y productos editoriales para la difusión del conocimiento científico.</t>
    </r>
  </si>
  <si>
    <t>N° de procesos editoriales ejecutados</t>
  </si>
  <si>
    <r>
      <rPr>
        <b/>
        <sz val="9"/>
        <rFont val="Century Schoolbook"/>
        <family val="1"/>
      </rPr>
      <t>1.-</t>
    </r>
    <r>
      <rPr>
        <sz val="10"/>
        <rFont val="Arial Narrow"/>
        <family val="2"/>
      </rPr>
      <t xml:space="preserve"> Coordinar el proceso editorial por texto.
</t>
    </r>
    <r>
      <rPr>
        <b/>
        <sz val="9"/>
        <rFont val="Century Schoolbook"/>
        <family val="1"/>
      </rPr>
      <t>2.-</t>
    </r>
    <r>
      <rPr>
        <sz val="10"/>
        <rFont val="Arial Narrow"/>
        <family val="2"/>
      </rPr>
      <t xml:space="preserve"> Verificar las hojas de ruta y controlar el flujo de trabajo de los autores.
</t>
    </r>
    <r>
      <rPr>
        <b/>
        <sz val="9"/>
        <rFont val="Century Schoolbook"/>
        <family val="1"/>
      </rPr>
      <t>3.-</t>
    </r>
    <r>
      <rPr>
        <sz val="10"/>
        <rFont val="Arial Narrow"/>
        <family val="2"/>
      </rPr>
      <t xml:space="preserve"> Seleccionar árbitros para evaluación de propuestas y originales.</t>
    </r>
  </si>
  <si>
    <r>
      <rPr>
        <b/>
        <sz val="9"/>
        <rFont val="Century Schoolbook"/>
        <family val="1"/>
      </rPr>
      <t xml:space="preserve">1.- </t>
    </r>
    <r>
      <rPr>
        <sz val="10"/>
        <rFont val="Arial Narrow"/>
        <family val="2"/>
      </rPr>
      <t>Reporte de la gestión de procesos y productos editoriales para la difusión del conocimiento científico.</t>
    </r>
  </si>
  <si>
    <t>* Luis Brito Gaona,
  Director del Centro de Investigación
* Karina Lozano Zambrano,
  Jefe Editor</t>
  </si>
  <si>
    <t>530204 0701 001</t>
  </si>
  <si>
    <t>Aumentar la producción, competitividad y posicionamiento de la editorial universitaria.</t>
  </si>
  <si>
    <r>
      <rPr>
        <b/>
        <sz val="9"/>
        <color theme="1"/>
        <rFont val="Century Schoolbook"/>
        <family val="1"/>
      </rPr>
      <t>2.-</t>
    </r>
    <r>
      <rPr>
        <sz val="10"/>
        <color theme="1"/>
        <rFont val="Arial Narrow"/>
        <family val="2"/>
      </rPr>
      <t xml:space="preserve"> Diseñar y/o actualizar los programas de difusión de los Productos editoriales.</t>
    </r>
  </si>
  <si>
    <t>N° de productos editoriales diseñados</t>
  </si>
  <si>
    <r>
      <rPr>
        <b/>
        <sz val="9"/>
        <color theme="1"/>
        <rFont val="Century Schoolbook"/>
        <family val="1"/>
      </rPr>
      <t>1.-</t>
    </r>
    <r>
      <rPr>
        <sz val="10"/>
        <color theme="1"/>
        <rFont val="Arial Narrow"/>
        <family val="2"/>
      </rPr>
      <t xml:space="preserve"> Elaborar las bases de la convocatoria.
</t>
    </r>
    <r>
      <rPr>
        <b/>
        <sz val="9"/>
        <color theme="1"/>
        <rFont val="Century Schoolbook"/>
        <family val="1"/>
      </rPr>
      <t>2.-</t>
    </r>
    <r>
      <rPr>
        <sz val="10"/>
        <color theme="1"/>
        <rFont val="Arial Narrow"/>
        <family val="2"/>
      </rPr>
      <t xml:space="preserve"> Elaborar hojas de rutas para el proceso editorial e la convocatoria.</t>
    </r>
  </si>
  <si>
    <r>
      <rPr>
        <b/>
        <sz val="9"/>
        <color theme="1"/>
        <rFont val="Century Schoolbook"/>
        <family val="1"/>
      </rPr>
      <t>1.-</t>
    </r>
    <r>
      <rPr>
        <sz val="10"/>
        <color theme="1"/>
        <rFont val="Arial Narrow"/>
        <family val="2"/>
      </rPr>
      <t xml:space="preserve"> Reporte de Diseño y/o actualización de los programas de difusión de los Productos editoriales.</t>
    </r>
  </si>
  <si>
    <t>Renovación licencia anual PAPERPILE</t>
  </si>
  <si>
    <t>Licencia para gestión editorial (ADOBE)</t>
  </si>
  <si>
    <t>530807 0701 002</t>
  </si>
  <si>
    <t>Materiales de Impresión, Fotografía, Reproducción y Publicaciones</t>
  </si>
  <si>
    <t>Aumentar la producción, competitividad y posicionamiento de la editorial universitaria.</t>
  </si>
  <si>
    <r>
      <rPr>
        <b/>
        <sz val="9"/>
        <rFont val="Century Schoolbook"/>
        <family val="1"/>
      </rPr>
      <t>3.-</t>
    </r>
    <r>
      <rPr>
        <sz val="10"/>
        <rFont val="Arial Narrow"/>
        <family val="2"/>
      </rPr>
      <t xml:space="preserve"> Presentar la planificación Operativa Anual y Evaluación de la Planificación Operativa Anual.</t>
    </r>
  </si>
  <si>
    <r>
      <rPr>
        <b/>
        <sz val="9"/>
        <color theme="1"/>
        <rFont val="Century Schoolbook"/>
        <family val="1"/>
      </rPr>
      <t>1.-</t>
    </r>
    <r>
      <rPr>
        <sz val="10"/>
        <color theme="1"/>
        <rFont val="Arial Narrow"/>
        <family val="2"/>
      </rPr>
      <t xml:space="preserve"> Plan Operativo Anual y Evaluación del POA.</t>
    </r>
  </si>
  <si>
    <t>Aumentar la producción, competitividad y posicionamiento de la editorial universitaria.</t>
  </si>
  <si>
    <r>
      <rPr>
        <b/>
        <sz val="9"/>
        <color theme="1"/>
        <rFont val="Century Schoolbook"/>
        <family val="1"/>
      </rPr>
      <t>4.-</t>
    </r>
    <r>
      <rPr>
        <sz val="10"/>
        <color theme="1"/>
        <rFont val="Arial Narrow"/>
        <family val="2"/>
      </rPr>
      <t xml:space="preserve"> Organizar el Archivo de Gestión.</t>
    </r>
  </si>
  <si>
    <r>
      <rPr>
        <b/>
        <sz val="9"/>
        <color theme="1"/>
        <rFont val="Century Schoolbook"/>
        <family val="1"/>
      </rPr>
      <t>1.-</t>
    </r>
    <r>
      <rPr>
        <sz val="10"/>
        <color theme="1"/>
        <rFont val="Arial Narrow"/>
        <family val="2"/>
      </rPr>
      <t xml:space="preserve"> Elaborar la documentación de la Dependencia.
</t>
    </r>
    <r>
      <rPr>
        <b/>
        <sz val="9"/>
        <color theme="1"/>
        <rFont val="Century Schoolbook"/>
        <family val="1"/>
      </rPr>
      <t>2.-</t>
    </r>
    <r>
      <rPr>
        <sz val="10"/>
        <color theme="1"/>
        <rFont val="Arial Narrow"/>
        <family val="2"/>
      </rPr>
      <t xml:space="preserve"> Mantener el archivo físico en forma cronológica.
</t>
    </r>
    <r>
      <rPr>
        <b/>
        <sz val="9"/>
        <color theme="1"/>
        <rFont val="Century Schoolbook"/>
        <family val="1"/>
      </rPr>
      <t>3.-</t>
    </r>
    <r>
      <rPr>
        <sz val="10"/>
        <color theme="1"/>
        <rFont val="Arial Narrow"/>
        <family val="2"/>
      </rPr>
      <t xml:space="preserve"> Incorporar información en las matrices del archivo de gestión.</t>
    </r>
  </si>
  <si>
    <r>
      <rPr>
        <b/>
        <sz val="9"/>
        <color theme="1"/>
        <rFont val="Century Schoolbook"/>
        <family val="1"/>
      </rPr>
      <t>1.-</t>
    </r>
    <r>
      <rPr>
        <sz val="10"/>
        <color theme="1"/>
        <rFont val="Arial Narrow"/>
        <family val="2"/>
      </rPr>
      <t xml:space="preserve"> Inventario Documental.</t>
    </r>
  </si>
  <si>
    <t>TOTAL POA CENTRO DE INVESTIGACIONES 2020:</t>
  </si>
  <si>
    <t>TOTAL PRESUPUESTO ESTIMATIVO CENTRO DE INVESTIGACIONES 2020:</t>
  </si>
  <si>
    <t>RESUMEN PRESUPUESTO ESTIMADO DEL CENTRO DE INVESTIGACIONES 2020</t>
  </si>
  <si>
    <t>PARTIDA</t>
  </si>
  <si>
    <t>CONCEPTO</t>
  </si>
  <si>
    <t>VALOR</t>
  </si>
  <si>
    <t>Remuneración   Mensual Unificada  de Docentes del  Magisterio  y Docentes e Investigadores Universitarios</t>
  </si>
  <si>
    <t>Ing. Verónica Ayala León, Mgs.</t>
  </si>
  <si>
    <t>DIRECTORA DE PLANIFICACIÓN</t>
  </si>
  <si>
    <t>TOTAL:</t>
  </si>
  <si>
    <t>RESUMEN POR FUENTE DE FINANCIAMIENTO:</t>
  </si>
  <si>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</si>
  <si>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</si>
  <si>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</si>
  <si>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t>RESUMEN POR GRUPO DE GASTO:</t>
  </si>
  <si>
    <r>
      <rPr>
        <sz val="11"/>
        <color theme="1"/>
        <rFont val="Century Schoolbook"/>
        <family val="1"/>
      </rPr>
      <t>51</t>
    </r>
    <r>
      <rPr>
        <sz val="11"/>
        <color theme="1"/>
        <rFont val="Arial Narrow"/>
        <family val="2"/>
      </rPr>
      <t xml:space="preserve"> Gastos de personal</t>
    </r>
  </si>
  <si>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</si>
  <si>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58</t>
    </r>
    <r>
      <rPr>
        <sz val="11"/>
        <color theme="1"/>
        <rFont val="Arial Narrow"/>
        <family val="2"/>
      </rPr>
      <t xml:space="preserve"> Transferencias y Donaciones Corrientes</t>
    </r>
  </si>
  <si>
    <r>
      <rPr>
        <sz val="11"/>
        <color theme="1"/>
        <rFont val="Century Schoolbook"/>
        <family val="1"/>
      </rPr>
      <t>84</t>
    </r>
    <r>
      <rPr>
        <sz val="11"/>
        <color theme="1"/>
        <rFont val="Arial Narrow"/>
        <family val="2"/>
      </rPr>
      <t xml:space="preserve"> Bienes de Larga Duración</t>
    </r>
  </si>
  <si>
    <t>OBJETIVOS ESTRATÉGICOS INSTITUCIONALES</t>
  </si>
  <si>
    <t>OEI 1</t>
  </si>
  <si>
    <t>“Lograr la acreditación institucional y obtener la más alta categorización académica”</t>
  </si>
  <si>
    <t>OEI 2</t>
  </si>
  <si>
    <t>“Acreditar las carreras y programas que oferta la Universidad Técnica de Machala y obtener la más alta categorización académica”</t>
  </si>
  <si>
    <t>OEI 3</t>
  </si>
  <si>
    <t>“Lograr que todos los profesores titulares y ocasionales tengan, al menos, una maestría en área afín a la cátedra que ejercen, y que posean las competencias para desempeñar la docencia con calidad, considerando el postulado ‘educación centrada en el aprendizaje y en el estudiante’”</t>
  </si>
  <si>
    <t>OEI 4</t>
  </si>
  <si>
    <t>“Ejecutar una radical reforma curricular que mejore la pertinencia, calidad y relevancia de la oferta académica de tercer nivel”</t>
  </si>
  <si>
    <t>OEI 5</t>
  </si>
  <si>
    <t>“Capacitar a los profesores en el ejercicio de la docencia, la investigación formativa y la generación de textos y libros”</t>
  </si>
  <si>
    <t>OEI 6</t>
  </si>
  <si>
    <t>“Ejecutar de manera periódica la evaluación integral de los profesores”</t>
  </si>
  <si>
    <t>OEI 7</t>
  </si>
  <si>
    <t>“Crear un entorno de aprendizaje favorable que incluya la movilidad estudiantil”</t>
  </si>
  <si>
    <t>OEI 9</t>
  </si>
  <si>
    <t>“Posicionar a la Universidad Técnica de Machala como actor clave del desarrollo integral de Machala, El Oro, la Zona 7 y el Ecuador, a través de la relación docencia/vínculos con la sociedad así como investigación/vínculos con la sociedad”</t>
  </si>
  <si>
    <t>OEI 10</t>
  </si>
  <si>
    <t>“Mejorar la gestión institucional”</t>
  </si>
  <si>
    <t>OEI 11</t>
  </si>
  <si>
    <t>“Fomentar la cultura, la recreación y el deporte”</t>
  </si>
  <si>
    <t>EJES ESTRATÉGICOS DE LA UTMACH</t>
  </si>
  <si>
    <t>Creatividad e innovación en la oferta académica.</t>
  </si>
  <si>
    <t>Responsabilidad social universitaria.</t>
  </si>
  <si>
    <t>Posicionamiento del modelo educativo integrador y desarrollador.</t>
  </si>
  <si>
    <t>Competitividad de la investigación e innovación universitaria.</t>
  </si>
  <si>
    <t>Transferencia y producción del conocimiento.</t>
  </si>
  <si>
    <t>Eficiencia en la organización y gestión institucional.</t>
  </si>
  <si>
    <t>Internacionalización.</t>
  </si>
  <si>
    <t>La calidad como cultura universitaria.</t>
  </si>
  <si>
    <t>LINEAMIENTOS ESTRATÉGICOS DE LA UTMACH</t>
  </si>
  <si>
    <t>1 Creatividad e innovación en la oferta académica.</t>
  </si>
  <si>
    <t>-</t>
  </si>
  <si>
    <t>Afianzar el proceso de rediseño y contextualización curricular.</t>
  </si>
  <si>
    <t>Diseñar carreras y programas de postgrado que respondan a los requerimientos del radio de influencia de la UTMACH.</t>
  </si>
  <si>
    <t>Generar espacios para la promoción y desarrollo del patrimonio natural y cultural (tangible e intangible) de la Provincia de El Oro.</t>
  </si>
  <si>
    <t>Ampliar la oferta de programas de educación continua y educación avanzada.</t>
  </si>
  <si>
    <t>Potenciar la presencia de la UTMACH en su contexto de influencia, a través de la ejecución de proyectos de vinculación con la sociedad que promuevan el desarrollo productivo de la provincia.</t>
  </si>
  <si>
    <t>Participar activamente en la resolución de problemas de la región mediante el desarrollo de propuestas científicas, tecnológicas y de vinculación social pertinentes y factibles.</t>
  </si>
  <si>
    <t>Fortalecer la bolsa de empleo de la UTMACH mediante el establecimiento de alianzas estratégicas con el sector público - privado.</t>
  </si>
  <si>
    <t>Gestionar ferias de empleo que faciliten el posicionamiento de los graduados de la UTMACH en el mercado laboral.</t>
  </si>
  <si>
    <t>Crear consejos consultivos para el fomento, la participación y el control social por parte de la sociedad civil y comunidad universitaria.</t>
  </si>
  <si>
    <t>Revalorizar la participación docente en proyectos de vinculación con fines de acceso a mejoras escalafonarias y/o de méritos para evaluación docente.</t>
  </si>
  <si>
    <t>Desarrollar programas de alfabetización en competencias de desarrollo sostenible.</t>
  </si>
  <si>
    <t>Fortalecer la cultura deportiva como insumo para la promoción del estilo de vida saludable.</t>
  </si>
  <si>
    <t>Mantener procesos continuos de capacitación para garantizar la implementación efectiva del modelo educativo.</t>
  </si>
  <si>
    <t>Desarrollar un sistema de acompañamiento para la gestión eficaz del modelo educativo.</t>
  </si>
  <si>
    <t>Fortalecer la interacción de la docencia, investigación y vinculación para el logro de los objetivos operativos del modelo educativo.</t>
  </si>
  <si>
    <t>Impulsar la interdisciplinariedad en la gestión microcurricular.</t>
  </si>
  <si>
    <t>Gestionar alianzas universidad - educación media y básica para implementar un programa de desarrollo vocacional en correspondencia con la oferta académica de la UTMACH.</t>
  </si>
  <si>
    <t>Implementar un plan de perfeccionamiento académico que facilite el desarrollo profesional del docente.</t>
  </si>
  <si>
    <t>Construir un sistema de reconocimiento e incentivos de prácticas docentes innovadoras.</t>
  </si>
  <si>
    <t>Incrementar la producción de artículos en revistas con indexación transnacional y regional.</t>
  </si>
  <si>
    <t>Fortalecer la creación de medios de difusión científica (revistas, proceedings) potencialmente indexables en corriente principal.</t>
  </si>
  <si>
    <t>Gestionar, a partir de las redes y convenios interinstitucionales, la participación de los grupos de investigación consolidados en proyectos con financiamiento externo.</t>
  </si>
  <si>
    <t>Implementar un sistema de incentivos que reconozca la producción investigadora del docente universitario.</t>
  </si>
  <si>
    <t>Diseñar estrategias de visibilidad y posicionamiento de la producción de los investigadores de la UTMACH, evidenciada en el incremento de las referencias.</t>
  </si>
  <si>
    <t>Potenciar investigaciones que generen registros de propiedad intelectual.</t>
  </si>
  <si>
    <t>Fortalecer las capacidades de la comunidad para facilitar el emprendimiento.</t>
  </si>
  <si>
    <t>Establecer alianzas estratégicas con los sectores académicos y productivos (público - privado) para establecer un parque tecnológico que permita la incubación y dinamización de empresas.</t>
  </si>
  <si>
    <t>Crear una empresa mixta que cuente con un portafolio diversificado de servicios (laboratorios, análisis de datos, estudios técnicos, entre otros) para responder a los requerimientos de los sectores productivos.</t>
  </si>
  <si>
    <t>Acreditar laboratorios de investigación y servicios con normas técnicas correspondientes a su actividad.</t>
  </si>
  <si>
    <t>Generar unidades de producción de conocimiento vinculadas a las áreas disciplinares de cada unidad académica.</t>
  </si>
  <si>
    <t>Fortalecer la plataforma tecnológica para la automatización de procesos, con la finalidad de mejorar la capacidad de respuesta oportuna.</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</si>
  <si>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</si>
  <si>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Gestionar fondos que permitan la sostenibilidad de recursos humanos calificados.</t>
  </si>
  <si>
    <t>Reestructurar el marco jurídico interno y la estructura orgánica para armonizar la gobernabilidad universitaria con las exigencias del sistema universitario actual.</t>
  </si>
  <si>
    <t>Desarrollar un sistema de incentivos que reconozca la eficiencia individual y colectiva en la gestión administrativa.</t>
  </si>
  <si>
    <t>Impulsar un sistema tecnológico de comunicación interna que mejore la respuesta efectiva en la gestión administrativa.</t>
  </si>
  <si>
    <t>Promover el uso de firmas electrónicas para agilizar los trámites administrativos.</t>
  </si>
  <si>
    <t>Simplificar los trámites administrativos requeridos en la gestión universitaria.</t>
  </si>
  <si>
    <t>Promover un programa de actualización de competencias laborales dirigido al personal administrativo y de servicio de la institución.</t>
  </si>
  <si>
    <t>Gestionar actividades socio-recreativas que mejoren la identificación y sentido de pertenencia del servidor universitario.</t>
  </si>
  <si>
    <t>Mejorar la satisfacción del servidor universitario en el ejercicio de sus funciones.</t>
  </si>
  <si>
    <t>Modernizar los sistemas de gestión del talento humano.</t>
  </si>
  <si>
    <t>Gestionar alianzas para mejorar el acceso de las comunidad universitaria a los sistemas de transporte.</t>
  </si>
  <si>
    <t>Potenciar las condiciones de trabajo docente y de investigación para desarrollar sus capacidades dinámicas.</t>
  </si>
  <si>
    <t>Implementar un sistema de movilidad académica integral que incremente la competitividad y comparatividad de la producción del conocimiento.</t>
  </si>
  <si>
    <t>Vincular al personal docente y de investigación a redes académicas y productivas internacionales mediante estancias, pasantías, prácticas académicas, entre otras formas de movilidad.</t>
  </si>
  <si>
    <t>Impulsar las formas de movilidad estudiantil hacia otras IES, instituciones productivas, organismos de estado a nivel internacional.</t>
  </si>
  <si>
    <t>Promover la acogida de estudiantes, docentes e investigadores externos que deseen realizar estancias en la UTMACH.</t>
  </si>
  <si>
    <t>Certificación académica internacional de las  carreras y programas de postgrado.</t>
  </si>
  <si>
    <t>Certificación internacional de laboratorios.</t>
  </si>
  <si>
    <t>Mantener un enfoque en las necesidades educativas de los estudiantes.</t>
  </si>
  <si>
    <t>Fortalecer el liderazgo en todos los niveles de decisión para incrementar el compromiso de la comunidad universitaria en el logro de los objetivos institucionales.</t>
  </si>
  <si>
    <t>Promover la participación y el empoderamiento de la comunidad universitaria en la toma de decisiones institucionales.</t>
  </si>
  <si>
    <t>Actualizar los procesos organizacionales para garantizar el comportamiento sistémico y el ajuste contextual de la institución.</t>
  </si>
  <si>
    <t>Optimizar el desempeño institucional mediante la aplicación del principio de mejora continua.</t>
  </si>
  <si>
    <t>Afianzar la toma de decisiones basada en evidencias, para fortalecer la objetividad y confianza en la gestión universitaria.</t>
  </si>
  <si>
    <t>Optimizar la interacción social de la universidad con los proveedores, empleados y otras partes interesadas.</t>
  </si>
  <si>
    <t>530402 0701 998</t>
  </si>
  <si>
    <t>Licencia Ezproxy</t>
  </si>
  <si>
    <t>Licencia PLUGGIN</t>
  </si>
  <si>
    <t>Suscripción a base de datos SCOPUS</t>
  </si>
  <si>
    <t>Pago de inscripciones a eventos académicos on line</t>
  </si>
  <si>
    <t>Suscripción - Manejo, gestión y seguimiento a Identificadores de Objeto Digital (DOI)</t>
  </si>
  <si>
    <t>Mejoramiento de procesamiento y almacenamiento para la infraestructura de servidores y comunicaciones UTMACH</t>
  </si>
  <si>
    <t>Suscripción a base de datos LEGACY EDUCA</t>
  </si>
  <si>
    <t>530606 0701 003</t>
  </si>
  <si>
    <t xml:space="preserve">Honorarios profesionales por concepto de la contratación de personal para la EDITORIAL UTMACH </t>
  </si>
  <si>
    <t>530612 0701 002</t>
  </si>
  <si>
    <t>Pago de capacitación para miembros de proyectos de investigación</t>
  </si>
  <si>
    <t>531407 0701 001</t>
  </si>
  <si>
    <t>840107 0701 002</t>
  </si>
  <si>
    <t xml:space="preserve">GPS y accesorios </t>
  </si>
  <si>
    <t xml:space="preserve">Trípode para cámara </t>
  </si>
  <si>
    <t>Regulador de voltaje para equipo de laboratorio -UPS</t>
  </si>
  <si>
    <t>N/A</t>
  </si>
  <si>
    <t xml:space="preserve">Se modificó esta meta, ya que debido a la emergencia sanitaria se solicitó la replanificación de las  actividades de formación (eventos académicos), a fin de que se desarrollen de forma virtual. </t>
  </si>
  <si>
    <t xml:space="preserve">El reporte del inventario documental de la Dirección de Investigación, es remitido en el segundo semestre en correspondencia a los acuerdos y capacitaciones sostenidas con la Unidad de Archivo General de la UTMACH. </t>
  </si>
  <si>
    <t xml:space="preserve">Disco Duro externo </t>
  </si>
  <si>
    <t>Cámara Nikon profesional</t>
  </si>
  <si>
    <t>Micrófono Samson Condensador (incluye cables para micrófonos)</t>
  </si>
  <si>
    <t>Micrófono de cañon (incluye cables para micrófonos)</t>
  </si>
  <si>
    <t xml:space="preserve">Registradores de datos bajo el agua TD-Diver </t>
  </si>
  <si>
    <t xml:space="preserve">Refrigerador de vitrina </t>
  </si>
  <si>
    <t xml:space="preserve">Scanner Vertical Epson </t>
  </si>
  <si>
    <t>TINTA EPSON  IMPRESORAS TINTA CONTINUA Y DUPLEX  / COLOR NEGRO</t>
  </si>
  <si>
    <t xml:space="preserve">TINTA EPSON  IMPRESORAS TINTA CONTINUA Y DUPLEX / COLOR CYAN </t>
  </si>
  <si>
    <t>Suscripción a base de datos TIRAND</t>
  </si>
  <si>
    <t>Se modificó esta meta, ya que debido a la emergencia sanitaria se realizó la replanificación del lanzamiento de los productos editoriales gestionados desde la Dirección de Investigación.</t>
  </si>
  <si>
    <r>
      <t xml:space="preserve">Elaboración:               </t>
    </r>
    <r>
      <rPr>
        <sz val="11"/>
        <color theme="1"/>
        <rFont val="Arial Narrow"/>
        <family val="2"/>
      </rPr>
      <t>Centro de Investigaciones</t>
    </r>
  </si>
  <si>
    <r>
      <t xml:space="preserve">Saldo contrato </t>
    </r>
    <r>
      <rPr>
        <sz val="10"/>
        <color theme="1"/>
        <rFont val="Century Schoolbook"/>
        <family val="1"/>
      </rPr>
      <t>2019</t>
    </r>
  </si>
  <si>
    <r>
      <t xml:space="preserve">Focusrite Scarlett </t>
    </r>
    <r>
      <rPr>
        <sz val="10"/>
        <color theme="1"/>
        <rFont val="Century Schoolbook"/>
        <family val="1"/>
      </rPr>
      <t>2</t>
    </r>
    <r>
      <rPr>
        <sz val="10"/>
        <color theme="1"/>
        <rFont val="Arial Narrow"/>
        <family val="2"/>
      </rPr>
      <t>i</t>
    </r>
    <r>
      <rPr>
        <sz val="10"/>
        <color theme="1"/>
        <rFont val="Century Schoolbook"/>
        <family val="1"/>
      </rPr>
      <t>2</t>
    </r>
  </si>
  <si>
    <r>
      <t>Tinta EPSON T</t>
    </r>
    <r>
      <rPr>
        <sz val="10"/>
        <rFont val="Century Schoolbook"/>
        <family val="1"/>
      </rPr>
      <t>941</t>
    </r>
    <r>
      <rPr>
        <sz val="10"/>
        <rFont val="Arial Narrow"/>
        <family val="2"/>
      </rPr>
      <t xml:space="preserve"> NEGRO WFC</t>
    </r>
    <r>
      <rPr>
        <sz val="10"/>
        <rFont val="Century Schoolbook"/>
        <family val="1"/>
      </rPr>
      <t>5710/5790 5000</t>
    </r>
    <r>
      <rPr>
        <sz val="10"/>
        <rFont val="Arial Narrow"/>
        <family val="2"/>
      </rPr>
      <t xml:space="preserve"> pág. T</t>
    </r>
    <r>
      <rPr>
        <sz val="10"/>
        <rFont val="Century Schoolbook"/>
        <family val="1"/>
      </rPr>
      <t>941120</t>
    </r>
    <r>
      <rPr>
        <sz val="10"/>
        <rFont val="Arial Narrow"/>
        <family val="2"/>
      </rPr>
      <t>-AL</t>
    </r>
  </si>
  <si>
    <r>
      <t>Tinta EPSON T</t>
    </r>
    <r>
      <rPr>
        <sz val="10"/>
        <rFont val="Century Schoolbook"/>
        <family val="1"/>
      </rPr>
      <t>941</t>
    </r>
    <r>
      <rPr>
        <sz val="10"/>
        <rFont val="Arial Narrow"/>
        <family val="2"/>
      </rPr>
      <t xml:space="preserve"> CYAN WFC</t>
    </r>
    <r>
      <rPr>
        <sz val="10"/>
        <rFont val="Century Schoolbook"/>
        <family val="1"/>
      </rPr>
      <t>5710/5790 5000</t>
    </r>
    <r>
      <rPr>
        <sz val="10"/>
        <rFont val="Arial Narrow"/>
        <family val="2"/>
      </rPr>
      <t xml:space="preserve"> pág. T</t>
    </r>
    <r>
      <rPr>
        <sz val="10"/>
        <rFont val="Century Schoolbook"/>
        <family val="1"/>
      </rPr>
      <t>941220</t>
    </r>
    <r>
      <rPr>
        <sz val="10"/>
        <rFont val="Arial Narrow"/>
        <family val="2"/>
      </rPr>
      <t>-AL</t>
    </r>
  </si>
  <si>
    <r>
      <t>Tinta EPSON T</t>
    </r>
    <r>
      <rPr>
        <sz val="10"/>
        <rFont val="Century Schoolbook"/>
        <family val="1"/>
      </rPr>
      <t>941</t>
    </r>
    <r>
      <rPr>
        <sz val="10"/>
        <rFont val="Arial Narrow"/>
        <family val="2"/>
      </rPr>
      <t xml:space="preserve"> MAGENTA  WFC</t>
    </r>
    <r>
      <rPr>
        <sz val="10"/>
        <rFont val="Century Schoolbook"/>
        <family val="1"/>
      </rPr>
      <t>5710/5790 5000</t>
    </r>
    <r>
      <rPr>
        <sz val="10"/>
        <rFont val="Arial Narrow"/>
        <family val="2"/>
      </rPr>
      <t xml:space="preserve"> pág. T</t>
    </r>
    <r>
      <rPr>
        <sz val="10"/>
        <rFont val="Century Schoolbook"/>
        <family val="1"/>
      </rPr>
      <t>941320</t>
    </r>
    <r>
      <rPr>
        <sz val="10"/>
        <rFont val="Arial Narrow"/>
        <family val="2"/>
      </rPr>
      <t>-AL</t>
    </r>
  </si>
  <si>
    <r>
      <t>Tinta EPSON T</t>
    </r>
    <r>
      <rPr>
        <sz val="10"/>
        <rFont val="Century Schoolbook"/>
        <family val="1"/>
      </rPr>
      <t>941</t>
    </r>
    <r>
      <rPr>
        <sz val="10"/>
        <rFont val="Arial Narrow"/>
        <family val="2"/>
      </rPr>
      <t xml:space="preserve"> YELLOW WFC</t>
    </r>
    <r>
      <rPr>
        <sz val="10"/>
        <rFont val="Century Schoolbook"/>
        <family val="1"/>
      </rPr>
      <t>5710/5790 5000</t>
    </r>
    <r>
      <rPr>
        <sz val="10"/>
        <rFont val="Arial Narrow"/>
        <family val="2"/>
      </rPr>
      <t xml:space="preserve"> pág. T</t>
    </r>
    <r>
      <rPr>
        <sz val="10"/>
        <rFont val="Century Schoolbook"/>
        <family val="1"/>
      </rPr>
      <t>941420</t>
    </r>
    <r>
      <rPr>
        <sz val="10"/>
        <rFont val="Arial Narrow"/>
        <family val="2"/>
      </rPr>
      <t>-AL</t>
    </r>
  </si>
  <si>
    <r>
      <t>FUENTE</t>
    </r>
    <r>
      <rPr>
        <sz val="11"/>
        <color theme="1"/>
        <rFont val="Century Schoolbook"/>
        <family val="1"/>
      </rPr>
      <t xml:space="preserve"> 998</t>
    </r>
  </si>
  <si>
    <r>
      <rPr>
        <b/>
        <sz val="9"/>
        <rFont val="Century Schoolbook"/>
        <family val="1"/>
      </rPr>
      <t>1.-</t>
    </r>
    <r>
      <rPr>
        <sz val="10"/>
        <rFont val="Arial Narrow"/>
        <family val="2"/>
      </rPr>
      <t xml:space="preserve"> Gestionar la aprobación de los programas y/o proyectos de investigación, cuya evaluación fue favorable por los pares académicos en la convocatoria vigente. 
</t>
    </r>
    <r>
      <rPr>
        <b/>
        <sz val="9"/>
        <rFont val="Century Schoolbook"/>
        <family val="1"/>
      </rPr>
      <t>2.-</t>
    </r>
    <r>
      <rPr>
        <sz val="10"/>
        <rFont val="Arial Narrow"/>
        <family val="2"/>
      </rPr>
      <t xml:space="preserve"> Gestionar el cierre académico y administrativo de los programas y/o proyectos de investigación ante el H. Consejo Universitario que han cumplido con los requisitos establecidos para tal fin. </t>
    </r>
  </si>
  <si>
    <r>
      <rPr>
        <b/>
        <sz val="9"/>
        <color theme="1"/>
        <rFont val="Century Schoolbook"/>
        <family val="1"/>
      </rPr>
      <t>1.-</t>
    </r>
    <r>
      <rPr>
        <sz val="10"/>
        <color theme="1"/>
        <rFont val="Arial Narrow"/>
        <family val="2"/>
      </rPr>
      <t xml:space="preserve"> Elaborar un presupuesto estimativo de los requerimientos anuales.
</t>
    </r>
    <r>
      <rPr>
        <b/>
        <sz val="9"/>
        <color theme="1"/>
        <rFont val="Century Schoolbook"/>
        <family val="1"/>
      </rPr>
      <t>2.-</t>
    </r>
    <r>
      <rPr>
        <sz val="10"/>
        <color theme="1"/>
        <rFont val="Arial Narrow"/>
        <family val="2"/>
      </rPr>
      <t xml:space="preserve"> Compilar los requerimientos por grupo de gasto.
</t>
    </r>
    <r>
      <rPr>
        <b/>
        <sz val="9"/>
        <color theme="1"/>
        <rFont val="Century Schoolbook"/>
        <family val="1"/>
      </rPr>
      <t>3.-</t>
    </r>
    <r>
      <rPr>
        <sz val="10"/>
        <color theme="1"/>
        <rFont val="Arial Narrow"/>
        <family val="2"/>
      </rPr>
      <t xml:space="preserve"> Elaborar la Planificación Operativa Anual.
</t>
    </r>
    <r>
      <rPr>
        <b/>
        <sz val="9"/>
        <rFont val="Century Schoolbook"/>
        <family val="1"/>
      </rPr>
      <t>4.-</t>
    </r>
    <r>
      <rPr>
        <sz val="10"/>
        <color rgb="FFFF0000"/>
        <rFont val="Arial Narrow"/>
        <family val="2"/>
      </rPr>
      <t xml:space="preserve"> </t>
    </r>
    <r>
      <rPr>
        <sz val="10"/>
        <color theme="1"/>
        <rFont val="Arial Narrow"/>
        <family val="2"/>
      </rPr>
      <t>Elaborar la Evaluación de la Planificación Operativa Anual.</t>
    </r>
  </si>
  <si>
    <t xml:space="preserve">PLANCHA CALENTADORA CON AGITACIÓN MECANICA </t>
  </si>
  <si>
    <t xml:space="preserve">ANALIZADOR DE HUMEDAD </t>
  </si>
  <si>
    <t>Columna RR Accuore optimizada para LC-MS</t>
  </si>
  <si>
    <t>Suscripción Paquete de Bibliografía Básica de Cengage y ECOE</t>
  </si>
  <si>
    <t>TINTAS EPSON IMPRESORAS TINTA CONTINUA Y DUPLEX / COLOR YELLOW</t>
  </si>
  <si>
    <t>TINTAS EPSON  IMPRESORAS TINTA CONTINUA Y DUPLEX  / COLOR MAGENTA</t>
  </si>
  <si>
    <t>RESPALDOS DE BASE DE DATOS EN NUBE MEGA BUSSINESS</t>
  </si>
  <si>
    <t>MANTENIMIENTO Y REPARACION DE TRAMO DE FO EN ANILLO SECUNDARIO Y PRINCIPAL</t>
  </si>
  <si>
    <t>530811 0701 002</t>
  </si>
  <si>
    <t>Insumos, Materiales y Suministros para Construcción, Electricidad, Plomería, Carpintería, Señalización Vial, Navegación, Contra Incendios y Placas</t>
  </si>
  <si>
    <t>CINTAS PARA ETIQUETADORA</t>
  </si>
  <si>
    <t>CABLE USB A SERIAL</t>
  </si>
  <si>
    <t xml:space="preserve">Puntero láser </t>
  </si>
  <si>
    <t>Plugin WEGLOT plan PRO</t>
  </si>
  <si>
    <t>ETIQUETADORA PARA CABLES</t>
  </si>
  <si>
    <t>UNIDAD</t>
  </si>
  <si>
    <t>OTDR</t>
  </si>
  <si>
    <t>RESMA DE PAPEL BOND A4 DE 75 GR*</t>
  </si>
  <si>
    <t>AGENDA EJECUTIVA*</t>
  </si>
  <si>
    <t>FLASH MEMORY 64 GB*</t>
  </si>
  <si>
    <t>PARES DE PILAS AA RECARGABLE*</t>
  </si>
  <si>
    <t>PARES DE PILAS AAA RECARGABLE*</t>
  </si>
  <si>
    <t>PAPELERA METÁLICA 2 SEVICIOS TIPO MALLA*</t>
  </si>
  <si>
    <t>ESFEROGRAFICO AZUL PUNTA FINA*</t>
  </si>
  <si>
    <t>ESFEROGRAFICO NEGRO PUNTA FINA*</t>
  </si>
  <si>
    <t>ESFEROGRAFICO ROJO PUNTA FINA*</t>
  </si>
  <si>
    <t>GRAPADORA NORMAL METALICA MEDIANA*</t>
  </si>
  <si>
    <t>CLIPS MARIPOSA CAJA DE 50 UNIDADES*</t>
  </si>
  <si>
    <t>CLIPS STANDAR 32 MM COLORES*</t>
  </si>
  <si>
    <t>PORTA CLIPS MAGNÉTICOS*</t>
  </si>
  <si>
    <t>ESTILETE MEDIANO*</t>
  </si>
  <si>
    <t>PORTAMINAS PLÁSTICO 0,5 MM*</t>
  </si>
  <si>
    <t>MINAS 0.5 MM*</t>
  </si>
  <si>
    <t>BORRADOR (GRANDE) PARA LAPIZ*</t>
  </si>
  <si>
    <t>MOUSE PAD CON APOYA MUNECAS DE GEL*</t>
  </si>
  <si>
    <t>ARCHIVADOR TIPO ACORDEON PLASTICO TAMAÑO A-4*</t>
  </si>
  <si>
    <t>PERFORADORA DE ESCRITORIO MEDIANA*</t>
  </si>
  <si>
    <t>NOTAS ADHESIVAS CUBO DE 5 COLORES 3X3"*</t>
  </si>
  <si>
    <t>TINTA CORRECTORA TIPO ESFERO*</t>
  </si>
  <si>
    <t>CARPETAS PLASTICAS UN LADO TRANSPARENTE*</t>
  </si>
  <si>
    <t>CARPETAS PLASTICAS DOS ANILLOS TAMANO OFICIO LOMO 5*</t>
  </si>
  <si>
    <t>SACAGRAPAS SEMI INDUSTRIAL*</t>
  </si>
  <si>
    <t>CINTA ADHESIVA TRANSPARENTE 18 X 50 YDAS*</t>
  </si>
  <si>
    <t>SOBRE MANILA F4*</t>
  </si>
  <si>
    <t>SOBRE MANILA F6*</t>
  </si>
  <si>
    <t>GRAPAS 26/6 CAJA DE 1000 U*</t>
  </si>
  <si>
    <t xml:space="preserve">BOLSO CUADRADO CON JALADERA </t>
  </si>
  <si>
    <t xml:space="preserve">CARTULINA A 4 VARIOS COLORES*   </t>
  </si>
  <si>
    <t xml:space="preserve">GRAPADORA INDUSTRIAL PARA 200 HOJAS*  </t>
  </si>
  <si>
    <t>SEPARADORES PLÁSTICOS A4 FUNDA 10 U*</t>
  </si>
  <si>
    <t>GOMAS BARRA 21 GR</t>
  </si>
  <si>
    <t>ARCHIVADOR TAMAÑO OFICIO LOMO 8 CMS</t>
  </si>
  <si>
    <t xml:space="preserve">SEÑALADORES TIPO BANDERITAS* </t>
  </si>
  <si>
    <t xml:space="preserve">Incubadora </t>
  </si>
  <si>
    <t>Módulo de control de reactor - pantalla táctil</t>
  </si>
  <si>
    <t>Acelerómetro con rango de medición de escala completa - sismómetro</t>
  </si>
  <si>
    <t>Destilador de vidrio para aceites</t>
  </si>
  <si>
    <t>Horno de esterilización y secado</t>
  </si>
  <si>
    <t xml:space="preserve">Calentador de bloque </t>
  </si>
  <si>
    <t xml:space="preserve">Centrífuga clínica </t>
  </si>
  <si>
    <t xml:space="preserve">Micrófono Inalámbrico </t>
  </si>
  <si>
    <t>Kit de luces para estudio. Difusores, Pedestales, case visico</t>
  </si>
  <si>
    <t>Kit Micrófono corbatero</t>
  </si>
  <si>
    <t xml:space="preserve">Gafas de realidad aumentada Oculus Go </t>
  </si>
  <si>
    <t>Estereomicrospopio de investigación con cámara digital y sistema de iluminación de luz fría (base de contraste oblicuo)</t>
  </si>
  <si>
    <t>Electrodo de referencia de Calomel</t>
  </si>
  <si>
    <t xml:space="preserve">Microcentrífuga para microtubos </t>
  </si>
  <si>
    <t>BAÑO TERMOSTATIZADO</t>
  </si>
  <si>
    <t xml:space="preserve">CAMPANA DE LABORATORIO CON FUNCIÓN DE VENTILADOR DE ESCAPE </t>
  </si>
  <si>
    <r>
      <t>Computador de escritorio: Procesador Intel Core I</t>
    </r>
    <r>
      <rPr>
        <sz val="10"/>
        <color theme="1"/>
        <rFont val="Century Schoolbook"/>
        <family val="1"/>
      </rPr>
      <t>7 9</t>
    </r>
    <r>
      <rPr>
        <sz val="10"/>
        <color theme="1"/>
        <rFont val="Arial Narrow"/>
        <family val="2"/>
      </rPr>
      <t xml:space="preserve">NA - </t>
    </r>
    <r>
      <rPr>
        <sz val="10"/>
        <color theme="1"/>
        <rFont val="Century Schoolbook"/>
        <family val="1"/>
      </rPr>
      <t>10</t>
    </r>
    <r>
      <rPr>
        <sz val="10"/>
        <color theme="1"/>
        <rFont val="Arial Narrow"/>
        <family val="2"/>
      </rPr>
      <t>MA. Gen.</t>
    </r>
  </si>
  <si>
    <t xml:space="preserve">PARES DE PILAS AA RECARGABLE* </t>
  </si>
  <si>
    <t xml:space="preserve">ESFEROGRAFICO AZUL PUNTA FINA*    </t>
  </si>
  <si>
    <t xml:space="preserve">ESFEROGRAFICO ROJO PUNTA FINA*    </t>
  </si>
  <si>
    <t xml:space="preserve">AGENDA EJECUTIVA* </t>
  </si>
  <si>
    <t>PARES DE PILAS AAA RECARGABLE</t>
  </si>
  <si>
    <t xml:space="preserve">GRAPADORA NORMAL METALICA MEDIANA* </t>
  </si>
  <si>
    <t>PORTA CLIPS MAGNÉTICOS</t>
  </si>
  <si>
    <t xml:space="preserve">ESTILETE MEDIANO*    </t>
  </si>
  <si>
    <t xml:space="preserve"> SACAGRAPAS SEMI INDUSTRIAL*</t>
  </si>
  <si>
    <t>BOLSO CUADRADO CON JALADERAS</t>
  </si>
  <si>
    <t xml:space="preserve">SEÑALADORES TIPO BANDERITAS*     </t>
  </si>
  <si>
    <t>840103 0701 002</t>
  </si>
  <si>
    <t>Mobiliarios (Bienes de larga duración)</t>
  </si>
  <si>
    <t>Varios mobiliarios para adecuación del Centro de Investigación</t>
  </si>
  <si>
    <t>Espectrofotómetro portátil SCIO RESEARCHER KIT</t>
  </si>
  <si>
    <r>
      <t xml:space="preserve">Cámara </t>
    </r>
    <r>
      <rPr>
        <sz val="10"/>
        <rFont val="Century Schoolbook"/>
        <family val="1"/>
      </rPr>
      <t>6</t>
    </r>
    <r>
      <rPr>
        <sz val="10"/>
        <rFont val="Arial Narrow"/>
        <family val="2"/>
      </rPr>
      <t xml:space="preserve">x multiespectral sensor 5-Band Multiespectral para Drone Inspire </t>
    </r>
    <r>
      <rPr>
        <sz val="10"/>
        <rFont val="Century Schoolbook"/>
        <family val="1"/>
      </rPr>
      <t>2</t>
    </r>
  </si>
  <si>
    <r>
      <t>YSI EcoSence Ph/EC</t>
    </r>
    <r>
      <rPr>
        <sz val="10"/>
        <rFont val="Century Schoolbook"/>
        <family val="1"/>
      </rPr>
      <t>1030</t>
    </r>
    <r>
      <rPr>
        <sz val="10"/>
        <rFont val="Arial Narrow"/>
        <family val="2"/>
      </rPr>
      <t>A (Salinidad, ph, TDS &amp; Temperatura)</t>
    </r>
  </si>
  <si>
    <r>
      <t xml:space="preserve">Fotómetro YSI </t>
    </r>
    <r>
      <rPr>
        <sz val="10"/>
        <rFont val="Century Schoolbook"/>
        <family val="1"/>
      </rPr>
      <t>9500</t>
    </r>
  </si>
  <si>
    <r>
      <t>Electrodo de Nh</t>
    </r>
    <r>
      <rPr>
        <sz val="10"/>
        <rFont val="Century Schoolbook"/>
        <family val="1"/>
      </rPr>
      <t>4</t>
    </r>
    <r>
      <rPr>
        <sz val="10"/>
        <rFont val="Arial Narrow"/>
        <family val="2"/>
      </rPr>
      <t xml:space="preserve"> para sonda Hanna</t>
    </r>
  </si>
  <si>
    <r>
      <t>Esterilizador SN</t>
    </r>
    <r>
      <rPr>
        <sz val="10"/>
        <rFont val="Century Schoolbook"/>
        <family val="1"/>
      </rPr>
      <t>30</t>
    </r>
  </si>
  <si>
    <t xml:space="preserve">UPS </t>
  </si>
  <si>
    <t>Mobiliarios</t>
  </si>
  <si>
    <r>
      <t xml:space="preserve">Suscripción Ovid Español e-books Colección </t>
    </r>
    <r>
      <rPr>
        <sz val="10"/>
        <color theme="1"/>
        <rFont val="Century Schoolbook"/>
        <family val="1"/>
      </rPr>
      <t>2020</t>
    </r>
  </si>
  <si>
    <r>
      <t xml:space="preserve">Sencha Ext JS → Enterprise edition (Perpetual License)
Cantidad Mínima a adquirir: </t>
    </r>
    <r>
      <rPr>
        <sz val="10"/>
        <rFont val="Century Schoolbook"/>
        <family val="1"/>
      </rPr>
      <t>5</t>
    </r>
  </si>
  <si>
    <r>
      <t xml:space="preserve">CENTRIFUGA DE </t>
    </r>
    <r>
      <rPr>
        <sz val="10"/>
        <rFont val="Century Schoolbook"/>
        <family val="1"/>
      </rPr>
      <t>16</t>
    </r>
    <r>
      <rPr>
        <sz val="10"/>
        <rFont val="Arial Narrow"/>
        <family val="2"/>
      </rPr>
      <t xml:space="preserve"> TUBOS DE HASTA </t>
    </r>
    <r>
      <rPr>
        <sz val="10"/>
        <rFont val="Century Schoolbook"/>
        <family val="1"/>
      </rPr>
      <t>15</t>
    </r>
    <r>
      <rPr>
        <sz val="10"/>
        <rFont val="Arial Narrow"/>
        <family val="2"/>
      </rPr>
      <t xml:space="preserve"> ML</t>
    </r>
  </si>
  <si>
    <r>
      <t xml:space="preserve">MICROPIPETA BOECO VOLUMEN VARIABLE </t>
    </r>
    <r>
      <rPr>
        <sz val="10"/>
        <rFont val="Century Schoolbook"/>
        <family val="1"/>
      </rPr>
      <t>0.5-10</t>
    </r>
    <r>
      <rPr>
        <sz val="10"/>
        <rFont val="Arial Narrow"/>
        <family val="2"/>
      </rPr>
      <t>UL</t>
    </r>
  </si>
  <si>
    <r>
      <t xml:space="preserve">MICROPIPETA BOECO VOLUMEN AJUSTABLE DE </t>
    </r>
    <r>
      <rPr>
        <sz val="10"/>
        <rFont val="Century Schoolbook"/>
        <family val="1"/>
      </rPr>
      <t>5-50</t>
    </r>
    <r>
      <rPr>
        <sz val="10"/>
        <rFont val="Arial Narrow"/>
        <family val="2"/>
      </rPr>
      <t xml:space="preserve"> UL</t>
    </r>
  </si>
  <si>
    <r>
      <t xml:space="preserve">MICROPIPETA AUTOCLAVABLE VOLUMEN VARIABLE </t>
    </r>
    <r>
      <rPr>
        <sz val="10"/>
        <rFont val="Century Schoolbook"/>
        <family val="1"/>
      </rPr>
      <t>2 - 20</t>
    </r>
    <r>
      <rPr>
        <sz val="10"/>
        <rFont val="Arial Narrow"/>
        <family val="2"/>
      </rPr>
      <t>UL</t>
    </r>
  </si>
  <si>
    <r>
      <t>HOMOGENIZADOR D-</t>
    </r>
    <r>
      <rPr>
        <sz val="10"/>
        <rFont val="Century Schoolbook"/>
        <family val="1"/>
      </rPr>
      <t>500</t>
    </r>
  </si>
  <si>
    <r>
      <t xml:space="preserve">MICROPIPETA VOLUMEN VARIABLE </t>
    </r>
    <r>
      <rPr>
        <sz val="10"/>
        <color theme="1"/>
        <rFont val="Century Schoolbook"/>
        <family val="1"/>
      </rPr>
      <t>10-100</t>
    </r>
    <r>
      <rPr>
        <sz val="10"/>
        <color theme="1"/>
        <rFont val="Arial Narrow"/>
        <family val="2"/>
      </rPr>
      <t>UL</t>
    </r>
  </si>
  <si>
    <r>
      <t xml:space="preserve">MICROPIPETA VOLUMEN VARIABLE </t>
    </r>
    <r>
      <rPr>
        <sz val="10"/>
        <color theme="1"/>
        <rFont val="Century Schoolbook"/>
        <family val="1"/>
      </rPr>
      <t>100-1000</t>
    </r>
    <r>
      <rPr>
        <sz val="10"/>
        <color theme="1"/>
        <rFont val="Arial Narrow"/>
        <family val="2"/>
      </rPr>
      <t>UL</t>
    </r>
  </si>
  <si>
    <r>
      <t xml:space="preserve">CAMARA GoPro HERO </t>
    </r>
    <r>
      <rPr>
        <sz val="10"/>
        <color theme="1"/>
        <rFont val="Century Schoolbook"/>
        <family val="1"/>
      </rPr>
      <t>7</t>
    </r>
    <r>
      <rPr>
        <sz val="10"/>
        <color theme="1"/>
        <rFont val="Arial Narrow"/>
        <family val="2"/>
      </rPr>
      <t xml:space="preserve"> Silver </t>
    </r>
    <r>
      <rPr>
        <sz val="10"/>
        <color theme="1"/>
        <rFont val="Century Schoolbook"/>
        <family val="1"/>
      </rPr>
      <t>10</t>
    </r>
    <r>
      <rPr>
        <sz val="10"/>
        <color theme="1"/>
        <rFont val="Arial Narrow"/>
        <family val="2"/>
      </rPr>
      <t xml:space="preserve">MP </t>
    </r>
    <r>
      <rPr>
        <sz val="10"/>
        <color theme="1"/>
        <rFont val="Century Schoolbook"/>
        <family val="1"/>
      </rPr>
      <t>4</t>
    </r>
    <r>
      <rPr>
        <sz val="10"/>
        <color theme="1"/>
        <rFont val="Arial Narrow"/>
        <family val="2"/>
      </rPr>
      <t>K Ultra HD MicroSd Wifi NF</t>
    </r>
  </si>
  <si>
    <r>
      <t xml:space="preserve">Computadora iMac Pro </t>
    </r>
    <r>
      <rPr>
        <sz val="10"/>
        <color theme="1"/>
        <rFont val="Century Schoolbook"/>
        <family val="1"/>
      </rPr>
      <t>27 3.0</t>
    </r>
    <r>
      <rPr>
        <sz val="10"/>
        <color theme="1"/>
        <rFont val="Arial Narrow"/>
        <family val="2"/>
      </rPr>
      <t xml:space="preserve">GHz - Intel Xeon W processor Turbo Boost up to </t>
    </r>
    <r>
      <rPr>
        <sz val="10"/>
        <color theme="1"/>
        <rFont val="Century Schoolbook"/>
        <family val="1"/>
      </rPr>
      <t>4.5</t>
    </r>
    <r>
      <rPr>
        <sz val="10"/>
        <color theme="1"/>
        <rFont val="Arial Narrow"/>
        <family val="2"/>
      </rPr>
      <t xml:space="preserve">GHz </t>
    </r>
    <r>
      <rPr>
        <sz val="10"/>
        <color theme="1"/>
        <rFont val="Century Schoolbook"/>
        <family val="1"/>
      </rPr>
      <t>32</t>
    </r>
    <r>
      <rPr>
        <sz val="10"/>
        <color theme="1"/>
        <rFont val="Arial Narrow"/>
        <family val="2"/>
      </rPr>
      <t xml:space="preserve">GB </t>
    </r>
    <r>
      <rPr>
        <sz val="10"/>
        <color theme="1"/>
        <rFont val="Century Schoolbook"/>
        <family val="1"/>
      </rPr>
      <t>2666</t>
    </r>
    <r>
      <rPr>
        <sz val="10"/>
        <color theme="1"/>
        <rFont val="Arial Narrow"/>
        <family val="2"/>
      </rPr>
      <t>MHz ECC memory</t>
    </r>
  </si>
  <si>
    <r>
      <t xml:space="preserve">UPS </t>
    </r>
    <r>
      <rPr>
        <sz val="10"/>
        <color theme="1"/>
        <rFont val="Century Schoolbook"/>
        <family val="1"/>
      </rPr>
      <t>6</t>
    </r>
    <r>
      <rPr>
        <sz val="10"/>
        <color theme="1"/>
        <rFont val="Arial Narrow"/>
        <family val="2"/>
      </rPr>
      <t>KVA</t>
    </r>
  </si>
  <si>
    <r>
      <t xml:space="preserve">MEDIDOR LASER </t>
    </r>
    <r>
      <rPr>
        <sz val="10"/>
        <color theme="1"/>
        <rFont val="Century Schoolbook"/>
        <family val="1"/>
      </rPr>
      <t>250</t>
    </r>
    <r>
      <rPr>
        <sz val="10"/>
        <color theme="1"/>
        <rFont val="Arial Narrow"/>
        <family val="2"/>
      </rPr>
      <t>mts</t>
    </r>
  </si>
  <si>
    <r>
      <t xml:space="preserve">Laptop con características de alta gama pantalla </t>
    </r>
    <r>
      <rPr>
        <sz val="10"/>
        <color theme="1"/>
        <rFont val="Century Schoolbook"/>
        <family val="1"/>
      </rPr>
      <t>17.3</t>
    </r>
    <r>
      <rPr>
        <sz val="10"/>
        <color theme="1"/>
        <rFont val="Arial Narrow"/>
        <family val="2"/>
      </rPr>
      <t xml:space="preserve"> pulgadas </t>
    </r>
  </si>
  <si>
    <r>
      <t>Laptop core i</t>
    </r>
    <r>
      <rPr>
        <sz val="10"/>
        <color theme="1"/>
        <rFont val="Century Schoolbook"/>
        <family val="1"/>
      </rPr>
      <t>7 10</t>
    </r>
    <r>
      <rPr>
        <sz val="10"/>
        <color theme="1"/>
        <rFont val="Arial Narrow"/>
        <family val="2"/>
      </rPr>
      <t xml:space="preserve"> generación. RAM </t>
    </r>
    <r>
      <rPr>
        <sz val="10"/>
        <color theme="1"/>
        <rFont val="Century Schoolbook"/>
        <family val="1"/>
      </rPr>
      <t>8</t>
    </r>
    <r>
      <rPr>
        <sz val="10"/>
        <color theme="1"/>
        <rFont val="Arial Narrow"/>
        <family val="2"/>
      </rPr>
      <t xml:space="preserve"> GB</t>
    </r>
  </si>
  <si>
    <r>
      <t xml:space="preserve">MacBook Pro - Space Gray </t>
    </r>
    <r>
      <rPr>
        <sz val="10"/>
        <color theme="1"/>
        <rFont val="Century Schoolbook"/>
        <family val="1"/>
      </rPr>
      <t>16</t>
    </r>
    <r>
      <rPr>
        <sz val="10"/>
        <color theme="1"/>
        <rFont val="Arial Narrow"/>
        <family val="2"/>
      </rPr>
      <t xml:space="preserve">-inch 
Hardware </t>
    </r>
    <r>
      <rPr>
        <sz val="10"/>
        <color theme="1"/>
        <rFont val="Century Schoolbook"/>
        <family val="1"/>
      </rPr>
      <t>2.6</t>
    </r>
    <r>
      <rPr>
        <sz val="10"/>
        <color theme="1"/>
        <rFont val="Arial Narrow"/>
        <family val="2"/>
      </rPr>
      <t xml:space="preserve">GHz </t>
    </r>
    <r>
      <rPr>
        <sz val="10"/>
        <color theme="1"/>
        <rFont val="Century Schoolbook"/>
        <family val="1"/>
      </rPr>
      <t>6</t>
    </r>
    <r>
      <rPr>
        <sz val="10"/>
        <color theme="1"/>
        <rFont val="Arial Narrow"/>
        <family val="2"/>
      </rPr>
      <t xml:space="preserve"> core </t>
    </r>
    <r>
      <rPr>
        <sz val="10"/>
        <color theme="1"/>
        <rFont val="Century Schoolbook"/>
        <family val="1"/>
      </rPr>
      <t>9</t>
    </r>
    <r>
      <rPr>
        <sz val="10"/>
        <color theme="1"/>
        <rFont val="Arial Narrow"/>
        <family val="2"/>
      </rPr>
      <t>th generation Intel Core i</t>
    </r>
    <r>
      <rPr>
        <sz val="10"/>
        <color theme="1"/>
        <rFont val="Century Schoolbook"/>
        <family val="1"/>
      </rPr>
      <t>7</t>
    </r>
    <r>
      <rPr>
        <sz val="10"/>
        <color theme="1"/>
        <rFont val="Arial Narrow"/>
        <family val="2"/>
      </rPr>
      <t xml:space="preserve"> processor</t>
    </r>
  </si>
  <si>
    <r>
      <t xml:space="preserve">MacBook Pro - Space Gray </t>
    </r>
    <r>
      <rPr>
        <sz val="10"/>
        <color theme="1"/>
        <rFont val="Century Schoolbook"/>
        <family val="1"/>
      </rPr>
      <t>13</t>
    </r>
    <r>
      <rPr>
        <sz val="10"/>
        <color theme="1"/>
        <rFont val="Arial Narrow"/>
        <family val="2"/>
      </rPr>
      <t xml:space="preserve">-inch 
Hardware </t>
    </r>
    <r>
      <rPr>
        <sz val="10"/>
        <color theme="1"/>
        <rFont val="Century Schoolbook"/>
        <family val="1"/>
      </rPr>
      <t>2.3</t>
    </r>
    <r>
      <rPr>
        <sz val="10"/>
        <color theme="1"/>
        <rFont val="Arial Narrow"/>
        <family val="2"/>
      </rPr>
      <t xml:space="preserve">GHz quad-core </t>
    </r>
    <r>
      <rPr>
        <sz val="10"/>
        <color theme="1"/>
        <rFont val="Century Schoolbook"/>
        <family val="1"/>
      </rPr>
      <t>10</t>
    </r>
    <r>
      <rPr>
        <sz val="10"/>
        <color theme="1"/>
        <rFont val="Arial Narrow"/>
        <family val="2"/>
      </rPr>
      <t>th-generation Intel Core i</t>
    </r>
    <r>
      <rPr>
        <sz val="10"/>
        <color theme="1"/>
        <rFont val="Century Schoolbook"/>
        <family val="1"/>
      </rPr>
      <t>7</t>
    </r>
  </si>
  <si>
    <r>
      <t xml:space="preserve">Computadora iMac Pro </t>
    </r>
    <r>
      <rPr>
        <sz val="10"/>
        <color theme="1"/>
        <rFont val="Century Schoolbook"/>
        <family val="1"/>
      </rPr>
      <t>27 3.0</t>
    </r>
    <r>
      <rPr>
        <sz val="10"/>
        <color theme="1"/>
        <rFont val="Arial Narrow"/>
        <family val="2"/>
      </rPr>
      <t xml:space="preserve">GHz - </t>
    </r>
    <r>
      <rPr>
        <sz val="10"/>
        <color theme="1"/>
        <rFont val="Century Schoolbook"/>
        <family val="1"/>
      </rPr>
      <t>8</t>
    </r>
    <r>
      <rPr>
        <sz val="10"/>
        <color theme="1"/>
        <rFont val="Arial Narrow"/>
        <family val="2"/>
      </rPr>
      <t xml:space="preserve"> GB memory, procesador Intel Core i</t>
    </r>
    <r>
      <rPr>
        <sz val="10"/>
        <color theme="1"/>
        <rFont val="Century Schoolbook"/>
        <family val="1"/>
      </rPr>
      <t>5 - 4.1</t>
    </r>
    <r>
      <rPr>
        <sz val="10"/>
        <color theme="1"/>
        <rFont val="Arial Narrow"/>
        <family val="2"/>
      </rPr>
      <t xml:space="preserve"> GHz</t>
    </r>
  </si>
  <si>
    <r>
      <t xml:space="preserve"> RESMA DE PAPEL BOND A</t>
    </r>
    <r>
      <rPr>
        <sz val="10"/>
        <color theme="1"/>
        <rFont val="Century Schoolbook"/>
        <family val="1"/>
      </rPr>
      <t xml:space="preserve">4 </t>
    </r>
    <r>
      <rPr>
        <sz val="10"/>
        <color theme="1"/>
        <rFont val="Arial Narrow"/>
        <family val="2"/>
      </rPr>
      <t xml:space="preserve">DE 75 GR*   </t>
    </r>
  </si>
  <si>
    <r>
      <t xml:space="preserve">PAPELERA METÁLICA </t>
    </r>
    <r>
      <rPr>
        <sz val="10"/>
        <color theme="1"/>
        <rFont val="Century Schoolbook"/>
        <family val="1"/>
      </rPr>
      <t>2</t>
    </r>
    <r>
      <rPr>
        <sz val="10"/>
        <color theme="1"/>
        <rFont val="Arial Narrow"/>
        <family val="2"/>
      </rPr>
      <t xml:space="preserve"> SEVICIOS TIPO MALLA</t>
    </r>
  </si>
  <si>
    <r>
      <t xml:space="preserve"> FLASH MEMORY </t>
    </r>
    <r>
      <rPr>
        <sz val="10"/>
        <color theme="1"/>
        <rFont val="Century Schoolbook"/>
        <family val="1"/>
      </rPr>
      <t>64</t>
    </r>
    <r>
      <rPr>
        <sz val="10"/>
        <color theme="1"/>
        <rFont val="Arial Narrow"/>
        <family val="2"/>
      </rPr>
      <t xml:space="preserve"> GB*    </t>
    </r>
  </si>
  <si>
    <r>
      <t xml:space="preserve">CLIPS MARIPOSA CAJA DE </t>
    </r>
    <r>
      <rPr>
        <sz val="10"/>
        <color theme="1"/>
        <rFont val="Century Schoolbook"/>
        <family val="1"/>
      </rPr>
      <t>50</t>
    </r>
    <r>
      <rPr>
        <sz val="10"/>
        <color theme="1"/>
        <rFont val="Arial Narrow"/>
        <family val="2"/>
      </rPr>
      <t xml:space="preserve"> UNIDADES*  </t>
    </r>
  </si>
  <si>
    <r>
      <t xml:space="preserve">CLIPS STANDAR </t>
    </r>
    <r>
      <rPr>
        <sz val="10"/>
        <color theme="1"/>
        <rFont val="Century Schoolbook"/>
        <family val="1"/>
      </rPr>
      <t>32</t>
    </r>
    <r>
      <rPr>
        <sz val="10"/>
        <color theme="1"/>
        <rFont val="Arial Narrow"/>
        <family val="2"/>
      </rPr>
      <t xml:space="preserve"> MM COLORES*   </t>
    </r>
  </si>
  <si>
    <r>
      <t xml:space="preserve">PORTAMINAS PLÁSTICO </t>
    </r>
    <r>
      <rPr>
        <sz val="10"/>
        <color theme="1"/>
        <rFont val="Century Schoolbook"/>
        <family val="1"/>
      </rPr>
      <t>0,5</t>
    </r>
    <r>
      <rPr>
        <sz val="10"/>
        <color theme="1"/>
        <rFont val="Arial Narrow"/>
        <family val="2"/>
      </rPr>
      <t xml:space="preserve"> MM*</t>
    </r>
  </si>
  <si>
    <r>
      <t xml:space="preserve">MINAS </t>
    </r>
    <r>
      <rPr>
        <sz val="10"/>
        <color theme="1"/>
        <rFont val="Century Schoolbook"/>
        <family val="1"/>
      </rPr>
      <t>0.5</t>
    </r>
    <r>
      <rPr>
        <sz val="10"/>
        <color theme="1"/>
        <rFont val="Arial Narrow"/>
        <family val="2"/>
      </rPr>
      <t xml:space="preserve"> MM*</t>
    </r>
  </si>
  <si>
    <r>
      <t>ARCHIVADOR TIPO ACORDEON PLASTICO TAMAÑO A-</t>
    </r>
    <r>
      <rPr>
        <sz val="10"/>
        <color theme="1"/>
        <rFont val="Century Schoolbook"/>
        <family val="1"/>
      </rPr>
      <t>4</t>
    </r>
    <r>
      <rPr>
        <sz val="10"/>
        <color theme="1"/>
        <rFont val="Arial Narrow"/>
        <family val="2"/>
      </rPr>
      <t>*</t>
    </r>
  </si>
  <si>
    <r>
      <t xml:space="preserve">NOTAS ADHESIVAS CUBO DE </t>
    </r>
    <r>
      <rPr>
        <sz val="10"/>
        <color theme="1"/>
        <rFont val="Century Schoolbook"/>
        <family val="1"/>
      </rPr>
      <t>5</t>
    </r>
    <r>
      <rPr>
        <sz val="10"/>
        <color theme="1"/>
        <rFont val="Arial Narrow"/>
        <family val="2"/>
      </rPr>
      <t xml:space="preserve"> COLORES </t>
    </r>
    <r>
      <rPr>
        <sz val="10"/>
        <color theme="1"/>
        <rFont val="Century Schoolbook"/>
        <family val="1"/>
      </rPr>
      <t>3</t>
    </r>
    <r>
      <rPr>
        <sz val="10"/>
        <color theme="1"/>
        <rFont val="Arial Narrow"/>
        <family val="2"/>
      </rPr>
      <t>X</t>
    </r>
    <r>
      <rPr>
        <sz val="10"/>
        <color theme="1"/>
        <rFont val="Century Schoolbook"/>
        <family val="1"/>
      </rPr>
      <t>3</t>
    </r>
    <r>
      <rPr>
        <sz val="10"/>
        <color theme="1"/>
        <rFont val="Arial Narrow"/>
        <family val="2"/>
      </rPr>
      <t>"*</t>
    </r>
  </si>
  <si>
    <r>
      <t xml:space="preserve">CARPETAS PLASTICAS DOS ANILLOS TAMANO OFICIO LOMO </t>
    </r>
    <r>
      <rPr>
        <sz val="10"/>
        <color theme="1"/>
        <rFont val="Century Schoolbook"/>
        <family val="1"/>
      </rPr>
      <t>5</t>
    </r>
    <r>
      <rPr>
        <sz val="10"/>
        <color theme="1"/>
        <rFont val="Arial Narrow"/>
        <family val="2"/>
      </rPr>
      <t>*</t>
    </r>
  </si>
  <si>
    <r>
      <t xml:space="preserve">ARCHIVADORES TAMANO OFICIO LOMO </t>
    </r>
    <r>
      <rPr>
        <sz val="10"/>
        <color theme="1"/>
        <rFont val="Century Schoolbook"/>
        <family val="1"/>
      </rPr>
      <t>8</t>
    </r>
    <r>
      <rPr>
        <sz val="10"/>
        <color theme="1"/>
        <rFont val="Arial Narrow"/>
        <family val="2"/>
      </rPr>
      <t xml:space="preserve"> CMS*    </t>
    </r>
  </si>
  <si>
    <r>
      <t xml:space="preserve">CINTA ADHESIVA TRANSPARENTE </t>
    </r>
    <r>
      <rPr>
        <sz val="10"/>
        <color theme="1"/>
        <rFont val="Century Schoolbook"/>
        <family val="1"/>
      </rPr>
      <t>18</t>
    </r>
    <r>
      <rPr>
        <sz val="10"/>
        <color theme="1"/>
        <rFont val="Arial Narrow"/>
        <family val="2"/>
      </rPr>
      <t xml:space="preserve"> X </t>
    </r>
    <r>
      <rPr>
        <sz val="10"/>
        <color theme="1"/>
        <rFont val="Century Schoolbook"/>
        <family val="1"/>
      </rPr>
      <t>50</t>
    </r>
    <r>
      <rPr>
        <sz val="10"/>
        <color theme="1"/>
        <rFont val="Arial Narrow"/>
        <family val="2"/>
      </rPr>
      <t xml:space="preserve"> YDAS*</t>
    </r>
  </si>
  <si>
    <r>
      <t>SOBRE MANILA F</t>
    </r>
    <r>
      <rPr>
        <sz val="10"/>
        <color theme="1"/>
        <rFont val="Century Schoolbook"/>
        <family val="1"/>
      </rPr>
      <t>4</t>
    </r>
    <r>
      <rPr>
        <sz val="10"/>
        <color theme="1"/>
        <rFont val="Arial Narrow"/>
        <family val="2"/>
      </rPr>
      <t>*</t>
    </r>
  </si>
  <si>
    <r>
      <t>SOBRE MANILA F</t>
    </r>
    <r>
      <rPr>
        <sz val="10"/>
        <color theme="1"/>
        <rFont val="Century Schoolbook"/>
        <family val="1"/>
      </rPr>
      <t>6</t>
    </r>
    <r>
      <rPr>
        <sz val="10"/>
        <color theme="1"/>
        <rFont val="Arial Narrow"/>
        <family val="2"/>
      </rPr>
      <t>*</t>
    </r>
  </si>
  <si>
    <r>
      <t xml:space="preserve"> GRAPAS </t>
    </r>
    <r>
      <rPr>
        <sz val="10"/>
        <color theme="1"/>
        <rFont val="Century Schoolbook"/>
        <family val="1"/>
      </rPr>
      <t>26/6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</si>
  <si>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GOMA EN BARRA </t>
    </r>
    <r>
      <rPr>
        <sz val="10"/>
        <color theme="1"/>
        <rFont val="Century Schoolbook"/>
        <family val="1"/>
      </rPr>
      <t>21</t>
    </r>
    <r>
      <rPr>
        <sz val="10"/>
        <color theme="1"/>
        <rFont val="Arial Narrow"/>
        <family val="2"/>
      </rPr>
      <t xml:space="preserve"> GR*    </t>
    </r>
  </si>
  <si>
    <r>
      <t xml:space="preserve">SEPARADORES PLÁSTICOS A4 FUNDA </t>
    </r>
    <r>
      <rPr>
        <sz val="10"/>
        <color theme="1"/>
        <rFont val="Century Schoolbook"/>
        <family val="1"/>
      </rPr>
      <t>10</t>
    </r>
    <r>
      <rPr>
        <sz val="10"/>
        <color theme="1"/>
        <rFont val="Arial Narrow"/>
        <family val="2"/>
      </rPr>
      <t xml:space="preserve"> U*    </t>
    </r>
  </si>
  <si>
    <r>
      <t xml:space="preserve">CARTULINA A </t>
    </r>
    <r>
      <rPr>
        <sz val="10"/>
        <color theme="1"/>
        <rFont val="Century Schoolbook"/>
        <family val="1"/>
      </rPr>
      <t>4</t>
    </r>
    <r>
      <rPr>
        <sz val="10"/>
        <color theme="1"/>
        <rFont val="Arial Narrow"/>
        <family val="2"/>
      </rPr>
      <t xml:space="preserve"> VARIOS COLORES*    </t>
    </r>
  </si>
  <si>
    <r>
      <t xml:space="preserve">GRAPADORA INDUSTRIAL PARA </t>
    </r>
    <r>
      <rPr>
        <sz val="10"/>
        <color theme="1"/>
        <rFont val="Century Schoolbook"/>
        <family val="1"/>
      </rPr>
      <t>200</t>
    </r>
    <r>
      <rPr>
        <sz val="10"/>
        <color theme="1"/>
        <rFont val="Arial Narrow"/>
        <family val="2"/>
      </rPr>
      <t xml:space="preserve"> HOJAS*    </t>
    </r>
  </si>
  <si>
    <t>510108 0701 003</t>
  </si>
  <si>
    <r>
      <t xml:space="preserve">Fecha de entrega:     </t>
    </r>
    <r>
      <rPr>
        <sz val="11"/>
        <color theme="1"/>
        <rFont val="Century Schoolbook"/>
        <family val="1"/>
      </rPr>
      <t>05/10/2020</t>
    </r>
  </si>
  <si>
    <r>
      <t xml:space="preserve">Se modificó esta meta debido a que en el mes de marzo se habilitó el acceso a los recursos, mes en el que inició la emergencia sanitaria, lo que imposibilitó la ejecución de la planificación de este año, por otra parte, el </t>
    </r>
    <r>
      <rPr>
        <sz val="10"/>
        <color theme="1"/>
        <rFont val="Century Schoolbook"/>
        <family val="1"/>
      </rPr>
      <t>28</t>
    </r>
    <r>
      <rPr>
        <sz val="10"/>
        <color theme="1"/>
        <rFont val="Arial Narrow"/>
        <family val="2"/>
      </rPr>
      <t xml:space="preserve"> de mayo de </t>
    </r>
    <r>
      <rPr>
        <sz val="10"/>
        <color theme="1"/>
        <rFont val="Century Schoolbook"/>
        <family val="1"/>
      </rPr>
      <t>2020</t>
    </r>
    <r>
      <rPr>
        <sz val="10"/>
        <color theme="1"/>
        <rFont val="Arial Narrow"/>
        <family val="2"/>
      </rPr>
      <t xml:space="preserve">, según resolución N° </t>
    </r>
    <r>
      <rPr>
        <sz val="10"/>
        <color theme="1"/>
        <rFont val="Century Schoolbook"/>
        <family val="1"/>
      </rPr>
      <t>248/2020</t>
    </r>
    <r>
      <rPr>
        <sz val="10"/>
        <color theme="1"/>
        <rFont val="Arial Narrow"/>
        <family val="2"/>
      </rPr>
      <t xml:space="preserve">, se aprobaron los Lineamientos emergentes para la operativización de la investigación durante el período de emergencia sanitaria, lo que permitió flexibilizar la programación de las actividades y eventos planificados para el segundo semestre del presente año, considerando actividades de formación en modalidad virtual. </t>
    </r>
  </si>
  <si>
    <r>
      <t xml:space="preserve">Se modificó esta meta debido a que en el mes de marzo se habilitó el acceso a los recursos, mes en el que inició la emergencia sanitaria, lo que imposibilitó la ejecución de la planificación de este año, por otra parte, el </t>
    </r>
    <r>
      <rPr>
        <sz val="10"/>
        <color theme="1"/>
        <rFont val="Century Schoolbook"/>
        <family val="1"/>
      </rPr>
      <t>28</t>
    </r>
    <r>
      <rPr>
        <sz val="10"/>
        <color theme="1"/>
        <rFont val="Arial Narrow"/>
        <family val="2"/>
      </rPr>
      <t xml:space="preserve"> de mayo de </t>
    </r>
    <r>
      <rPr>
        <sz val="10"/>
        <color theme="1"/>
        <rFont val="Century Schoolbook"/>
        <family val="1"/>
      </rPr>
      <t>2020</t>
    </r>
    <r>
      <rPr>
        <sz val="10"/>
        <color theme="1"/>
        <rFont val="Arial Narrow"/>
        <family val="2"/>
      </rPr>
      <t xml:space="preserve">, según resolución N° </t>
    </r>
    <r>
      <rPr>
        <sz val="10"/>
        <color theme="1"/>
        <rFont val="Century Schoolbook"/>
        <family val="1"/>
      </rPr>
      <t>248/2020</t>
    </r>
    <r>
      <rPr>
        <sz val="10"/>
        <color theme="1"/>
        <rFont val="Arial Narrow"/>
        <family val="2"/>
      </rPr>
      <t xml:space="preserve">, se aprobaron los Lineamientos emergentes para la operativización de la investigación durante el período de emergencia sanitaria, lo que permitió flexibilizar los requisitos de cierre de proyectos. </t>
    </r>
  </si>
  <si>
    <t>Microscopio Trinocular para observación en campo claro con cámara digital</t>
  </si>
  <si>
    <t>Bomba peristáltica de flujo variable</t>
  </si>
  <si>
    <t>Impresora Multifuncional Dúplex-Red-Wifi</t>
  </si>
  <si>
    <r>
      <t xml:space="preserve">Se modificó esta meta, ya que debido a la emergencia sanitaria se realizó la replanificación de las convocatorias para la presentación de libros, la estrategia de este año esta alineada a la publicación de capítulos de libros de los trabajos presentados en la Semana de la Ciencia UTMACH </t>
    </r>
    <r>
      <rPr>
        <sz val="10"/>
        <color theme="1"/>
        <rFont val="Century Schoolbook"/>
        <family val="1"/>
      </rPr>
      <t>2020</t>
    </r>
    <r>
      <rPr>
        <sz val="10"/>
        <color theme="1"/>
        <rFont val="Arial Narrow"/>
        <family val="2"/>
      </rPr>
      <t xml:space="preserve">, a realizarse en el mes de noviembre de </t>
    </r>
    <r>
      <rPr>
        <sz val="10"/>
        <color theme="1"/>
        <rFont val="Century Schoolbook"/>
        <family val="1"/>
      </rPr>
      <t>2020.</t>
    </r>
  </si>
  <si>
    <t xml:space="preserve">Servicio de adecuación de la Biblioteca en el Campus de la UTMACH </t>
  </si>
  <si>
    <t>Servicio de elaboración de una cámara de frío para conservación de semillas</t>
  </si>
  <si>
    <r>
      <t xml:space="preserve">MICROSCOPIO TRINOCULAR CON CÁMARA DIGITAL DE </t>
    </r>
    <r>
      <rPr>
        <sz val="10"/>
        <rFont val="Century Schoolbook"/>
        <family val="1"/>
      </rPr>
      <t xml:space="preserve">18 </t>
    </r>
    <r>
      <rPr>
        <sz val="10"/>
        <rFont val="Arial Narrow"/>
        <family val="2"/>
      </rPr>
      <t>megapíxeles.</t>
    </r>
  </si>
  <si>
    <t>PLAN OPERATIVO ANUAL 2020 AJUSTADO A LA REFORMA PRESUPUESTARIA N° 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</si>
</sst>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 #,##0.00_);\(&quot;$&quot;\ #,##0.00\)"/>
    <numFmt numFmtId="164" formatCode="#,##0.00_ ;\-#,##0.00\ "/>
    <numFmt numFmtId="165" formatCode="#,##0.0000"/>
    <numFmt numFmtId="166" formatCode="&quot;$&quot;\ #,##0.00"/>
  </numFmts>
  <fonts count="62" x14ac:knownFonts="1">
    <font>
      <sz val="11"/>
      <color theme="1"/>
      <name val="Arial"/>
    </font>
    <font>
      <sz val="11"/>
      <color theme="1"/>
      <name val="Calibri"/>
      <family val="2"/>
      <scheme val="minor"/>
    </font>
    <font>
      <b/>
      <sz val="36"/>
      <color rgb="FF002060"/>
      <name val="Book Antiqua"/>
      <family val="1"/>
    </font>
    <font>
      <sz val="11"/>
      <name val="Arial"/>
      <family val="2"/>
    </font>
    <font>
      <b/>
      <sz val="24"/>
      <color rgb="FF0070C0"/>
      <name val="Book Antiqua"/>
      <family val="1"/>
    </font>
    <font>
      <sz val="12"/>
      <color theme="1"/>
      <name val="Calibri"/>
      <family val="2"/>
    </font>
    <font>
      <b/>
      <sz val="20"/>
      <color theme="0"/>
      <name val="Cambria"/>
      <family val="1"/>
    </font>
    <font>
      <b/>
      <sz val="20"/>
      <color theme="1"/>
      <name val="Cambria"/>
      <family val="1"/>
    </font>
    <font>
      <b/>
      <sz val="14"/>
      <color theme="1"/>
      <name val="Cambria"/>
      <family val="1"/>
    </font>
    <font>
      <b/>
      <sz val="12"/>
      <color theme="1"/>
      <name val="Cambria"/>
      <family val="1"/>
    </font>
    <font>
      <b/>
      <sz val="11"/>
      <color theme="1"/>
      <name val="Cambria"/>
      <family val="1"/>
    </font>
    <font>
      <b/>
      <sz val="10"/>
      <color theme="1"/>
      <name val="Century Schoolbook"/>
      <family val="1"/>
    </font>
    <font>
      <i/>
      <sz val="10"/>
      <color theme="1"/>
      <name val="Cambria"/>
      <family val="1"/>
    </font>
    <font>
      <sz val="10"/>
      <color theme="1"/>
      <name val="Arial Narrow"/>
      <family val="2"/>
    </font>
    <font>
      <sz val="12"/>
      <color theme="1"/>
      <name val="Century Schoolbook"/>
      <family val="1"/>
    </font>
    <font>
      <b/>
      <sz val="12"/>
      <color theme="1"/>
      <name val="Century Schoolbook"/>
      <family val="1"/>
    </font>
    <font>
      <b/>
      <sz val="10"/>
      <color theme="1"/>
      <name val="Arial Narrow"/>
      <family val="2"/>
    </font>
    <font>
      <sz val="10"/>
      <color rgb="FF000000"/>
      <name val="Arial Narrow"/>
      <family val="2"/>
    </font>
    <font>
      <sz val="12"/>
      <color theme="1"/>
      <name val="Arial Narrow"/>
      <family val="2"/>
    </font>
    <font>
      <sz val="10"/>
      <color theme="1"/>
      <name val="Century Schoolbook"/>
      <family val="1"/>
    </font>
    <font>
      <b/>
      <sz val="10"/>
      <color rgb="FFFF0000"/>
      <name val="Century Schoolbook"/>
      <family val="1"/>
    </font>
    <font>
      <sz val="10"/>
      <color rgb="FFFF0000"/>
      <name val="Arial Narrow"/>
      <family val="2"/>
    </font>
    <font>
      <b/>
      <sz val="12"/>
      <color rgb="FF002060"/>
      <name val="Century Schoolbook"/>
      <family val="1"/>
    </font>
    <font>
      <b/>
      <sz val="12"/>
      <color theme="1"/>
      <name val="Arial Narrow"/>
      <family val="2"/>
    </font>
    <font>
      <b/>
      <sz val="12"/>
      <color rgb="FF000000"/>
      <name val="Arial Narrow"/>
      <family val="2"/>
    </font>
    <font>
      <b/>
      <sz val="12"/>
      <color rgb="FFFF0000"/>
      <name val="Century Schoolbook"/>
      <family val="1"/>
    </font>
    <font>
      <b/>
      <sz val="10"/>
      <color theme="1"/>
      <name val="Book Antiqua"/>
      <family val="1"/>
    </font>
    <font>
      <sz val="11"/>
      <color theme="1"/>
      <name val="Century Schoolbook"/>
      <family val="1"/>
    </font>
    <font>
      <b/>
      <sz val="11"/>
      <color rgb="FF002060"/>
      <name val="Century Schoolbook"/>
      <family val="1"/>
    </font>
    <font>
      <b/>
      <sz val="14"/>
      <color theme="0"/>
      <name val="Century Schoolbook"/>
      <family val="1"/>
    </font>
    <font>
      <b/>
      <sz val="12"/>
      <color theme="0"/>
      <name val="Century Schoolbook"/>
      <family val="1"/>
    </font>
    <font>
      <b/>
      <sz val="12"/>
      <color theme="0"/>
      <name val="Calibri"/>
      <family val="2"/>
    </font>
    <font>
      <sz val="11"/>
      <color theme="1"/>
      <name val="Calibri"/>
      <family val="2"/>
    </font>
    <font>
      <sz val="11"/>
      <color theme="1"/>
      <name val="Arial Narrow"/>
      <family val="2"/>
    </font>
    <font>
      <sz val="10"/>
      <color theme="1"/>
      <name val="Calibri"/>
      <family val="2"/>
    </font>
    <font>
      <b/>
      <sz val="11"/>
      <color theme="1"/>
      <name val="Arial Narrow"/>
      <family val="2"/>
    </font>
    <font>
      <b/>
      <sz val="11"/>
      <color theme="0"/>
      <name val="Cambria"/>
      <family val="1"/>
    </font>
    <font>
      <b/>
      <sz val="11"/>
      <color theme="0"/>
      <name val="Century Schoolbook"/>
      <family val="1"/>
    </font>
    <font>
      <b/>
      <sz val="18"/>
      <color rgb="FF002060"/>
      <name val="Cambria"/>
      <family val="1"/>
    </font>
    <font>
      <b/>
      <sz val="11"/>
      <color rgb="FFC00000"/>
      <name val="Calibri"/>
      <family val="2"/>
    </font>
    <font>
      <b/>
      <sz val="11"/>
      <color rgb="FFC00000"/>
      <name val="Century Schoolbook"/>
      <family val="1"/>
    </font>
    <font>
      <b/>
      <sz val="11"/>
      <color theme="1"/>
      <name val="Calibri"/>
      <family val="2"/>
    </font>
    <font>
      <b/>
      <sz val="11"/>
      <color theme="1"/>
      <name val="Century Schoolbook"/>
      <family val="1"/>
    </font>
    <font>
      <b/>
      <sz val="10"/>
      <color rgb="FF000000"/>
      <name val="Cambria"/>
      <family val="1"/>
    </font>
    <font>
      <b/>
      <sz val="11"/>
      <color rgb="FF000000"/>
      <name val="Cambria"/>
      <family val="1"/>
    </font>
    <font>
      <sz val="10"/>
      <name val="Century Schoolbook"/>
      <family val="1"/>
    </font>
    <font>
      <sz val="10"/>
      <name val="Arial Narrow"/>
      <family val="2"/>
    </font>
    <font>
      <b/>
      <sz val="9"/>
      <name val="Century Schoolbook"/>
      <family val="1"/>
    </font>
    <font>
      <sz val="9"/>
      <name val="Century Schoolbook"/>
      <family val="1"/>
    </font>
    <font>
      <b/>
      <sz val="9"/>
      <color theme="1"/>
      <name val="Century Schoolbook"/>
      <family val="1"/>
    </font>
    <font>
      <sz val="9"/>
      <color indexed="81"/>
      <name val="Tahoma"/>
      <family val="2"/>
    </font>
    <font>
      <b/>
      <sz val="9"/>
      <color indexed="81"/>
      <name val="Tahoma"/>
      <family val="2"/>
    </font>
    <font>
      <sz val="11"/>
      <color indexed="8"/>
      <name val="Calibri"/>
      <family val="2"/>
    </font>
    <font>
      <sz val="11"/>
      <color rgb="FF002060"/>
      <name val="Calibri"/>
      <family val="2"/>
      <scheme val="minor"/>
    </font>
    <font>
      <b/>
      <sz val="22"/>
      <color rgb="FF002060"/>
      <name val="Brush Script MT Cursiva"/>
    </font>
    <font>
      <b/>
      <sz val="20"/>
      <name val="Book Antiqua"/>
      <family val="1"/>
    </font>
    <font>
      <b/>
      <sz val="14"/>
      <color rgb="FF002060"/>
      <name val="Bodoni MT"/>
      <family val="1"/>
    </font>
    <font>
      <sz val="12"/>
      <name val="Century Schoolbook"/>
      <family val="1"/>
    </font>
    <font>
      <sz val="11"/>
      <color rgb="FF000000"/>
      <name val="Calibri"/>
      <family val="2"/>
      <charset val="204"/>
    </font>
    <font>
      <b/>
      <sz val="12"/>
      <name val="Century Schoolbook"/>
      <family val="1"/>
    </font>
    <font>
      <sz val="9"/>
      <color indexed="81"/>
      <name val="Tahoma"/>
      <charset val="1"/>
    </font>
    <font>
      <b/>
      <sz val="9"/>
      <color indexed="81"/>
      <name val="Tahoma"/>
      <charset val="1"/>
    </font>
  </fonts>
  <fills count="14">
    <fill>
      <patternFill patternType="none"/>
    </fill>
    <fill>
      <patternFill patternType="gray125"/>
    </fill>
    <fill>
      <patternFill patternType="solid">
        <fgColor rgb="FF002060"/>
        <bgColor rgb="FF002060"/>
      </patternFill>
    </fill>
    <fill>
      <patternFill patternType="solid">
        <fgColor rgb="FFC2D69B"/>
        <bgColor rgb="FFC2D69B"/>
      </patternFill>
    </fill>
    <fill>
      <patternFill patternType="solid">
        <fgColor rgb="FFFDE9D9"/>
        <bgColor rgb="FFFDE9D9"/>
      </patternFill>
    </fill>
    <fill>
      <patternFill patternType="solid">
        <fgColor rgb="FFDBE5F1"/>
        <bgColor rgb="FFDBE5F1"/>
      </patternFill>
    </fill>
    <fill>
      <patternFill patternType="solid">
        <fgColor rgb="FFEFFF8F"/>
        <bgColor rgb="FFEFFF8F"/>
      </patternFill>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FFFCC"/>
      </patternFill>
    </fill>
    <fill>
      <patternFill patternType="solid">
        <fgColor theme="6" tint="0.39997558519241921"/>
        <bgColor rgb="FFC2D69B"/>
      </patternFill>
    </fill>
    <fill>
      <patternFill patternType="solid">
        <fgColor theme="6" tint="0.39997558519241921"/>
        <bgColor indexed="64"/>
      </patternFill>
    </fill>
    <fill>
      <patternFill patternType="solid">
        <fgColor rgb="FFFFFF00"/>
        <bgColor indexed="64"/>
      </patternFill>
    </fill>
  </fills>
  <borders count="146">
    <border>
      <left/>
      <right/>
      <top/>
      <bottom/>
      <diagonal/>
    </border>
    <border>
      <left style="double">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thin">
        <color theme="8"/>
      </right>
      <top style="medium">
        <color rgb="FF000000"/>
      </top>
      <bottom/>
      <diagonal/>
    </border>
    <border>
      <left style="thin">
        <color theme="8"/>
      </left>
      <right style="thin">
        <color theme="8"/>
      </right>
      <top style="medium">
        <color rgb="FF000000"/>
      </top>
      <bottom/>
      <diagonal/>
    </border>
    <border>
      <left style="thin">
        <color theme="8"/>
      </left>
      <right/>
      <top style="medium">
        <color rgb="FF000000"/>
      </top>
      <bottom style="thin">
        <color theme="8"/>
      </bottom>
      <diagonal/>
    </border>
    <border>
      <left/>
      <right style="thin">
        <color theme="8"/>
      </right>
      <top style="medium">
        <color rgb="FF000000"/>
      </top>
      <bottom style="thin">
        <color theme="8"/>
      </bottom>
      <diagonal/>
    </border>
    <border>
      <left style="thin">
        <color theme="8"/>
      </left>
      <right style="medium">
        <color rgb="FF000000"/>
      </right>
      <top style="medium">
        <color rgb="FF000000"/>
      </top>
      <bottom/>
      <diagonal/>
    </border>
    <border>
      <left style="medium">
        <color rgb="FF000000"/>
      </left>
      <right/>
      <top style="medium">
        <color rgb="FF000000"/>
      </top>
      <bottom style="thin">
        <color rgb="FFFFC000"/>
      </bottom>
      <diagonal/>
    </border>
    <border>
      <left/>
      <right/>
      <top style="medium">
        <color rgb="FF000000"/>
      </top>
      <bottom style="thin">
        <color rgb="FFFFC000"/>
      </bottom>
      <diagonal/>
    </border>
    <border>
      <left/>
      <right style="thin">
        <color rgb="FFFFC000"/>
      </right>
      <top style="medium">
        <color rgb="FF000000"/>
      </top>
      <bottom style="thin">
        <color rgb="FFFFC000"/>
      </bottom>
      <diagonal/>
    </border>
    <border>
      <left style="thin">
        <color rgb="FFFFC000"/>
      </left>
      <right style="thin">
        <color rgb="FFFFC000"/>
      </right>
      <top style="medium">
        <color rgb="FF000000"/>
      </top>
      <bottom/>
      <diagonal/>
    </border>
    <border>
      <left style="thin">
        <color rgb="FFFFC000"/>
      </left>
      <right/>
      <top style="medium">
        <color rgb="FF000000"/>
      </top>
      <bottom style="thin">
        <color rgb="FFFFC000"/>
      </bottom>
      <diagonal/>
    </border>
    <border>
      <left style="thin">
        <color rgb="FFFFC000"/>
      </left>
      <right style="double">
        <color rgb="FF000000"/>
      </right>
      <top style="medium">
        <color rgb="FF000000"/>
      </top>
      <bottom/>
      <diagonal/>
    </border>
    <border>
      <left style="double">
        <color rgb="FF000000"/>
      </left>
      <right style="thin">
        <color theme="8"/>
      </right>
      <top/>
      <bottom style="medium">
        <color rgb="FF000000"/>
      </bottom>
      <diagonal/>
    </border>
    <border>
      <left style="thin">
        <color theme="8"/>
      </left>
      <right style="thin">
        <color theme="8"/>
      </right>
      <top/>
      <bottom style="medium">
        <color rgb="FF000000"/>
      </bottom>
      <diagonal/>
    </border>
    <border>
      <left style="thin">
        <color theme="8"/>
      </left>
      <right style="thin">
        <color theme="8"/>
      </right>
      <top style="thin">
        <color theme="8"/>
      </top>
      <bottom style="medium">
        <color rgb="FF000000"/>
      </bottom>
      <diagonal/>
    </border>
    <border>
      <left style="thin">
        <color theme="8"/>
      </left>
      <right style="medium">
        <color rgb="FF000000"/>
      </right>
      <top/>
      <bottom style="medium">
        <color rgb="FF000000"/>
      </bottom>
      <diagonal/>
    </border>
    <border>
      <left style="medium">
        <color rgb="FF000000"/>
      </left>
      <right style="thin">
        <color rgb="FFFFC000"/>
      </right>
      <top style="thin">
        <color rgb="FFFFC000"/>
      </top>
      <bottom style="medium">
        <color rgb="FF000000"/>
      </bottom>
      <diagonal/>
    </border>
    <border>
      <left style="thin">
        <color rgb="FFFFC000"/>
      </left>
      <right style="thin">
        <color rgb="FFFFC000"/>
      </right>
      <top style="thin">
        <color rgb="FFFFC000"/>
      </top>
      <bottom style="medium">
        <color rgb="FF000000"/>
      </bottom>
      <diagonal/>
    </border>
    <border>
      <left style="thin">
        <color rgb="FFFFC000"/>
      </left>
      <right style="thin">
        <color rgb="FFFFC000"/>
      </right>
      <top/>
      <bottom style="medium">
        <color rgb="FF000000"/>
      </bottom>
      <diagonal/>
    </border>
    <border>
      <left style="thin">
        <color rgb="FFFFC000"/>
      </left>
      <right style="double">
        <color rgb="FF000000"/>
      </right>
      <top/>
      <bottom style="medium">
        <color rgb="FF000000"/>
      </bottom>
      <diagonal/>
    </border>
    <border>
      <left style="double">
        <color rgb="FF000000"/>
      </left>
      <right style="thin">
        <color rgb="FF000000"/>
      </right>
      <top style="medium">
        <color rgb="FF000000"/>
      </top>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style="medium">
        <color rgb="FF000000"/>
      </right>
      <top style="medium">
        <color rgb="FF000000"/>
      </top>
      <bottom/>
      <diagonal/>
    </border>
    <border>
      <left style="medium">
        <color rgb="FF000000"/>
      </left>
      <right style="thin">
        <color rgb="FFBFBFBF"/>
      </right>
      <top style="medium">
        <color rgb="FF000000"/>
      </top>
      <bottom/>
      <diagonal/>
    </border>
    <border>
      <left style="thin">
        <color rgb="FFBFBFBF"/>
      </left>
      <right style="thin">
        <color rgb="FFBFBFBF"/>
      </right>
      <top style="medium">
        <color rgb="FF000000"/>
      </top>
      <bottom style="thin">
        <color rgb="FFBFBFBF"/>
      </bottom>
      <diagonal/>
    </border>
    <border>
      <left style="thin">
        <color rgb="FFBFBFBF"/>
      </left>
      <right style="double">
        <color rgb="FF000000"/>
      </right>
      <top style="medium">
        <color rgb="FF000000"/>
      </top>
      <bottom/>
      <diagonal/>
    </border>
    <border>
      <left style="double">
        <color rgb="FF000000"/>
      </left>
      <right style="thin">
        <color rgb="FF000000"/>
      </right>
      <top/>
      <bottom/>
      <diagonal/>
    </border>
    <border>
      <left style="thin">
        <color rgb="FF000000"/>
      </left>
      <right style="thin">
        <color rgb="FFBFBFBF"/>
      </right>
      <top/>
      <bottom/>
      <diagonal/>
    </border>
    <border>
      <left style="thin">
        <color rgb="FFBFBFBF"/>
      </left>
      <right style="medium">
        <color rgb="FF000000"/>
      </right>
      <top/>
      <bottom/>
      <diagonal/>
    </border>
    <border>
      <left style="medium">
        <color rgb="FF000000"/>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double">
        <color rgb="FF000000"/>
      </right>
      <top/>
      <bottom/>
      <diagonal/>
    </border>
    <border>
      <left style="thin">
        <color rgb="FF000000"/>
      </left>
      <right style="thin">
        <color rgb="FFBFBFBF"/>
      </right>
      <top/>
      <bottom style="thin">
        <color rgb="FF000000"/>
      </bottom>
      <diagonal/>
    </border>
    <border>
      <left style="thin">
        <color rgb="FFBFBFBF"/>
      </left>
      <right style="thin">
        <color rgb="FFBFBFBF"/>
      </right>
      <top/>
      <bottom style="thin">
        <color rgb="FF000000"/>
      </bottom>
      <diagonal/>
    </border>
    <border>
      <left style="thin">
        <color rgb="FFBFBFBF"/>
      </left>
      <right style="medium">
        <color rgb="FF000000"/>
      </right>
      <top/>
      <bottom style="thin">
        <color rgb="FF000000"/>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diagonal/>
    </border>
    <border>
      <left style="thin">
        <color rgb="FFBFBFBF"/>
      </left>
      <right style="double">
        <color rgb="FF000000"/>
      </right>
      <top/>
      <bottom style="thin">
        <color rgb="FF000000"/>
      </bottom>
      <diagonal/>
    </border>
    <border>
      <left style="thin">
        <color rgb="FF000000"/>
      </left>
      <right style="thin">
        <color rgb="FFBFBFBF"/>
      </right>
      <top style="thin">
        <color rgb="FF000000"/>
      </top>
      <bottom/>
      <diagonal/>
    </border>
    <border>
      <left style="thin">
        <color rgb="FFBFBFBF"/>
      </left>
      <right style="thin">
        <color rgb="FFBFBFBF"/>
      </right>
      <top style="thin">
        <color rgb="FF000000"/>
      </top>
      <bottom/>
      <diagonal/>
    </border>
    <border>
      <left style="thin">
        <color rgb="FFBFBFBF"/>
      </left>
      <right style="medium">
        <color rgb="FF000000"/>
      </right>
      <top style="thin">
        <color rgb="FF000000"/>
      </top>
      <bottom/>
      <diagonal/>
    </border>
    <border>
      <left style="medium">
        <color rgb="FF000000"/>
      </left>
      <right style="thin">
        <color rgb="FFBFBFBF"/>
      </right>
      <top style="thin">
        <color rgb="FF000000"/>
      </top>
      <bottom/>
      <diagonal/>
    </border>
    <border>
      <left style="thin">
        <color rgb="FFBFBFBF"/>
      </left>
      <right style="double">
        <color rgb="FF000000"/>
      </right>
      <top style="thin">
        <color rgb="FF000000"/>
      </top>
      <bottom/>
      <diagonal/>
    </border>
    <border>
      <left style="thin">
        <color rgb="FFBFBFBF"/>
      </left>
      <right style="thin">
        <color rgb="FFBFBFBF"/>
      </right>
      <top/>
      <bottom style="thin">
        <color rgb="FFBFBFBF"/>
      </bottom>
      <diagonal/>
    </border>
    <border>
      <left style="thin">
        <color rgb="FFBFBFBF"/>
      </left>
      <right style="thin">
        <color rgb="FFBFBFBF"/>
      </right>
      <top/>
      <bottom/>
      <diagonal/>
    </border>
    <border>
      <left style="double">
        <color rgb="FF000000"/>
      </left>
      <right/>
      <top/>
      <bottom/>
      <diagonal/>
    </border>
    <border>
      <left style="thin">
        <color rgb="FF000000"/>
      </left>
      <right style="thin">
        <color rgb="FFBFBFBF"/>
      </right>
      <top style="thin">
        <color rgb="FF000000"/>
      </top>
      <bottom style="thin">
        <color rgb="FF000000"/>
      </bottom>
      <diagonal/>
    </border>
    <border>
      <left style="thin">
        <color rgb="FFBFBFBF"/>
      </left>
      <right style="thin">
        <color rgb="FFBFBFBF"/>
      </right>
      <top style="thin">
        <color rgb="FF000000"/>
      </top>
      <bottom style="thin">
        <color rgb="FF000000"/>
      </bottom>
      <diagonal/>
    </border>
    <border>
      <left style="thin">
        <color rgb="FFBFBFBF"/>
      </left>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style="thin">
        <color rgb="FFBFBFBF"/>
      </left>
      <right style="double">
        <color rgb="FF000000"/>
      </right>
      <top style="thin">
        <color rgb="FF000000"/>
      </top>
      <bottom style="thin">
        <color rgb="FF000000"/>
      </bottom>
      <diagonal/>
    </border>
    <border>
      <left style="thin">
        <color rgb="FF000000"/>
      </left>
      <right style="thin">
        <color rgb="FFBFBFBF"/>
      </right>
      <top/>
      <bottom style="medium">
        <color rgb="FF000000"/>
      </bottom>
      <diagonal/>
    </border>
    <border>
      <left style="thin">
        <color rgb="FFBFBFBF"/>
      </left>
      <right style="thin">
        <color rgb="FFBFBFBF"/>
      </right>
      <top/>
      <bottom style="medium">
        <color rgb="FF000000"/>
      </bottom>
      <diagonal/>
    </border>
    <border>
      <left style="thin">
        <color rgb="FFBFBFBF"/>
      </left>
      <right/>
      <top/>
      <bottom style="medium">
        <color rgb="FF000000"/>
      </bottom>
      <diagonal/>
    </border>
    <border>
      <left style="medium">
        <color rgb="FF000000"/>
      </left>
      <right style="thin">
        <color rgb="FFBFBFBF"/>
      </right>
      <top/>
      <bottom style="medium">
        <color rgb="FF000000"/>
      </bottom>
      <diagonal/>
    </border>
    <border>
      <left style="thin">
        <color rgb="FFBFBFBF"/>
      </left>
      <right style="double">
        <color rgb="FF000000"/>
      </right>
      <top/>
      <bottom style="medium">
        <color rgb="FF000000"/>
      </bottom>
      <diagonal/>
    </border>
    <border>
      <left style="double">
        <color rgb="FF000000"/>
      </left>
      <right/>
      <top/>
      <bottom style="medium">
        <color rgb="FF000000"/>
      </bottom>
      <diagonal/>
    </border>
    <border>
      <left/>
      <right/>
      <top style="medium">
        <color rgb="FF000000"/>
      </top>
      <bottom style="medium">
        <color rgb="FF000000"/>
      </bottom>
      <diagonal/>
    </border>
    <border>
      <left/>
      <right style="thin">
        <color rgb="FFA5A5A5"/>
      </right>
      <top style="medium">
        <color rgb="FF000000"/>
      </top>
      <bottom style="medium">
        <color rgb="FF000000"/>
      </bottom>
      <diagonal/>
    </border>
    <border>
      <left style="thin">
        <color rgb="FFA5A5A5"/>
      </left>
      <right style="thin">
        <color rgb="FFA5A5A5"/>
      </right>
      <top/>
      <bottom style="medium">
        <color rgb="FF000000"/>
      </bottom>
      <diagonal/>
    </border>
    <border>
      <left style="thin">
        <color rgb="FFA5A5A5"/>
      </left>
      <right/>
      <top style="medium">
        <color rgb="FF000000"/>
      </top>
      <bottom style="medium">
        <color rgb="FF000000"/>
      </bottom>
      <diagonal/>
    </border>
    <border>
      <left style="thin">
        <color rgb="FFBFBFBF"/>
      </left>
      <right style="double">
        <color rgb="FF000000"/>
      </right>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thin">
        <color rgb="FFA5A5A5"/>
      </left>
      <right style="thin">
        <color rgb="FFA5A5A5"/>
      </right>
      <top style="medium">
        <color rgb="FF000000"/>
      </top>
      <bottom style="medium">
        <color rgb="FF000000"/>
      </bottom>
      <diagonal/>
    </border>
    <border>
      <left/>
      <right style="thin">
        <color rgb="FF3399FF"/>
      </right>
      <top/>
      <bottom style="double">
        <color rgb="FF000000"/>
      </bottom>
      <diagonal/>
    </border>
    <border>
      <left style="thin">
        <color rgb="FF3399FF"/>
      </left>
      <right style="thin">
        <color rgb="FF3399FF"/>
      </right>
      <top/>
      <bottom style="double">
        <color rgb="FF000000"/>
      </bottom>
      <diagonal/>
    </border>
    <border>
      <left/>
      <right/>
      <top/>
      <bottom style="double">
        <color rgb="FF000000"/>
      </bottom>
      <diagonal/>
    </border>
    <border>
      <left style="double">
        <color rgb="FF000000"/>
      </left>
      <right style="thin">
        <color rgb="FFBFBFBF"/>
      </right>
      <top style="thin">
        <color rgb="FFBFBFBF"/>
      </top>
      <bottom style="thin">
        <color rgb="FFBFBFBF"/>
      </bottom>
      <diagonal/>
    </border>
    <border>
      <left/>
      <right/>
      <top style="thin">
        <color rgb="FF000000"/>
      </top>
      <bottom/>
      <diagonal/>
    </border>
    <border>
      <left style="double">
        <color rgb="FF000000"/>
      </left>
      <right style="thin">
        <color rgb="FFBFBFBF"/>
      </right>
      <top style="thin">
        <color rgb="FFBFBFBF"/>
      </top>
      <bottom/>
      <diagonal/>
    </border>
    <border>
      <left style="double">
        <color rgb="FF000000"/>
      </left>
      <right style="thin">
        <color rgb="FFBFBFBF"/>
      </right>
      <top/>
      <bottom style="double">
        <color rgb="FF000000"/>
      </bottom>
      <diagonal/>
    </border>
    <border>
      <left style="thin">
        <color rgb="FFBFBFBF"/>
      </left>
      <right style="thin">
        <color rgb="FFBFBFBF"/>
      </right>
      <top/>
      <bottom style="double">
        <color rgb="FF000000"/>
      </bottom>
      <diagonal/>
    </border>
    <border>
      <left style="thin">
        <color rgb="FFBFBFBF"/>
      </left>
      <right style="double">
        <color rgb="FF000000"/>
      </right>
      <top/>
      <bottom style="double">
        <color rgb="FF000000"/>
      </bottom>
      <diagonal/>
    </border>
    <border>
      <left/>
      <right/>
      <top/>
      <bottom/>
      <diagonal/>
    </border>
    <border>
      <left style="thin">
        <color rgb="FFBFBFBF"/>
      </left>
      <right/>
      <top style="thin">
        <color rgb="FF000000"/>
      </top>
      <bottom/>
      <diagonal/>
    </border>
    <border>
      <left style="thin">
        <color rgb="FFBFBFBF"/>
      </left>
      <right/>
      <top/>
      <bottom/>
      <diagonal/>
    </border>
    <border>
      <left style="thin">
        <color rgb="FFBFBFBF"/>
      </left>
      <right style="thin">
        <color rgb="FFBFBFBF"/>
      </right>
      <top style="thin">
        <color indexed="64"/>
      </top>
      <bottom style="thin">
        <color rgb="FFBFBFBF"/>
      </bottom>
      <diagonal/>
    </border>
    <border>
      <left style="thin">
        <color rgb="FFBFBFBF"/>
      </left>
      <right style="thin">
        <color rgb="FFBFBFBF"/>
      </right>
      <top style="thin">
        <color rgb="FFBFBFBF"/>
      </top>
      <bottom style="thin">
        <color indexed="64"/>
      </bottom>
      <diagonal/>
    </border>
    <border>
      <left style="thin">
        <color theme="0" tint="-0.499984740745262"/>
      </left>
      <right style="thin">
        <color rgb="FFBFBFBF"/>
      </right>
      <top style="thin">
        <color rgb="FFBFBFBF"/>
      </top>
      <bottom style="thin">
        <color rgb="FFBFBFBF"/>
      </bottom>
      <diagonal/>
    </border>
    <border>
      <left style="thin">
        <color rgb="FFBFBFBF"/>
      </left>
      <right style="thin">
        <color theme="0" tint="-0.499984740745262"/>
      </right>
      <top/>
      <bottom/>
      <diagonal/>
    </border>
    <border>
      <left style="thin">
        <color theme="0" tint="-0.499984740745262"/>
      </left>
      <right style="thin">
        <color rgb="FFBFBFBF"/>
      </right>
      <top style="thin">
        <color rgb="FFBFBFB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000000"/>
      </left>
      <right/>
      <top/>
      <bottom style="medium">
        <color indexed="64"/>
      </bottom>
      <diagonal/>
    </border>
    <border>
      <left style="double">
        <color rgb="FF000000"/>
      </left>
      <right/>
      <top/>
      <bottom style="double">
        <color rgb="FF000000"/>
      </bottom>
      <diagonal/>
    </border>
    <border>
      <left/>
      <right style="double">
        <color rgb="FF000000"/>
      </right>
      <top/>
      <bottom style="double">
        <color rgb="FF000000"/>
      </bottom>
      <diagonal/>
    </border>
    <border>
      <left/>
      <right/>
      <top style="medium">
        <color rgb="FF000000"/>
      </top>
      <bottom style="medium">
        <color indexed="64"/>
      </bottom>
      <diagonal/>
    </border>
    <border>
      <left/>
      <right style="thin">
        <color rgb="FFA5A5A5"/>
      </right>
      <top style="medium">
        <color rgb="FF000000"/>
      </top>
      <bottom style="medium">
        <color indexed="64"/>
      </bottom>
      <diagonal/>
    </border>
    <border>
      <left style="thin">
        <color rgb="FFA5A5A5"/>
      </left>
      <right style="thin">
        <color rgb="FFA5A5A5"/>
      </right>
      <top/>
      <bottom style="medium">
        <color indexed="64"/>
      </bottom>
      <diagonal/>
    </border>
    <border>
      <left style="thin">
        <color rgb="FFA5A5A5"/>
      </left>
      <right/>
      <top/>
      <bottom style="medium">
        <color indexed="64"/>
      </bottom>
      <diagonal/>
    </border>
    <border>
      <left/>
      <right style="thin">
        <color rgb="FFA5A5A5"/>
      </right>
      <top/>
      <bottom style="medium">
        <color indexed="64"/>
      </bottom>
      <diagonal/>
    </border>
    <border>
      <left/>
      <right style="double">
        <color rgb="FF000000"/>
      </right>
      <top/>
      <bottom style="medium">
        <color indexed="64"/>
      </bottom>
      <diagonal/>
    </border>
    <border>
      <left style="thin">
        <color rgb="FFBFBFBF"/>
      </left>
      <right style="thin">
        <color rgb="FFBFBFBF"/>
      </right>
      <top/>
      <bottom style="medium">
        <color indexed="64"/>
      </bottom>
      <diagonal/>
    </border>
    <border>
      <left style="thin">
        <color rgb="FFBFBFBF"/>
      </left>
      <right/>
      <top/>
      <bottom style="medium">
        <color indexed="64"/>
      </bottom>
      <diagonal/>
    </border>
    <border>
      <left style="medium">
        <color rgb="FF000000"/>
      </left>
      <right style="thin">
        <color rgb="FFBFBFBF"/>
      </right>
      <top/>
      <bottom style="medium">
        <color indexed="64"/>
      </bottom>
      <diagonal/>
    </border>
    <border>
      <left style="thin">
        <color rgb="FFBFBFBF"/>
      </left>
      <right style="double">
        <color rgb="FF000000"/>
      </right>
      <top style="thin">
        <color indexed="64"/>
      </top>
      <bottom/>
      <diagonal/>
    </border>
    <border>
      <left style="thin">
        <color rgb="FFBFBFBF"/>
      </left>
      <right style="double">
        <color rgb="FF000000"/>
      </right>
      <top/>
      <bottom style="thin">
        <color indexed="64"/>
      </bottom>
      <diagonal/>
    </border>
    <border>
      <left style="thin">
        <color theme="0" tint="-0.24994659260841701"/>
      </left>
      <right style="thin">
        <color rgb="FFBFBFBF"/>
      </right>
      <top style="thin">
        <color indexed="64"/>
      </top>
      <bottom style="thin">
        <color rgb="FFBFBFBF"/>
      </bottom>
      <diagonal/>
    </border>
    <border>
      <left style="thin">
        <color theme="0" tint="-0.24994659260841701"/>
      </left>
      <right style="thin">
        <color rgb="FFBFBFBF"/>
      </right>
      <top style="thin">
        <color rgb="FFBFBFBF"/>
      </top>
      <bottom style="thin">
        <color rgb="FFBFBFBF"/>
      </bottom>
      <diagonal/>
    </border>
    <border>
      <left style="thin">
        <color theme="0" tint="-0.24994659260841701"/>
      </left>
      <right style="thin">
        <color rgb="FFBFBFBF"/>
      </right>
      <top style="thin">
        <color rgb="FFBFBFBF"/>
      </top>
      <bottom style="thin">
        <color indexed="64"/>
      </bottom>
      <diagonal/>
    </border>
    <border>
      <left style="thin">
        <color theme="0" tint="-0.499984740745262"/>
      </left>
      <right style="thin">
        <color rgb="FFBFBFBF"/>
      </right>
      <top/>
      <bottom style="thin">
        <color rgb="FFBFBFBF"/>
      </bottom>
      <diagonal/>
    </border>
    <border>
      <left style="thin">
        <color rgb="FFA5A5A5"/>
      </left>
      <right/>
      <top style="medium">
        <color rgb="FF000000"/>
      </top>
      <bottom style="medium">
        <color indexed="64"/>
      </bottom>
      <diagonal/>
    </border>
    <border>
      <left style="thin">
        <color rgb="FFA5A5A5"/>
      </left>
      <right style="thin">
        <color rgb="FFA5A5A5"/>
      </right>
      <top style="medium">
        <color rgb="FF000000"/>
      </top>
      <bottom style="medium">
        <color indexed="64"/>
      </bottom>
      <diagonal/>
    </border>
    <border>
      <left/>
      <right style="double">
        <color rgb="FF000000"/>
      </right>
      <top style="medium">
        <color rgb="FF000000"/>
      </top>
      <bottom style="medium">
        <color indexed="64"/>
      </bottom>
      <diagonal/>
    </border>
    <border>
      <left style="thin">
        <color rgb="FFBFBFBF"/>
      </left>
      <right/>
      <top/>
      <bottom style="thin">
        <color indexed="64"/>
      </bottom>
      <diagonal/>
    </border>
    <border>
      <left style="thin">
        <color theme="0" tint="-0.499984740745262"/>
      </left>
      <right style="thin">
        <color rgb="FFBFBFBF"/>
      </right>
      <top style="thin">
        <color rgb="FFBFBFBF"/>
      </top>
      <bottom style="thin">
        <color indexed="64"/>
      </bottom>
      <diagonal/>
    </border>
    <border>
      <left style="thin">
        <color rgb="FFBFBFBF"/>
      </left>
      <right/>
      <top style="thin">
        <color indexed="64"/>
      </top>
      <bottom/>
      <diagonal/>
    </border>
    <border>
      <left style="thin">
        <color theme="0" tint="-0.499984740745262"/>
      </left>
      <right style="thin">
        <color rgb="FFBFBFBF"/>
      </right>
      <top style="thin">
        <color indexed="64"/>
      </top>
      <bottom style="thin">
        <color rgb="FFBFBFBF"/>
      </bottom>
      <diagonal/>
    </border>
    <border>
      <left style="thin">
        <color rgb="FFBFBFBF"/>
      </left>
      <right style="double">
        <color rgb="FF000000"/>
      </right>
      <top style="thin">
        <color indexed="64"/>
      </top>
      <bottom style="medium">
        <color indexed="64"/>
      </bottom>
      <diagonal/>
    </border>
    <border>
      <left style="thin">
        <color theme="0" tint="-0.499984740745262"/>
      </left>
      <right style="thin">
        <color rgb="FFBFBFBF"/>
      </right>
      <top/>
      <bottom/>
      <diagonal/>
    </border>
    <border>
      <left style="thin">
        <color rgb="FFBFBFBF"/>
      </left>
      <right/>
      <top style="thin">
        <color indexed="64"/>
      </top>
      <bottom style="medium">
        <color indexed="64"/>
      </bottom>
      <diagonal/>
    </border>
    <border>
      <left style="thin">
        <color theme="0" tint="-0.499984740745262"/>
      </left>
      <right style="thin">
        <color rgb="FFBFBFBF"/>
      </right>
      <top style="thin">
        <color indexed="64"/>
      </top>
      <bottom style="medium">
        <color indexed="64"/>
      </bottom>
      <diagonal/>
    </border>
    <border>
      <left style="thin">
        <color rgb="FFBFBFBF"/>
      </left>
      <right style="thin">
        <color rgb="FFBFBFBF"/>
      </right>
      <top style="thin">
        <color indexed="64"/>
      </top>
      <bottom style="medium">
        <color indexed="64"/>
      </bottom>
      <diagonal/>
    </border>
    <border>
      <left style="thin">
        <color rgb="FFBFBFBF"/>
      </left>
      <right style="thin">
        <color rgb="FFBFBFBF"/>
      </right>
      <top style="thin">
        <color rgb="FF000000"/>
      </top>
      <bottom style="thin">
        <color indexed="64"/>
      </bottom>
      <diagonal/>
    </border>
    <border>
      <left style="thin">
        <color rgb="FFBFBFBF"/>
      </left>
      <right style="thin">
        <color theme="0" tint="-0.499984740745262"/>
      </right>
      <top style="medium">
        <color rgb="FF000000"/>
      </top>
      <bottom/>
      <diagonal/>
    </border>
    <border>
      <left style="thin">
        <color rgb="FFBFBFBF"/>
      </left>
      <right style="thin">
        <color theme="0" tint="-0.499984740745262"/>
      </right>
      <top/>
      <bottom style="thin">
        <color indexed="64"/>
      </bottom>
      <diagonal/>
    </border>
    <border>
      <left/>
      <right/>
      <top/>
      <bottom style="thin">
        <color indexed="64"/>
      </bottom>
      <diagonal/>
    </border>
    <border>
      <left style="double">
        <color rgb="FF000000"/>
      </left>
      <right style="thin">
        <color rgb="FFBFBFBF"/>
      </right>
      <top style="thin">
        <color rgb="FFBFBFBF"/>
      </top>
      <bottom style="thin">
        <color indexed="64"/>
      </bottom>
      <diagonal/>
    </border>
    <border>
      <left style="thin">
        <color rgb="FFBFBFBF"/>
      </left>
      <right style="double">
        <color rgb="FF000000"/>
      </right>
      <top style="thin">
        <color rgb="FFBFBFBF"/>
      </top>
      <bottom style="thin">
        <color indexed="64"/>
      </bottom>
      <diagonal/>
    </border>
    <border>
      <left style="double">
        <color rgb="FF000000"/>
      </left>
      <right style="thin">
        <color rgb="FFBFBFBF"/>
      </right>
      <top/>
      <bottom style="thin">
        <color rgb="FFBFBFBF"/>
      </bottom>
      <diagonal/>
    </border>
    <border>
      <left style="double">
        <color rgb="FF000000"/>
      </left>
      <right style="thin">
        <color rgb="FFBFBFBF"/>
      </right>
      <top style="double">
        <color rgb="FF000000"/>
      </top>
      <bottom style="thin">
        <color indexed="64"/>
      </bottom>
      <diagonal/>
    </border>
    <border>
      <left style="thin">
        <color rgb="FFBFBFBF"/>
      </left>
      <right style="thin">
        <color rgb="FFBFBFBF"/>
      </right>
      <top style="double">
        <color rgb="FF000000"/>
      </top>
      <bottom style="thin">
        <color indexed="64"/>
      </bottom>
      <diagonal/>
    </border>
    <border>
      <left style="thin">
        <color rgb="FFBFBFBF"/>
      </left>
      <right style="double">
        <color rgb="FF000000"/>
      </right>
      <top style="double">
        <color rgb="FF000000"/>
      </top>
      <bottom style="thin">
        <color indexed="64"/>
      </bottom>
      <diagonal/>
    </border>
    <border>
      <left style="thin">
        <color rgb="FFBFBFBF"/>
      </left>
      <right style="thin">
        <color rgb="FFBFBFBF"/>
      </right>
      <top style="thin">
        <color theme="0" tint="-0.24994659260841701"/>
      </top>
      <bottom style="thin">
        <color theme="0" tint="-0.24994659260841701"/>
      </bottom>
      <diagonal/>
    </border>
    <border>
      <left style="thin">
        <color rgb="FFBFBFBF"/>
      </left>
      <right style="thin">
        <color rgb="FFBFBFBF"/>
      </right>
      <top/>
      <bottom style="thin">
        <color indexed="64"/>
      </bottom>
      <diagonal/>
    </border>
    <border>
      <left style="double">
        <color rgb="FF000000"/>
      </left>
      <right style="thin">
        <color rgb="FF000000"/>
      </right>
      <top/>
      <bottom style="thin">
        <color indexed="64"/>
      </bottom>
      <diagonal/>
    </border>
    <border>
      <left style="double">
        <color rgb="FF000000"/>
      </left>
      <right style="thin">
        <color rgb="FF000000"/>
      </right>
      <top style="thin">
        <color indexed="64"/>
      </top>
      <bottom/>
      <diagonal/>
    </border>
    <border>
      <left style="double">
        <color rgb="FF000000"/>
      </left>
      <right/>
      <top style="thin">
        <color indexed="64"/>
      </top>
      <bottom/>
      <diagonal/>
    </border>
  </borders>
  <cellStyleXfs count="4">
    <xf numFmtId="0" fontId="0" fillId="0" borderId="0"/>
    <xf numFmtId="0" fontId="52" fillId="0" borderId="85"/>
    <xf numFmtId="0" fontId="1" fillId="0" borderId="85"/>
    <xf numFmtId="0" fontId="58" fillId="0" borderId="85"/>
  </cellStyleXfs>
  <cellXfs count="551">
    <xf numFmtId="0" fontId="0" fillId="0" borderId="0" xfId="0" applyFont="1" applyAlignment="1"/>
    <xf numFmtId="0" fontId="5" fillId="0" borderId="0" xfId="0" applyFont="1" applyAlignment="1">
      <alignment vertical="center" wrapText="1"/>
    </xf>
    <xf numFmtId="0" fontId="5" fillId="0" borderId="0" xfId="0" applyFont="1" applyAlignment="1">
      <alignment horizontal="center" vertical="center" wrapText="1"/>
    </xf>
    <xf numFmtId="0" fontId="10" fillId="5" borderId="21"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9" fillId="6" borderId="24" xfId="0" applyFont="1" applyFill="1" applyBorder="1" applyAlignment="1">
      <alignment horizontal="center" vertical="center" wrapText="1"/>
    </xf>
    <xf numFmtId="49" fontId="9" fillId="6" borderId="24" xfId="0" applyNumberFormat="1" applyFont="1" applyFill="1" applyBorder="1" applyAlignment="1">
      <alignment horizontal="center" vertical="center" wrapText="1"/>
    </xf>
    <xf numFmtId="0" fontId="11" fillId="0" borderId="32" xfId="0" applyFont="1" applyBorder="1" applyAlignment="1">
      <alignment horizontal="center" vertical="center"/>
    </xf>
    <xf numFmtId="39" fontId="13" fillId="0" borderId="32" xfId="0" applyNumberFormat="1" applyFont="1" applyBorder="1" applyAlignment="1">
      <alignment horizontal="center" vertical="center" wrapText="1"/>
    </xf>
    <xf numFmtId="3" fontId="14" fillId="0" borderId="32" xfId="0" applyNumberFormat="1" applyFont="1" applyBorder="1" applyAlignment="1">
      <alignment horizontal="center" vertical="center"/>
    </xf>
    <xf numFmtId="39" fontId="13" fillId="0" borderId="32" xfId="0" applyNumberFormat="1" applyFont="1" applyBorder="1" applyAlignment="1">
      <alignment horizontal="center" vertical="center"/>
    </xf>
    <xf numFmtId="164" fontId="14" fillId="0" borderId="32" xfId="0" applyNumberFormat="1" applyFont="1" applyBorder="1" applyAlignment="1">
      <alignment horizontal="right" vertical="center"/>
    </xf>
    <xf numFmtId="164" fontId="15" fillId="0" borderId="32" xfId="0" applyNumberFormat="1" applyFont="1" applyBorder="1" applyAlignment="1">
      <alignment horizontal="right" vertical="center"/>
    </xf>
    <xf numFmtId="39" fontId="13" fillId="7" borderId="32" xfId="0" applyNumberFormat="1" applyFont="1" applyFill="1" applyBorder="1" applyAlignment="1">
      <alignment horizontal="center" vertical="center"/>
    </xf>
    <xf numFmtId="0" fontId="17" fillId="0" borderId="32" xfId="0" applyFont="1" applyBorder="1" applyAlignment="1">
      <alignment horizontal="center" vertical="center" wrapText="1"/>
    </xf>
    <xf numFmtId="0" fontId="11" fillId="0" borderId="38" xfId="0" applyFont="1" applyBorder="1" applyAlignment="1">
      <alignment horizontal="center" vertical="center"/>
    </xf>
    <xf numFmtId="39" fontId="13" fillId="0" borderId="38" xfId="0" applyNumberFormat="1" applyFont="1" applyBorder="1" applyAlignment="1">
      <alignment horizontal="center" vertical="center" wrapText="1"/>
    </xf>
    <xf numFmtId="39" fontId="13" fillId="0" borderId="38" xfId="0" applyNumberFormat="1" applyFont="1" applyBorder="1" applyAlignment="1">
      <alignment horizontal="left" vertical="center" wrapText="1"/>
    </xf>
    <xf numFmtId="3" fontId="14" fillId="0" borderId="38" xfId="0" applyNumberFormat="1" applyFont="1" applyBorder="1" applyAlignment="1">
      <alignment horizontal="center" vertical="center"/>
    </xf>
    <xf numFmtId="0" fontId="13" fillId="0" borderId="38" xfId="0" applyFont="1" applyBorder="1" applyAlignment="1">
      <alignment horizontal="center" vertical="center" wrapText="1"/>
    </xf>
    <xf numFmtId="164" fontId="14" fillId="0" borderId="38" xfId="0" applyNumberFormat="1" applyFont="1" applyBorder="1" applyAlignment="1">
      <alignment horizontal="right" vertical="center"/>
    </xf>
    <xf numFmtId="164" fontId="15" fillId="0" borderId="38" xfId="0" applyNumberFormat="1" applyFont="1" applyBorder="1" applyAlignment="1">
      <alignment horizontal="right" vertical="center"/>
    </xf>
    <xf numFmtId="39" fontId="13" fillId="7" borderId="38" xfId="0" applyNumberFormat="1" applyFont="1" applyFill="1" applyBorder="1" applyAlignment="1">
      <alignment horizontal="center" vertical="center"/>
    </xf>
    <xf numFmtId="39" fontId="13" fillId="0" borderId="38" xfId="0" applyNumberFormat="1" applyFont="1" applyBorder="1" applyAlignment="1">
      <alignment horizontal="center" vertical="center"/>
    </xf>
    <xf numFmtId="0" fontId="17" fillId="0" borderId="38" xfId="0" applyFont="1" applyBorder="1" applyAlignment="1">
      <alignment horizontal="center" vertical="center" wrapText="1"/>
    </xf>
    <xf numFmtId="39" fontId="18" fillId="7" borderId="38" xfId="0" applyNumberFormat="1" applyFont="1" applyFill="1" applyBorder="1" applyAlignment="1">
      <alignment horizontal="center" vertical="center"/>
    </xf>
    <xf numFmtId="37" fontId="14" fillId="0" borderId="38" xfId="0" applyNumberFormat="1" applyFont="1" applyBorder="1" applyAlignment="1">
      <alignment horizontal="center" vertical="center"/>
    </xf>
    <xf numFmtId="39" fontId="13" fillId="0" borderId="38" xfId="0" applyNumberFormat="1" applyFont="1" applyBorder="1" applyAlignment="1">
      <alignment horizontal="right" vertical="center"/>
    </xf>
    <xf numFmtId="39" fontId="13" fillId="7" borderId="45" xfId="0" applyNumberFormat="1" applyFont="1" applyFill="1" applyBorder="1" applyAlignment="1">
      <alignment horizontal="center" vertical="center"/>
    </xf>
    <xf numFmtId="0" fontId="19" fillId="0" borderId="38" xfId="0" applyFont="1" applyBorder="1" applyAlignment="1">
      <alignment horizontal="center" vertical="center"/>
    </xf>
    <xf numFmtId="164" fontId="15" fillId="0" borderId="38" xfId="0" applyNumberFormat="1" applyFont="1" applyBorder="1" applyAlignment="1">
      <alignment vertical="center"/>
    </xf>
    <xf numFmtId="49" fontId="13" fillId="0" borderId="38" xfId="0" applyNumberFormat="1" applyFont="1" applyBorder="1" applyAlignment="1">
      <alignment horizontal="center" vertical="center"/>
    </xf>
    <xf numFmtId="39" fontId="13" fillId="0" borderId="52" xfId="0" applyNumberFormat="1" applyFont="1" applyBorder="1" applyAlignment="1">
      <alignment horizontal="center" vertical="center" wrapText="1"/>
    </xf>
    <xf numFmtId="37" fontId="14" fillId="0" borderId="52" xfId="0" applyNumberFormat="1" applyFont="1" applyBorder="1" applyAlignment="1">
      <alignment horizontal="center" vertical="center"/>
    </xf>
    <xf numFmtId="39" fontId="13" fillId="0" borderId="52" xfId="0" applyNumberFormat="1" applyFont="1" applyBorder="1" applyAlignment="1">
      <alignment horizontal="right" vertical="center"/>
    </xf>
    <xf numFmtId="164" fontId="14" fillId="0" borderId="52" xfId="0" applyNumberFormat="1" applyFont="1" applyBorder="1" applyAlignment="1">
      <alignment horizontal="right" vertical="center"/>
    </xf>
    <xf numFmtId="164" fontId="15" fillId="0" borderId="52" xfId="0" applyNumberFormat="1" applyFont="1" applyBorder="1" applyAlignment="1">
      <alignment horizontal="right" vertical="center"/>
    </xf>
    <xf numFmtId="0" fontId="13" fillId="0" borderId="52" xfId="0" applyFont="1" applyBorder="1" applyAlignment="1">
      <alignment horizontal="center" vertical="center" wrapText="1"/>
    </xf>
    <xf numFmtId="49" fontId="13" fillId="0" borderId="52" xfId="0" applyNumberFormat="1" applyFont="1" applyBorder="1" applyAlignment="1">
      <alignment horizontal="center" vertical="center"/>
    </xf>
    <xf numFmtId="0" fontId="11" fillId="0" borderId="52" xfId="0" applyFont="1" applyBorder="1" applyAlignment="1">
      <alignment horizontal="center" vertical="center"/>
    </xf>
    <xf numFmtId="164" fontId="14" fillId="7" borderId="38" xfId="0" applyNumberFormat="1" applyFont="1" applyFill="1" applyBorder="1" applyAlignment="1">
      <alignment horizontal="right" vertical="center"/>
    </xf>
    <xf numFmtId="164" fontId="15" fillId="0" borderId="52" xfId="0" applyNumberFormat="1" applyFont="1" applyBorder="1" applyAlignment="1">
      <alignment vertical="center"/>
    </xf>
    <xf numFmtId="0" fontId="11" fillId="0" borderId="55" xfId="0" applyFont="1" applyBorder="1" applyAlignment="1">
      <alignment horizontal="center" vertical="center"/>
    </xf>
    <xf numFmtId="0" fontId="14" fillId="0" borderId="56" xfId="0" applyFont="1" applyBorder="1" applyAlignment="1">
      <alignment horizontal="center" vertical="center" wrapText="1"/>
    </xf>
    <xf numFmtId="0" fontId="14" fillId="7" borderId="56" xfId="0" applyFont="1" applyFill="1" applyBorder="1" applyAlignment="1">
      <alignment horizontal="center" vertical="center" wrapText="1"/>
    </xf>
    <xf numFmtId="164" fontId="14" fillId="0" borderId="58" xfId="0" applyNumberFormat="1" applyFont="1" applyBorder="1" applyAlignment="1">
      <alignment vertical="center"/>
    </xf>
    <xf numFmtId="164" fontId="14" fillId="0" borderId="56" xfId="0" applyNumberFormat="1" applyFont="1" applyBorder="1" applyAlignment="1">
      <alignment vertical="center"/>
    </xf>
    <xf numFmtId="164" fontId="15" fillId="0" borderId="56" xfId="0" applyNumberFormat="1" applyFont="1" applyBorder="1" applyAlignment="1">
      <alignment vertical="center"/>
    </xf>
    <xf numFmtId="0" fontId="11" fillId="0" borderId="56" xfId="0" applyFont="1" applyBorder="1" applyAlignment="1">
      <alignment horizontal="center" vertical="center"/>
    </xf>
    <xf numFmtId="39" fontId="13" fillId="0" borderId="56" xfId="0" applyNumberFormat="1" applyFont="1" applyBorder="1" applyAlignment="1">
      <alignment horizontal="center" vertical="center" wrapText="1"/>
    </xf>
    <xf numFmtId="0" fontId="13" fillId="0" borderId="56" xfId="0" applyFont="1" applyBorder="1" applyAlignment="1">
      <alignment horizontal="center" vertical="center" wrapText="1"/>
    </xf>
    <xf numFmtId="164" fontId="15" fillId="0" borderId="56" xfId="0" applyNumberFormat="1" applyFont="1" applyBorder="1" applyAlignment="1">
      <alignment horizontal="right" vertical="center"/>
    </xf>
    <xf numFmtId="49" fontId="13" fillId="0" borderId="56" xfId="0" applyNumberFormat="1" applyFont="1" applyBorder="1" applyAlignment="1">
      <alignment horizontal="center" vertical="center"/>
    </xf>
    <xf numFmtId="0" fontId="11" fillId="0" borderId="60" xfId="0" applyFont="1" applyBorder="1" applyAlignment="1">
      <alignment horizontal="center" vertical="center"/>
    </xf>
    <xf numFmtId="164" fontId="14" fillId="0" borderId="63" xfId="0" applyNumberFormat="1" applyFont="1" applyBorder="1" applyAlignment="1">
      <alignment vertical="center"/>
    </xf>
    <xf numFmtId="0" fontId="22" fillId="3" borderId="68" xfId="0" applyFont="1" applyFill="1" applyBorder="1" applyAlignment="1">
      <alignment horizontal="right" vertical="center"/>
    </xf>
    <xf numFmtId="164" fontId="22" fillId="3" borderId="68" xfId="0" applyNumberFormat="1" applyFont="1" applyFill="1" applyBorder="1" applyAlignment="1">
      <alignment vertical="center"/>
    </xf>
    <xf numFmtId="164" fontId="22" fillId="3" borderId="68" xfId="0" applyNumberFormat="1" applyFont="1" applyFill="1" applyBorder="1" applyAlignment="1">
      <alignment horizontal="right" vertical="center"/>
    </xf>
    <xf numFmtId="0" fontId="13" fillId="0" borderId="32" xfId="0" applyFont="1" applyBorder="1" applyAlignment="1">
      <alignment horizontal="center" vertical="center" wrapText="1"/>
    </xf>
    <xf numFmtId="164" fontId="14" fillId="0" borderId="38" xfId="0" applyNumberFormat="1" applyFont="1" applyBorder="1" applyAlignment="1">
      <alignment vertical="center"/>
    </xf>
    <xf numFmtId="164" fontId="25" fillId="0" borderId="38" xfId="0" applyNumberFormat="1" applyFont="1" applyBorder="1" applyAlignment="1">
      <alignment vertical="center"/>
    </xf>
    <xf numFmtId="0" fontId="13" fillId="7" borderId="38" xfId="0" applyFont="1" applyFill="1" applyBorder="1" applyAlignment="1">
      <alignment horizontal="center" vertical="center" wrapText="1"/>
    </xf>
    <xf numFmtId="0" fontId="14" fillId="0" borderId="38" xfId="0" applyFont="1" applyBorder="1" applyAlignment="1">
      <alignment horizontal="center" vertical="center" wrapText="1"/>
    </xf>
    <xf numFmtId="0" fontId="26" fillId="0" borderId="38" xfId="0" applyFont="1" applyBorder="1" applyAlignment="1">
      <alignment horizontal="center" vertical="center"/>
    </xf>
    <xf numFmtId="39" fontId="14" fillId="7" borderId="38" xfId="0" applyNumberFormat="1" applyFont="1" applyFill="1" applyBorder="1" applyAlignment="1">
      <alignment vertical="center"/>
    </xf>
    <xf numFmtId="39" fontId="14" fillId="0" borderId="38" xfId="0" applyNumberFormat="1" applyFont="1" applyBorder="1" applyAlignment="1">
      <alignment horizontal="right" vertical="center"/>
    </xf>
    <xf numFmtId="39" fontId="14" fillId="7" borderId="38" xfId="0" applyNumberFormat="1" applyFont="1" applyFill="1" applyBorder="1" applyAlignment="1">
      <alignment horizontal="right" vertical="center"/>
    </xf>
    <xf numFmtId="39" fontId="15" fillId="7" borderId="38" xfId="0" applyNumberFormat="1" applyFont="1" applyFill="1" applyBorder="1" applyAlignment="1">
      <alignment horizontal="right" vertical="center"/>
    </xf>
    <xf numFmtId="0" fontId="26" fillId="0" borderId="38" xfId="0" applyFont="1" applyBorder="1" applyAlignment="1">
      <alignment horizontal="center" vertical="center" wrapText="1"/>
    </xf>
    <xf numFmtId="39" fontId="14" fillId="7" borderId="45" xfId="0" applyNumberFormat="1" applyFont="1" applyFill="1" applyBorder="1" applyAlignment="1">
      <alignment horizontal="right" vertical="center"/>
    </xf>
    <xf numFmtId="1" fontId="14" fillId="0" borderId="56" xfId="0" applyNumberFormat="1" applyFont="1" applyBorder="1" applyAlignment="1">
      <alignment horizontal="center" vertical="center" wrapText="1"/>
    </xf>
    <xf numFmtId="0" fontId="14" fillId="7" borderId="56" xfId="0" applyFont="1" applyFill="1" applyBorder="1" applyAlignment="1">
      <alignment horizontal="center" vertical="center"/>
    </xf>
    <xf numFmtId="0" fontId="19" fillId="0" borderId="56" xfId="0" applyFont="1" applyBorder="1" applyAlignment="1">
      <alignment horizontal="center" vertical="center"/>
    </xf>
    <xf numFmtId="39" fontId="13" fillId="0" borderId="56" xfId="0" applyNumberFormat="1" applyFont="1" applyBorder="1" applyAlignment="1">
      <alignment horizontal="left" vertical="center" wrapText="1"/>
    </xf>
    <xf numFmtId="37" fontId="14" fillId="0" borderId="56" xfId="0" applyNumberFormat="1" applyFont="1" applyBorder="1" applyAlignment="1">
      <alignment horizontal="center" vertical="center"/>
    </xf>
    <xf numFmtId="39" fontId="13" fillId="0" borderId="56" xfId="0" applyNumberFormat="1" applyFont="1" applyBorder="1" applyAlignment="1">
      <alignment horizontal="center" vertical="center"/>
    </xf>
    <xf numFmtId="164" fontId="14" fillId="0" borderId="56" xfId="0" applyNumberFormat="1" applyFont="1" applyBorder="1" applyAlignment="1">
      <alignment horizontal="right" vertical="center"/>
    </xf>
    <xf numFmtId="0" fontId="17" fillId="0" borderId="56" xfId="0" applyFont="1" applyBorder="1" applyAlignment="1">
      <alignment horizontal="center" vertical="center" wrapText="1"/>
    </xf>
    <xf numFmtId="0" fontId="22" fillId="3" borderId="75" xfId="0" applyFont="1" applyFill="1" applyBorder="1" applyAlignment="1">
      <alignment horizontal="right" vertical="center"/>
    </xf>
    <xf numFmtId="164" fontId="22" fillId="3" borderId="75" xfId="0" applyNumberFormat="1" applyFont="1" applyFill="1" applyBorder="1" applyAlignment="1">
      <alignment vertical="center"/>
    </xf>
    <xf numFmtId="164" fontId="14" fillId="0" borderId="58" xfId="0" applyNumberFormat="1" applyFont="1" applyBorder="1" applyAlignment="1">
      <alignment horizontal="right" vertical="center"/>
    </xf>
    <xf numFmtId="164" fontId="29" fillId="2" borderId="76" xfId="0" applyNumberFormat="1" applyFont="1" applyFill="1" applyBorder="1" applyAlignment="1">
      <alignment horizontal="right" vertical="center"/>
    </xf>
    <xf numFmtId="164" fontId="30" fillId="2" borderId="77" xfId="0" applyNumberFormat="1" applyFont="1" applyFill="1" applyBorder="1" applyAlignment="1">
      <alignment horizontal="right" vertical="center"/>
    </xf>
    <xf numFmtId="4" fontId="29" fillId="2" borderId="78" xfId="0" applyNumberFormat="1" applyFont="1" applyFill="1" applyBorder="1" applyAlignment="1">
      <alignment horizontal="right" vertical="center" wrapText="1"/>
    </xf>
    <xf numFmtId="4" fontId="30" fillId="2" borderId="78" xfId="0" applyNumberFormat="1" applyFont="1" applyFill="1" applyBorder="1" applyAlignment="1">
      <alignment horizontal="right" vertical="center" wrapText="1"/>
    </xf>
    <xf numFmtId="0" fontId="32" fillId="0" borderId="0" xfId="0" applyFont="1"/>
    <xf numFmtId="0" fontId="33" fillId="0" borderId="0" xfId="0" applyFont="1"/>
    <xf numFmtId="0" fontId="34" fillId="0" borderId="0" xfId="0" applyFont="1"/>
    <xf numFmtId="0" fontId="34" fillId="0" borderId="0" xfId="0" applyFont="1" applyAlignment="1">
      <alignment horizontal="center"/>
    </xf>
    <xf numFmtId="0" fontId="19" fillId="0" borderId="0" xfId="0" applyFont="1" applyAlignment="1">
      <alignment horizontal="right"/>
    </xf>
    <xf numFmtId="0" fontId="35" fillId="0" borderId="0" xfId="0" applyFont="1"/>
    <xf numFmtId="4" fontId="33" fillId="0" borderId="0" xfId="0" applyNumberFormat="1" applyFont="1"/>
    <xf numFmtId="0" fontId="35" fillId="0" borderId="0" xfId="0" applyFont="1" applyAlignment="1">
      <alignment vertical="top"/>
    </xf>
    <xf numFmtId="0" fontId="8" fillId="0" borderId="0" xfId="0" applyFont="1" applyAlignment="1">
      <alignment horizontal="center" vertical="center"/>
    </xf>
    <xf numFmtId="2" fontId="32" fillId="0" borderId="0" xfId="0" applyNumberFormat="1" applyFont="1" applyAlignment="1">
      <alignment vertical="center"/>
    </xf>
    <xf numFmtId="165" fontId="32" fillId="0" borderId="0" xfId="0" applyNumberFormat="1" applyFont="1"/>
    <xf numFmtId="0" fontId="36" fillId="2" borderId="82" xfId="0" applyFont="1" applyFill="1" applyBorder="1" applyAlignment="1">
      <alignment horizontal="center" vertical="center"/>
    </xf>
    <xf numFmtId="7" fontId="37" fillId="2" borderId="84" xfId="0" applyNumberFormat="1" applyFont="1" applyFill="1" applyBorder="1" applyAlignment="1">
      <alignment horizontal="right" vertical="center"/>
    </xf>
    <xf numFmtId="0" fontId="32" fillId="0" borderId="0" xfId="0" applyFont="1" applyAlignment="1">
      <alignment horizontal="center" vertical="center" wrapText="1"/>
    </xf>
    <xf numFmtId="0" fontId="32" fillId="0" borderId="0" xfId="0" applyFont="1" applyAlignment="1">
      <alignment vertical="center" wrapText="1"/>
    </xf>
    <xf numFmtId="0" fontId="35" fillId="0" borderId="0" xfId="0" applyFont="1" applyAlignment="1">
      <alignment horizontal="left" vertical="center"/>
    </xf>
    <xf numFmtId="0" fontId="33" fillId="0" borderId="0" xfId="0" applyFont="1" applyAlignment="1">
      <alignment horizontal="left" vertical="center" wrapText="1"/>
    </xf>
    <xf numFmtId="39" fontId="14" fillId="0" borderId="0" xfId="0" applyNumberFormat="1" applyFont="1" applyAlignment="1">
      <alignment vertical="center" wrapText="1"/>
    </xf>
    <xf numFmtId="166" fontId="32" fillId="7" borderId="85" xfId="0" applyNumberFormat="1" applyFont="1" applyFill="1" applyBorder="1"/>
    <xf numFmtId="0" fontId="35" fillId="0" borderId="0" xfId="0" applyFont="1" applyAlignment="1">
      <alignment horizontal="left" vertical="center" wrapText="1"/>
    </xf>
    <xf numFmtId="7" fontId="15" fillId="0" borderId="0" xfId="0" applyNumberFormat="1" applyFont="1" applyAlignment="1">
      <alignment vertical="center" wrapText="1"/>
    </xf>
    <xf numFmtId="0" fontId="32" fillId="0" borderId="0" xfId="0" applyFont="1" applyAlignment="1">
      <alignment horizontal="center" vertical="center"/>
    </xf>
    <xf numFmtId="0" fontId="32" fillId="0" borderId="0" xfId="0" applyFont="1" applyAlignment="1">
      <alignment vertical="center"/>
    </xf>
    <xf numFmtId="0" fontId="38" fillId="0" borderId="0" xfId="0" applyFont="1" applyAlignment="1">
      <alignment horizontal="left" vertical="center"/>
    </xf>
    <xf numFmtId="0" fontId="27"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0" fillId="0" borderId="0" xfId="0" applyFont="1" applyAlignment="1"/>
    <xf numFmtId="0" fontId="11" fillId="8" borderId="38" xfId="0" applyFont="1" applyFill="1" applyBorder="1" applyAlignment="1">
      <alignment horizontal="center" vertical="center"/>
    </xf>
    <xf numFmtId="39" fontId="13" fillId="8" borderId="38" xfId="0" applyNumberFormat="1" applyFont="1" applyFill="1" applyBorder="1" applyAlignment="1">
      <alignment horizontal="center" vertical="center" wrapText="1"/>
    </xf>
    <xf numFmtId="3" fontId="14" fillId="8" borderId="38" xfId="0" applyNumberFormat="1" applyFont="1" applyFill="1" applyBorder="1" applyAlignment="1">
      <alignment horizontal="center" vertical="center"/>
    </xf>
    <xf numFmtId="39" fontId="13" fillId="8" borderId="38" xfId="0" applyNumberFormat="1" applyFont="1" applyFill="1" applyBorder="1" applyAlignment="1">
      <alignment horizontal="center" vertical="center"/>
    </xf>
    <xf numFmtId="164" fontId="14" fillId="8" borderId="38" xfId="0" applyNumberFormat="1" applyFont="1" applyFill="1" applyBorder="1" applyAlignment="1">
      <alignment horizontal="right" vertical="center"/>
    </xf>
    <xf numFmtId="164" fontId="15" fillId="8" borderId="38" xfId="0" applyNumberFormat="1" applyFont="1" applyFill="1" applyBorder="1" applyAlignment="1">
      <alignment horizontal="right" vertical="center"/>
    </xf>
    <xf numFmtId="164" fontId="15" fillId="9" borderId="38" xfId="0" applyNumberFormat="1" applyFont="1" applyFill="1" applyBorder="1" applyAlignment="1">
      <alignment horizontal="right" vertical="center"/>
    </xf>
    <xf numFmtId="164" fontId="15" fillId="8" borderId="38" xfId="0" applyNumberFormat="1" applyFont="1" applyFill="1" applyBorder="1" applyAlignment="1">
      <alignment vertical="center"/>
    </xf>
    <xf numFmtId="0" fontId="11" fillId="9" borderId="38" xfId="0" applyFont="1" applyFill="1" applyBorder="1" applyAlignment="1">
      <alignment horizontal="center" vertical="center"/>
    </xf>
    <xf numFmtId="0" fontId="19" fillId="8" borderId="38" xfId="0" applyFont="1" applyFill="1" applyBorder="1" applyAlignment="1">
      <alignment horizontal="center" vertical="center"/>
    </xf>
    <xf numFmtId="39" fontId="13" fillId="8" borderId="52" xfId="0" applyNumberFormat="1" applyFont="1" applyFill="1" applyBorder="1" applyAlignment="1">
      <alignment horizontal="center" vertical="center" wrapText="1"/>
    </xf>
    <xf numFmtId="164" fontId="15" fillId="9" borderId="38" xfId="0" applyNumberFormat="1" applyFont="1" applyFill="1" applyBorder="1" applyAlignment="1">
      <alignment vertical="center"/>
    </xf>
    <xf numFmtId="37" fontId="14" fillId="8" borderId="38" xfId="0" applyNumberFormat="1" applyFont="1" applyFill="1" applyBorder="1" applyAlignment="1">
      <alignment horizontal="center" vertical="center"/>
    </xf>
    <xf numFmtId="0" fontId="11" fillId="9" borderId="32" xfId="0" applyFont="1" applyFill="1" applyBorder="1" applyAlignment="1">
      <alignment horizontal="center" vertical="center"/>
    </xf>
    <xf numFmtId="39" fontId="13" fillId="8" borderId="32" xfId="0" applyNumberFormat="1" applyFont="1" applyFill="1" applyBorder="1" applyAlignment="1">
      <alignment horizontal="center" vertical="center" wrapText="1"/>
    </xf>
    <xf numFmtId="37" fontId="14" fillId="8" borderId="32" xfId="0" applyNumberFormat="1" applyFont="1" applyFill="1" applyBorder="1" applyAlignment="1">
      <alignment horizontal="center" vertical="center"/>
    </xf>
    <xf numFmtId="39" fontId="13" fillId="8" borderId="32" xfId="0" applyNumberFormat="1" applyFont="1" applyFill="1" applyBorder="1" applyAlignment="1">
      <alignment horizontal="right" vertical="center"/>
    </xf>
    <xf numFmtId="164" fontId="14" fillId="8" borderId="32" xfId="0" applyNumberFormat="1" applyFont="1" applyFill="1" applyBorder="1" applyAlignment="1">
      <alignment horizontal="right" vertical="center"/>
    </xf>
    <xf numFmtId="164" fontId="15" fillId="8" borderId="32" xfId="0" applyNumberFormat="1" applyFont="1" applyFill="1" applyBorder="1" applyAlignment="1">
      <alignment horizontal="right" vertical="center"/>
    </xf>
    <xf numFmtId="164" fontId="15" fillId="9" borderId="32" xfId="0" applyNumberFormat="1" applyFont="1" applyFill="1" applyBorder="1" applyAlignment="1">
      <alignment vertical="center"/>
    </xf>
    <xf numFmtId="0" fontId="13" fillId="8" borderId="38" xfId="0" applyFont="1" applyFill="1" applyBorder="1" applyAlignment="1">
      <alignment horizontal="center" vertical="center" wrapText="1"/>
    </xf>
    <xf numFmtId="39" fontId="13" fillId="8" borderId="38" xfId="0" applyNumberFormat="1" applyFont="1" applyFill="1" applyBorder="1" applyAlignment="1">
      <alignment horizontal="right" vertical="center"/>
    </xf>
    <xf numFmtId="164" fontId="14" fillId="8" borderId="38" xfId="0" applyNumberFormat="1" applyFont="1" applyFill="1" applyBorder="1" applyAlignment="1">
      <alignment vertical="center"/>
    </xf>
    <xf numFmtId="39" fontId="19" fillId="8" borderId="38" xfId="0" applyNumberFormat="1" applyFont="1" applyFill="1" applyBorder="1" applyAlignment="1">
      <alignment horizontal="center" vertical="center" wrapText="1"/>
    </xf>
    <xf numFmtId="7" fontId="32" fillId="0" borderId="0" xfId="0" applyNumberFormat="1" applyFont="1"/>
    <xf numFmtId="7" fontId="19" fillId="0" borderId="0" xfId="0" applyNumberFormat="1" applyFont="1" applyAlignment="1">
      <alignment horizontal="right"/>
    </xf>
    <xf numFmtId="39" fontId="13" fillId="0" borderId="45" xfId="0" applyNumberFormat="1" applyFont="1" applyBorder="1" applyAlignment="1">
      <alignment horizontal="center" vertical="center" wrapText="1"/>
    </xf>
    <xf numFmtId="3" fontId="14" fillId="0" borderId="45" xfId="0" applyNumberFormat="1" applyFont="1" applyBorder="1" applyAlignment="1">
      <alignment horizontal="center" vertical="center"/>
    </xf>
    <xf numFmtId="0" fontId="13" fillId="0" borderId="45" xfId="0" applyFont="1" applyBorder="1" applyAlignment="1">
      <alignment horizontal="center" vertical="center" wrapText="1"/>
    </xf>
    <xf numFmtId="164" fontId="14" fillId="0" borderId="45" xfId="0" applyNumberFormat="1" applyFont="1" applyBorder="1" applyAlignment="1">
      <alignment horizontal="right" vertical="center"/>
    </xf>
    <xf numFmtId="164" fontId="15" fillId="0" borderId="45" xfId="0" applyNumberFormat="1" applyFont="1" applyBorder="1" applyAlignment="1">
      <alignment horizontal="right" vertical="center"/>
    </xf>
    <xf numFmtId="39" fontId="13" fillId="7" borderId="52" xfId="0" applyNumberFormat="1" applyFont="1" applyFill="1" applyBorder="1" applyAlignment="1">
      <alignment horizontal="center" vertical="center"/>
    </xf>
    <xf numFmtId="39" fontId="13" fillId="0" borderId="88" xfId="0" applyNumberFormat="1" applyFont="1" applyBorder="1" applyAlignment="1">
      <alignment horizontal="center" vertical="center" wrapText="1"/>
    </xf>
    <xf numFmtId="37" fontId="14" fillId="0" borderId="88" xfId="0" applyNumberFormat="1" applyFont="1" applyBorder="1" applyAlignment="1">
      <alignment horizontal="center" vertical="center"/>
    </xf>
    <xf numFmtId="39" fontId="13" fillId="0" borderId="88" xfId="0" applyNumberFormat="1" applyFont="1" applyBorder="1" applyAlignment="1">
      <alignment horizontal="right" vertical="center"/>
    </xf>
    <xf numFmtId="164" fontId="14" fillId="0" borderId="88" xfId="0" applyNumberFormat="1" applyFont="1" applyBorder="1" applyAlignment="1">
      <alignment horizontal="right" vertical="center"/>
    </xf>
    <xf numFmtId="164" fontId="15" fillId="0" borderId="88" xfId="0" applyNumberFormat="1" applyFont="1" applyBorder="1" applyAlignment="1">
      <alignment horizontal="right" vertical="center"/>
    </xf>
    <xf numFmtId="0" fontId="13" fillId="0" borderId="88" xfId="0" applyFont="1" applyBorder="1" applyAlignment="1">
      <alignment horizontal="center" vertical="center" wrapText="1"/>
    </xf>
    <xf numFmtId="39" fontId="13" fillId="7" borderId="88" xfId="0" applyNumberFormat="1" applyFont="1" applyFill="1" applyBorder="1" applyAlignment="1">
      <alignment horizontal="center" vertical="center"/>
    </xf>
    <xf numFmtId="49" fontId="13" fillId="0" borderId="88" xfId="0" applyNumberFormat="1" applyFont="1" applyBorder="1" applyAlignment="1">
      <alignment horizontal="center" vertical="center"/>
    </xf>
    <xf numFmtId="39" fontId="13" fillId="0" borderId="89" xfId="0" applyNumberFormat="1" applyFont="1" applyBorder="1" applyAlignment="1">
      <alignment horizontal="center" vertical="center" wrapText="1"/>
    </xf>
    <xf numFmtId="3" fontId="14" fillId="0" borderId="89" xfId="0" applyNumberFormat="1" applyFont="1" applyBorder="1" applyAlignment="1">
      <alignment horizontal="center" vertical="center"/>
    </xf>
    <xf numFmtId="0" fontId="13" fillId="0" borderId="89" xfId="0" applyFont="1" applyBorder="1" applyAlignment="1">
      <alignment horizontal="center" vertical="center" wrapText="1"/>
    </xf>
    <xf numFmtId="164" fontId="14" fillId="0" borderId="89" xfId="0" applyNumberFormat="1" applyFont="1" applyBorder="1" applyAlignment="1">
      <alignment horizontal="right" vertical="center"/>
    </xf>
    <xf numFmtId="164" fontId="15" fillId="0" borderId="89" xfId="0" applyNumberFormat="1" applyFont="1" applyBorder="1" applyAlignment="1">
      <alignment horizontal="right" vertical="center"/>
    </xf>
    <xf numFmtId="39" fontId="13" fillId="7" borderId="89" xfId="0" applyNumberFormat="1" applyFont="1" applyFill="1" applyBorder="1" applyAlignment="1">
      <alignment horizontal="center" vertical="center"/>
    </xf>
    <xf numFmtId="0" fontId="0" fillId="0" borderId="0" xfId="0" applyFont="1" applyAlignment="1"/>
    <xf numFmtId="0" fontId="0" fillId="0" borderId="0" xfId="0" applyFont="1" applyAlignment="1"/>
    <xf numFmtId="0" fontId="17" fillId="0" borderId="52" xfId="0" applyFont="1" applyBorder="1" applyAlignment="1">
      <alignment horizontal="center" vertical="center" wrapText="1"/>
    </xf>
    <xf numFmtId="164" fontId="27" fillId="8" borderId="74" xfId="0" applyNumberFormat="1" applyFont="1" applyFill="1" applyBorder="1" applyAlignment="1">
      <alignment horizontal="right" vertical="center"/>
    </xf>
    <xf numFmtId="0" fontId="0" fillId="0" borderId="0" xfId="0" applyFont="1" applyAlignment="1"/>
    <xf numFmtId="164" fontId="15" fillId="0" borderId="45" xfId="0" applyNumberFormat="1" applyFont="1" applyBorder="1" applyAlignment="1">
      <alignment vertical="center"/>
    </xf>
    <xf numFmtId="39" fontId="11" fillId="0" borderId="90" xfId="0" applyNumberFormat="1" applyFont="1" applyBorder="1" applyAlignment="1">
      <alignment horizontal="center" vertical="center"/>
    </xf>
    <xf numFmtId="0" fontId="11" fillId="9" borderId="90" xfId="0" applyFont="1" applyFill="1" applyBorder="1" applyAlignment="1">
      <alignment horizontal="center" vertical="center"/>
    </xf>
    <xf numFmtId="0" fontId="11" fillId="0" borderId="90" xfId="0" applyFont="1" applyBorder="1" applyAlignment="1">
      <alignment horizontal="center" vertical="center"/>
    </xf>
    <xf numFmtId="0" fontId="11" fillId="0" borderId="92" xfId="0" applyFont="1" applyBorder="1" applyAlignment="1">
      <alignment horizontal="center" vertical="center"/>
    </xf>
    <xf numFmtId="164" fontId="14" fillId="0" borderId="45" xfId="0" applyNumberFormat="1" applyFont="1" applyBorder="1" applyAlignment="1">
      <alignment vertical="center"/>
    </xf>
    <xf numFmtId="0" fontId="33" fillId="8" borderId="0" xfId="0" applyFont="1" applyFill="1"/>
    <xf numFmtId="0" fontId="11" fillId="0" borderId="47" xfId="0" applyFont="1" applyBorder="1" applyAlignment="1">
      <alignment horizontal="center" vertical="center"/>
    </xf>
    <xf numFmtId="164" fontId="14" fillId="0" borderId="53" xfId="0" applyNumberFormat="1" applyFont="1" applyBorder="1" applyAlignment="1">
      <alignment vertical="center"/>
    </xf>
    <xf numFmtId="0" fontId="14" fillId="8" borderId="48" xfId="0" applyFont="1" applyFill="1" applyBorder="1" applyAlignment="1">
      <alignment horizontal="center" vertical="center" wrapText="1"/>
    </xf>
    <xf numFmtId="0" fontId="14" fillId="0" borderId="48" xfId="0" applyFont="1" applyBorder="1" applyAlignment="1">
      <alignment horizontal="center" vertical="center" wrapText="1"/>
    </xf>
    <xf numFmtId="164" fontId="15" fillId="0" borderId="53" xfId="0" applyNumberFormat="1" applyFont="1" applyBorder="1" applyAlignment="1">
      <alignment vertical="center"/>
    </xf>
    <xf numFmtId="164" fontId="14" fillId="0" borderId="48" xfId="0" applyNumberFormat="1" applyFont="1" applyBorder="1" applyAlignment="1">
      <alignment horizontal="right" vertical="center"/>
    </xf>
    <xf numFmtId="164" fontId="15" fillId="0" borderId="48" xfId="0" applyNumberFormat="1" applyFont="1" applyBorder="1" applyAlignment="1">
      <alignment horizontal="right" vertical="center"/>
    </xf>
    <xf numFmtId="164" fontId="14" fillId="0" borderId="50" xfId="0" applyNumberFormat="1" applyFont="1" applyBorder="1" applyAlignment="1">
      <alignment horizontal="right" vertical="center"/>
    </xf>
    <xf numFmtId="0" fontId="53" fillId="0" borderId="85" xfId="2" applyFont="1"/>
    <xf numFmtId="0" fontId="1" fillId="0" borderId="85" xfId="2"/>
    <xf numFmtId="0" fontId="13" fillId="0" borderId="61" xfId="0" applyFont="1" applyBorder="1" applyAlignment="1">
      <alignment horizontal="center" vertical="center" wrapText="1"/>
    </xf>
    <xf numFmtId="0" fontId="14" fillId="0" borderId="61" xfId="0" applyFont="1" applyBorder="1" applyAlignment="1">
      <alignment horizontal="center" vertical="center" wrapText="1"/>
    </xf>
    <xf numFmtId="164" fontId="14" fillId="0" borderId="61" xfId="0" applyNumberFormat="1" applyFont="1" applyBorder="1" applyAlignment="1">
      <alignment horizontal="right" vertical="center"/>
    </xf>
    <xf numFmtId="164" fontId="15" fillId="0" borderId="61" xfId="0" applyNumberFormat="1" applyFont="1" applyBorder="1" applyAlignment="1">
      <alignment vertical="center"/>
    </xf>
    <xf numFmtId="0" fontId="22" fillId="3" borderId="106" xfId="0" applyFont="1" applyFill="1" applyBorder="1" applyAlignment="1">
      <alignment horizontal="right" vertical="center"/>
    </xf>
    <xf numFmtId="164" fontId="28" fillId="3" borderId="106" xfId="0" applyNumberFormat="1" applyFont="1" applyFill="1" applyBorder="1" applyAlignment="1">
      <alignment vertical="center"/>
    </xf>
    <xf numFmtId="164" fontId="22" fillId="3" borderId="106" xfId="0" applyNumberFormat="1" applyFont="1" applyFill="1" applyBorder="1" applyAlignment="1">
      <alignment horizontal="right" vertical="center"/>
    </xf>
    <xf numFmtId="0" fontId="14" fillId="0" borderId="110" xfId="0" applyFont="1" applyBorder="1" applyAlignment="1">
      <alignment horizontal="center" vertical="center" wrapText="1"/>
    </xf>
    <xf numFmtId="164" fontId="14" fillId="0" borderId="112" xfId="0" applyNumberFormat="1" applyFont="1" applyBorder="1" applyAlignment="1">
      <alignment horizontal="right" vertical="center"/>
    </xf>
    <xf numFmtId="164" fontId="14" fillId="0" borderId="110" xfId="0" applyNumberFormat="1" applyFont="1" applyBorder="1" applyAlignment="1">
      <alignment horizontal="right" vertical="center"/>
    </xf>
    <xf numFmtId="164" fontId="15" fillId="0" borderId="110" xfId="0" applyNumberFormat="1" applyFont="1" applyBorder="1" applyAlignment="1">
      <alignment vertical="center"/>
    </xf>
    <xf numFmtId="164" fontId="29" fillId="2" borderId="77" xfId="0" applyNumberFormat="1" applyFont="1" applyFill="1" applyBorder="1" applyAlignment="1">
      <alignment horizontal="right" vertical="center"/>
    </xf>
    <xf numFmtId="0" fontId="13" fillId="0" borderId="59" xfId="0" applyFont="1" applyBorder="1" applyAlignment="1">
      <alignment horizontal="left" vertical="center" wrapText="1" indent="1"/>
    </xf>
    <xf numFmtId="0" fontId="13" fillId="8" borderId="64" xfId="0" applyFont="1" applyFill="1" applyBorder="1" applyAlignment="1">
      <alignment horizontal="left" vertical="center" wrapText="1" indent="1"/>
    </xf>
    <xf numFmtId="164" fontId="14" fillId="7" borderId="52" xfId="0" applyNumberFormat="1" applyFont="1" applyFill="1" applyBorder="1" applyAlignment="1">
      <alignment horizontal="right" vertical="center"/>
    </xf>
    <xf numFmtId="0" fontId="11" fillId="0" borderId="45" xfId="0" applyFont="1" applyBorder="1" applyAlignment="1">
      <alignment horizontal="center" vertical="center"/>
    </xf>
    <xf numFmtId="164" fontId="14" fillId="0" borderId="61" xfId="0" applyNumberFormat="1" applyFont="1" applyBorder="1" applyAlignment="1">
      <alignment vertical="center"/>
    </xf>
    <xf numFmtId="0" fontId="11" fillId="0" borderId="61" xfId="0" applyFont="1" applyBorder="1" applyAlignment="1">
      <alignment horizontal="center" vertical="center"/>
    </xf>
    <xf numFmtId="39" fontId="13" fillId="0" borderId="61" xfId="0" applyNumberFormat="1" applyFont="1" applyBorder="1" applyAlignment="1">
      <alignment horizontal="center" vertical="center" wrapText="1"/>
    </xf>
    <xf numFmtId="164" fontId="15" fillId="0" borderId="61" xfId="0" applyNumberFormat="1" applyFont="1" applyBorder="1" applyAlignment="1">
      <alignment horizontal="right" vertical="center"/>
    </xf>
    <xf numFmtId="49" fontId="13" fillId="0" borderId="61" xfId="0" applyNumberFormat="1" applyFont="1" applyBorder="1" applyAlignment="1">
      <alignment horizontal="center" vertical="center"/>
    </xf>
    <xf numFmtId="0" fontId="14" fillId="0" borderId="45" xfId="0" applyFont="1" applyBorder="1" applyAlignment="1">
      <alignment horizontal="center" vertical="center" wrapText="1"/>
    </xf>
    <xf numFmtId="0" fontId="17" fillId="0" borderId="45" xfId="0" applyFont="1" applyBorder="1" applyAlignment="1">
      <alignment horizontal="center" vertical="center" wrapText="1"/>
    </xf>
    <xf numFmtId="0" fontId="19" fillId="0" borderId="61" xfId="0" applyFont="1" applyBorder="1" applyAlignment="1">
      <alignment horizontal="center" vertical="center"/>
    </xf>
    <xf numFmtId="39" fontId="13" fillId="0" borderId="61" xfId="0" applyNumberFormat="1" applyFont="1" applyBorder="1" applyAlignment="1">
      <alignment horizontal="left" vertical="center" wrapText="1"/>
    </xf>
    <xf numFmtId="37" fontId="14" fillId="0" borderId="61" xfId="0" applyNumberFormat="1" applyFont="1" applyBorder="1" applyAlignment="1">
      <alignment horizontal="center" vertical="center"/>
    </xf>
    <xf numFmtId="39" fontId="13" fillId="0" borderId="61" xfId="0" applyNumberFormat="1" applyFont="1" applyBorder="1" applyAlignment="1">
      <alignment horizontal="center" vertical="center"/>
    </xf>
    <xf numFmtId="0" fontId="17" fillId="0" borderId="61" xfId="0" applyFont="1" applyBorder="1" applyAlignment="1">
      <alignment horizontal="center" vertical="center" wrapText="1"/>
    </xf>
    <xf numFmtId="0" fontId="11" fillId="0" borderId="115" xfId="0" applyFont="1" applyBorder="1" applyAlignment="1">
      <alignment horizontal="center" vertical="center"/>
    </xf>
    <xf numFmtId="39" fontId="13" fillId="0" borderId="116" xfId="0" applyNumberFormat="1" applyFont="1" applyBorder="1" applyAlignment="1">
      <alignment horizontal="left" vertical="center" wrapText="1"/>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164" fontId="27" fillId="0" borderId="52" xfId="0" applyNumberFormat="1" applyFont="1" applyBorder="1" applyAlignment="1">
      <alignment horizontal="right" vertical="center"/>
    </xf>
    <xf numFmtId="164" fontId="14" fillId="0" borderId="52" xfId="0" applyNumberFormat="1" applyFont="1" applyBorder="1" applyAlignment="1">
      <alignment vertical="center"/>
    </xf>
    <xf numFmtId="0" fontId="22" fillId="3" borderId="120" xfId="0" applyFont="1" applyFill="1" applyBorder="1" applyAlignment="1">
      <alignment horizontal="right" vertical="center"/>
    </xf>
    <xf numFmtId="164" fontId="22" fillId="3" borderId="120" xfId="0" applyNumberFormat="1" applyFont="1" applyFill="1" applyBorder="1" applyAlignment="1">
      <alignment horizontal="right" vertical="center"/>
    </xf>
    <xf numFmtId="0" fontId="11" fillId="0" borderId="123" xfId="0" applyFont="1" applyBorder="1" applyAlignment="1">
      <alignment horizontal="center" vertical="center"/>
    </xf>
    <xf numFmtId="164" fontId="15" fillId="0" borderId="89" xfId="0" applyNumberFormat="1" applyFont="1" applyBorder="1" applyAlignment="1">
      <alignment vertical="center"/>
    </xf>
    <xf numFmtId="39" fontId="14" fillId="7" borderId="45" xfId="0" applyNumberFormat="1" applyFont="1" applyFill="1" applyBorder="1" applyAlignment="1">
      <alignment vertical="center"/>
    </xf>
    <xf numFmtId="39" fontId="13" fillId="7" borderId="53" xfId="0" applyNumberFormat="1" applyFont="1" applyFill="1" applyBorder="1" applyAlignment="1">
      <alignment horizontal="center" vertical="center"/>
    </xf>
    <xf numFmtId="0" fontId="11" fillId="0" borderId="125" xfId="0" applyFont="1" applyBorder="1" applyAlignment="1">
      <alignment horizontal="center" vertical="center"/>
    </xf>
    <xf numFmtId="39" fontId="13" fillId="0" borderId="88" xfId="0" applyNumberFormat="1" applyFont="1" applyBorder="1" applyAlignment="1">
      <alignment horizontal="center" vertical="center"/>
    </xf>
    <xf numFmtId="164" fontId="15" fillId="0" borderId="88" xfId="0" applyNumberFormat="1" applyFont="1" applyBorder="1" applyAlignment="1">
      <alignment vertical="center"/>
    </xf>
    <xf numFmtId="0" fontId="11" fillId="0" borderId="127" xfId="0" applyFont="1" applyBorder="1" applyAlignment="1">
      <alignment horizontal="center" vertical="center"/>
    </xf>
    <xf numFmtId="39" fontId="13" fillId="0" borderId="53" xfId="0" applyNumberFormat="1" applyFont="1" applyBorder="1" applyAlignment="1">
      <alignment horizontal="center" vertical="center" wrapText="1"/>
    </xf>
    <xf numFmtId="3" fontId="14" fillId="0" borderId="53" xfId="0" applyNumberFormat="1" applyFont="1" applyBorder="1" applyAlignment="1">
      <alignment horizontal="center" vertical="center"/>
    </xf>
    <xf numFmtId="39" fontId="13" fillId="0" borderId="53" xfId="0" applyNumberFormat="1" applyFont="1" applyBorder="1" applyAlignment="1">
      <alignment horizontal="center" vertical="center"/>
    </xf>
    <xf numFmtId="164" fontId="14" fillId="0" borderId="53" xfId="0" applyNumberFormat="1" applyFont="1" applyBorder="1" applyAlignment="1">
      <alignment horizontal="right" vertical="center"/>
    </xf>
    <xf numFmtId="164" fontId="15" fillId="0" borderId="53" xfId="0" applyNumberFormat="1" applyFont="1" applyBorder="1" applyAlignment="1">
      <alignment horizontal="right" vertical="center"/>
    </xf>
    <xf numFmtId="0" fontId="13" fillId="0" borderId="53" xfId="0" applyFont="1" applyBorder="1" applyAlignment="1">
      <alignment horizontal="center" vertical="center" wrapText="1"/>
    </xf>
    <xf numFmtId="49" fontId="13" fillId="0" borderId="53" xfId="0" applyNumberFormat="1" applyFont="1" applyBorder="1" applyAlignment="1">
      <alignment horizontal="center" vertical="center"/>
    </xf>
    <xf numFmtId="0" fontId="13" fillId="0" borderId="39" xfId="0" applyFont="1" applyBorder="1" applyAlignment="1">
      <alignment horizontal="left" vertical="center" wrapText="1" indent="1"/>
    </xf>
    <xf numFmtId="0" fontId="11" fillId="0" borderId="129" xfId="0" applyFont="1" applyBorder="1" applyAlignment="1">
      <alignment horizontal="center" vertical="center"/>
    </xf>
    <xf numFmtId="39" fontId="13" fillId="0" borderId="130" xfId="0" applyNumberFormat="1" applyFont="1" applyBorder="1" applyAlignment="1">
      <alignment horizontal="center" vertical="center" wrapText="1"/>
    </xf>
    <xf numFmtId="3" fontId="14" fillId="0" borderId="130" xfId="0" applyNumberFormat="1" applyFont="1" applyBorder="1" applyAlignment="1">
      <alignment horizontal="center" vertical="center"/>
    </xf>
    <xf numFmtId="39" fontId="13" fillId="0" borderId="130" xfId="0" applyNumberFormat="1" applyFont="1" applyBorder="1" applyAlignment="1">
      <alignment horizontal="center" vertical="center"/>
    </xf>
    <xf numFmtId="164" fontId="14" fillId="0" borderId="130" xfId="0" applyNumberFormat="1" applyFont="1" applyBorder="1" applyAlignment="1">
      <alignment horizontal="right" vertical="center"/>
    </xf>
    <xf numFmtId="164" fontId="15" fillId="0" borderId="130" xfId="0" applyNumberFormat="1" applyFont="1" applyBorder="1" applyAlignment="1">
      <alignment horizontal="right" vertical="center"/>
    </xf>
    <xf numFmtId="164" fontId="14" fillId="0" borderId="130" xfId="0" applyNumberFormat="1" applyFont="1" applyBorder="1" applyAlignment="1">
      <alignment vertical="center"/>
    </xf>
    <xf numFmtId="164" fontId="15" fillId="0" borderId="130" xfId="0" applyNumberFormat="1" applyFont="1" applyBorder="1" applyAlignment="1">
      <alignment vertical="center"/>
    </xf>
    <xf numFmtId="0" fontId="13" fillId="0" borderId="130" xfId="0" applyFont="1" applyBorder="1" applyAlignment="1">
      <alignment horizontal="center" vertical="center" wrapText="1"/>
    </xf>
    <xf numFmtId="49" fontId="13" fillId="0" borderId="130" xfId="0" applyNumberFormat="1" applyFont="1" applyBorder="1" applyAlignment="1">
      <alignment horizontal="center" vertical="center"/>
    </xf>
    <xf numFmtId="0" fontId="13" fillId="8" borderId="126" xfId="0" applyFont="1" applyFill="1" applyBorder="1" applyAlignment="1">
      <alignment horizontal="left" vertical="center" wrapText="1" indent="1"/>
    </xf>
    <xf numFmtId="0" fontId="13" fillId="8" borderId="51" xfId="0" applyFont="1" applyFill="1" applyBorder="1" applyAlignment="1">
      <alignment horizontal="left" vertical="center" wrapText="1" indent="1"/>
    </xf>
    <xf numFmtId="0" fontId="11" fillId="9" borderId="131" xfId="0" applyFont="1" applyFill="1" applyBorder="1" applyAlignment="1">
      <alignment horizontal="center" vertical="center"/>
    </xf>
    <xf numFmtId="39" fontId="13" fillId="8" borderId="131" xfId="0" applyNumberFormat="1" applyFont="1" applyFill="1" applyBorder="1" applyAlignment="1">
      <alignment horizontal="center" vertical="center" wrapText="1"/>
    </xf>
    <xf numFmtId="37" fontId="14" fillId="0" borderId="131" xfId="0" applyNumberFormat="1" applyFont="1" applyBorder="1" applyAlignment="1">
      <alignment horizontal="center" vertical="center"/>
    </xf>
    <xf numFmtId="39" fontId="13" fillId="0" borderId="131" xfId="0" applyNumberFormat="1" applyFont="1" applyBorder="1" applyAlignment="1">
      <alignment horizontal="right" vertical="center"/>
    </xf>
    <xf numFmtId="164" fontId="14" fillId="0" borderId="131" xfId="0" applyNumberFormat="1" applyFont="1" applyBorder="1" applyAlignment="1">
      <alignment horizontal="right" vertical="center"/>
    </xf>
    <xf numFmtId="164" fontId="15" fillId="0" borderId="131" xfId="0" applyNumberFormat="1" applyFont="1" applyBorder="1" applyAlignment="1">
      <alignment horizontal="right" vertical="center"/>
    </xf>
    <xf numFmtId="164" fontId="15" fillId="9" borderId="131" xfId="0" applyNumberFormat="1" applyFont="1" applyFill="1" applyBorder="1" applyAlignment="1">
      <alignment horizontal="right" vertical="center"/>
    </xf>
    <xf numFmtId="0" fontId="13" fillId="0" borderId="131" xfId="0" applyFont="1" applyBorder="1" applyAlignment="1">
      <alignment horizontal="center" vertical="center" wrapText="1"/>
    </xf>
    <xf numFmtId="39" fontId="13" fillId="7" borderId="131" xfId="0" applyNumberFormat="1" applyFont="1" applyFill="1" applyBorder="1" applyAlignment="1">
      <alignment horizontal="center" vertical="center"/>
    </xf>
    <xf numFmtId="49" fontId="13" fillId="0" borderId="131" xfId="0" applyNumberFormat="1" applyFont="1" applyBorder="1" applyAlignment="1">
      <alignment horizontal="center" vertical="center"/>
    </xf>
    <xf numFmtId="39" fontId="16" fillId="0" borderId="52" xfId="0" applyNumberFormat="1" applyFont="1" applyBorder="1" applyAlignment="1">
      <alignment horizontal="left" vertical="center" wrapText="1" indent="1"/>
    </xf>
    <xf numFmtId="39" fontId="13" fillId="0" borderId="38" xfId="0" applyNumberFormat="1" applyFont="1" applyBorder="1" applyAlignment="1">
      <alignment horizontal="left" vertical="center" wrapText="1" indent="1"/>
    </xf>
    <xf numFmtId="0" fontId="16" fillId="0" borderId="38" xfId="0" applyFont="1" applyBorder="1" applyAlignment="1">
      <alignment horizontal="left" vertical="center" indent="1"/>
    </xf>
    <xf numFmtId="0" fontId="13" fillId="7" borderId="45" xfId="0" applyFont="1" applyFill="1" applyBorder="1" applyAlignment="1">
      <alignment horizontal="left" vertical="center" wrapText="1" indent="1"/>
    </xf>
    <xf numFmtId="39" fontId="16" fillId="0" borderId="88" xfId="0" applyNumberFormat="1" applyFont="1" applyBorder="1" applyAlignment="1">
      <alignment horizontal="left" vertical="center" wrapText="1" indent="1"/>
    </xf>
    <xf numFmtId="0" fontId="16" fillId="9" borderId="38" xfId="0" applyFont="1" applyFill="1" applyBorder="1" applyAlignment="1">
      <alignment horizontal="left" vertical="center" wrapText="1" indent="1"/>
    </xf>
    <xf numFmtId="39" fontId="46" fillId="0" borderId="38" xfId="0" applyNumberFormat="1" applyFont="1" applyBorder="1" applyAlignment="1">
      <alignment horizontal="left" vertical="center" wrapText="1" indent="1"/>
    </xf>
    <xf numFmtId="39" fontId="13" fillId="0" borderId="53" xfId="0" applyNumberFormat="1" applyFont="1" applyBorder="1" applyAlignment="1">
      <alignment horizontal="left" vertical="center" wrapText="1" indent="1"/>
    </xf>
    <xf numFmtId="0" fontId="13" fillId="0" borderId="130" xfId="0" applyFont="1" applyBorder="1" applyAlignment="1">
      <alignment horizontal="left" vertical="center" wrapText="1" indent="1"/>
    </xf>
    <xf numFmtId="0" fontId="16" fillId="9" borderId="32" xfId="0" applyFont="1" applyFill="1" applyBorder="1" applyAlignment="1">
      <alignment horizontal="left" vertical="center" wrapText="1" indent="1"/>
    </xf>
    <xf numFmtId="0" fontId="13" fillId="8" borderId="38" xfId="0" applyFont="1" applyFill="1" applyBorder="1" applyAlignment="1">
      <alignment horizontal="left" vertical="center" wrapText="1" indent="1"/>
    </xf>
    <xf numFmtId="0" fontId="16" fillId="7" borderId="38" xfId="0" applyFont="1" applyFill="1" applyBorder="1" applyAlignment="1">
      <alignment horizontal="left" vertical="center" wrapText="1" indent="1"/>
    </xf>
    <xf numFmtId="0" fontId="13" fillId="0" borderId="38" xfId="0" applyFont="1" applyBorder="1" applyAlignment="1">
      <alignment horizontal="left" vertical="center" wrapText="1" indent="1"/>
    </xf>
    <xf numFmtId="39" fontId="13" fillId="8" borderId="38" xfId="0" applyNumberFormat="1" applyFont="1" applyFill="1" applyBorder="1" applyAlignment="1">
      <alignment horizontal="left" vertical="center" wrapText="1" indent="1"/>
    </xf>
    <xf numFmtId="0" fontId="16" fillId="0" borderId="38" xfId="0" applyFont="1" applyBorder="1" applyAlignment="1">
      <alignment horizontal="left" vertical="center" wrapText="1" indent="1"/>
    </xf>
    <xf numFmtId="0" fontId="13" fillId="7" borderId="38" xfId="0" applyFont="1" applyFill="1" applyBorder="1" applyAlignment="1">
      <alignment horizontal="left" vertical="center" wrapText="1" indent="1"/>
    </xf>
    <xf numFmtId="39" fontId="16" fillId="0" borderId="32" xfId="0" applyNumberFormat="1" applyFont="1" applyBorder="1" applyAlignment="1">
      <alignment horizontal="left" vertical="center" wrapText="1" indent="1"/>
    </xf>
    <xf numFmtId="39" fontId="16" fillId="0" borderId="38" xfId="0" applyNumberFormat="1" applyFont="1" applyBorder="1" applyAlignment="1">
      <alignment horizontal="left" vertical="center" wrapText="1" indent="1"/>
    </xf>
    <xf numFmtId="39" fontId="16" fillId="8" borderId="38" xfId="0" applyNumberFormat="1" applyFont="1" applyFill="1" applyBorder="1" applyAlignment="1">
      <alignment horizontal="left" vertical="center" wrapText="1" indent="1"/>
    </xf>
    <xf numFmtId="0" fontId="16" fillId="0" borderId="88" xfId="0" applyFont="1" applyBorder="1" applyAlignment="1">
      <alignment horizontal="left" vertical="center" wrapText="1" indent="1"/>
    </xf>
    <xf numFmtId="0" fontId="13" fillId="0" borderId="89" xfId="0" applyFont="1" applyBorder="1" applyAlignment="1">
      <alignment horizontal="left" vertical="center" wrapText="1" indent="1"/>
    </xf>
    <xf numFmtId="0" fontId="16" fillId="9" borderId="52" xfId="0" applyFont="1" applyFill="1" applyBorder="1" applyAlignment="1">
      <alignment horizontal="left" vertical="center" wrapText="1" indent="1"/>
    </xf>
    <xf numFmtId="0" fontId="16" fillId="8" borderId="38" xfId="0" applyFont="1" applyFill="1" applyBorder="1" applyAlignment="1">
      <alignment horizontal="left" vertical="center" wrapText="1" indent="1"/>
    </xf>
    <xf numFmtId="0" fontId="46" fillId="8" borderId="38" xfId="0" applyFont="1" applyFill="1" applyBorder="1" applyAlignment="1">
      <alignment horizontal="left" vertical="center" wrapText="1" indent="1"/>
    </xf>
    <xf numFmtId="0" fontId="16" fillId="9" borderId="131" xfId="0" applyFont="1" applyFill="1" applyBorder="1" applyAlignment="1">
      <alignment horizontal="left" vertical="center" wrapText="1" indent="1"/>
    </xf>
    <xf numFmtId="0" fontId="16" fillId="0" borderId="52" xfId="0" applyFont="1" applyBorder="1" applyAlignment="1">
      <alignment horizontal="left" vertical="center" wrapText="1" indent="1"/>
    </xf>
    <xf numFmtId="39" fontId="13" fillId="10" borderId="38" xfId="0" applyNumberFormat="1" applyFont="1" applyFill="1" applyBorder="1" applyAlignment="1">
      <alignment horizontal="left" vertical="center" wrapText="1" indent="1"/>
    </xf>
    <xf numFmtId="0" fontId="16" fillId="0" borderId="56" xfId="0" applyFont="1" applyBorder="1" applyAlignment="1">
      <alignment horizontal="left" vertical="center" wrapText="1" indent="1"/>
    </xf>
    <xf numFmtId="0" fontId="16" fillId="0" borderId="61" xfId="0" applyFont="1" applyBorder="1" applyAlignment="1">
      <alignment horizontal="left" vertical="center" wrapText="1" indent="1"/>
    </xf>
    <xf numFmtId="0" fontId="13" fillId="0" borderId="48" xfId="0" applyFont="1" applyBorder="1" applyAlignment="1">
      <alignment horizontal="left" vertical="center" wrapText="1" indent="1"/>
    </xf>
    <xf numFmtId="0" fontId="13" fillId="0" borderId="56" xfId="0" applyFont="1" applyBorder="1" applyAlignment="1">
      <alignment horizontal="left" vertical="center" wrapText="1" indent="1"/>
    </xf>
    <xf numFmtId="0" fontId="13" fillId="0" borderId="61" xfId="0" applyFont="1" applyBorder="1" applyAlignment="1">
      <alignment horizontal="left" vertical="center" wrapText="1" indent="1"/>
    </xf>
    <xf numFmtId="0" fontId="23" fillId="3" borderId="68" xfId="0" applyFont="1" applyFill="1" applyBorder="1" applyAlignment="1">
      <alignment horizontal="left" vertical="center" indent="1"/>
    </xf>
    <xf numFmtId="0" fontId="23" fillId="3" borderId="75" xfId="0" applyFont="1" applyFill="1" applyBorder="1" applyAlignment="1">
      <alignment horizontal="left" vertical="center" indent="1"/>
    </xf>
    <xf numFmtId="0" fontId="13" fillId="0" borderId="87" xfId="0" applyFont="1" applyBorder="1" applyAlignment="1">
      <alignment horizontal="left" vertical="center" wrapText="1" indent="1"/>
    </xf>
    <xf numFmtId="0" fontId="13" fillId="0" borderId="128" xfId="0" applyFont="1" applyBorder="1" applyAlignment="1">
      <alignment horizontal="left" vertical="center" wrapText="1" indent="1"/>
    </xf>
    <xf numFmtId="0" fontId="23" fillId="3" borderId="106" xfId="0" applyFont="1" applyFill="1" applyBorder="1" applyAlignment="1">
      <alignment horizontal="left" vertical="center" indent="1"/>
    </xf>
    <xf numFmtId="39" fontId="29" fillId="2" borderId="78" xfId="0" applyNumberFormat="1" applyFont="1" applyFill="1" applyBorder="1" applyAlignment="1">
      <alignment horizontal="left" vertical="center" indent="1"/>
    </xf>
    <xf numFmtId="0" fontId="13" fillId="7" borderId="56" xfId="0" applyFont="1" applyFill="1" applyBorder="1" applyAlignment="1">
      <alignment horizontal="left" vertical="center" wrapText="1" indent="1"/>
    </xf>
    <xf numFmtId="0" fontId="13" fillId="7" borderId="57" xfId="0" applyFont="1" applyFill="1" applyBorder="1" applyAlignment="1">
      <alignment horizontal="left" vertical="center" wrapText="1" indent="1"/>
    </xf>
    <xf numFmtId="0" fontId="13" fillId="7" borderId="110" xfId="0" applyFont="1" applyFill="1" applyBorder="1" applyAlignment="1">
      <alignment horizontal="left" vertical="center" wrapText="1" indent="1"/>
    </xf>
    <xf numFmtId="0" fontId="13" fillId="7" borderId="111" xfId="0" applyFont="1" applyFill="1" applyBorder="1" applyAlignment="1">
      <alignment horizontal="left" vertical="center" wrapText="1" indent="1"/>
    </xf>
    <xf numFmtId="0" fontId="13" fillId="7" borderId="61" xfId="0" applyFont="1" applyFill="1" applyBorder="1" applyAlignment="1">
      <alignment horizontal="left" vertical="center" wrapText="1" indent="1"/>
    </xf>
    <xf numFmtId="0" fontId="13" fillId="7" borderId="62" xfId="0" applyFont="1" applyFill="1" applyBorder="1" applyAlignment="1">
      <alignment horizontal="left" vertical="center" wrapText="1" indent="1"/>
    </xf>
    <xf numFmtId="0" fontId="13" fillId="0" borderId="49" xfId="0" applyFont="1" applyBorder="1" applyAlignment="1">
      <alignment horizontal="left" vertical="center" wrapText="1" indent="1"/>
    </xf>
    <xf numFmtId="0" fontId="12" fillId="0" borderId="48" xfId="0" applyFont="1" applyBorder="1" applyAlignment="1">
      <alignment horizontal="left" vertical="center" wrapText="1" indent="1"/>
    </xf>
    <xf numFmtId="0" fontId="12" fillId="0" borderId="56" xfId="0" applyFont="1" applyBorder="1" applyAlignment="1">
      <alignment horizontal="left" vertical="center" wrapText="1" indent="1"/>
    </xf>
    <xf numFmtId="0" fontId="12" fillId="0" borderId="61" xfId="0" applyFont="1" applyBorder="1" applyAlignment="1">
      <alignment horizontal="left" vertical="center" wrapText="1" indent="1"/>
    </xf>
    <xf numFmtId="0" fontId="13" fillId="0" borderId="110" xfId="0" applyFont="1" applyBorder="1" applyAlignment="1">
      <alignment horizontal="left" vertical="center" wrapText="1" indent="1"/>
    </xf>
    <xf numFmtId="0" fontId="13" fillId="0" borderId="38" xfId="0" applyFont="1" applyFill="1" applyBorder="1" applyAlignment="1">
      <alignment horizontal="left" vertical="center" wrapText="1" indent="1"/>
    </xf>
    <xf numFmtId="0" fontId="36" fillId="2" borderId="83" xfId="0" applyFont="1" applyFill="1" applyBorder="1" applyAlignment="1">
      <alignment horizontal="left" vertical="center" indent="1"/>
    </xf>
    <xf numFmtId="39" fontId="14" fillId="0" borderId="134" xfId="0" applyNumberFormat="1" applyFont="1" applyBorder="1" applyAlignment="1">
      <alignment vertical="center" wrapText="1"/>
    </xf>
    <xf numFmtId="0" fontId="19" fillId="0" borderId="135" xfId="0" applyFont="1" applyBorder="1" applyAlignment="1">
      <alignment horizontal="center" vertical="center"/>
    </xf>
    <xf numFmtId="0" fontId="33" fillId="0" borderId="89" xfId="0" applyFont="1" applyBorder="1" applyAlignment="1">
      <alignment horizontal="left" vertical="center" wrapText="1" indent="1"/>
    </xf>
    <xf numFmtId="164" fontId="27" fillId="0" borderId="136" xfId="0" applyNumberFormat="1" applyFont="1" applyBorder="1" applyAlignment="1">
      <alignment horizontal="right" vertical="center"/>
    </xf>
    <xf numFmtId="0" fontId="36" fillId="2" borderId="138" xfId="0" applyFont="1" applyFill="1" applyBorder="1" applyAlignment="1">
      <alignment horizontal="center" vertical="center"/>
    </xf>
    <xf numFmtId="0" fontId="36" fillId="2" borderId="139" xfId="0" applyFont="1" applyFill="1" applyBorder="1" applyAlignment="1">
      <alignment horizontal="center" vertical="center"/>
    </xf>
    <xf numFmtId="0" fontId="36" fillId="2" borderId="140" xfId="0" applyFont="1" applyFill="1" applyBorder="1" applyAlignment="1">
      <alignment horizontal="center" vertical="center" wrapText="1"/>
    </xf>
    <xf numFmtId="39" fontId="46" fillId="0" borderId="45" xfId="0" applyNumberFormat="1" applyFont="1" applyBorder="1" applyAlignment="1">
      <alignment horizontal="left" vertical="center" wrapText="1" indent="1"/>
    </xf>
    <xf numFmtId="39" fontId="13" fillId="0" borderId="45" xfId="0" applyNumberFormat="1" applyFont="1" applyBorder="1" applyAlignment="1">
      <alignment horizontal="center" vertical="center"/>
    </xf>
    <xf numFmtId="39" fontId="46" fillId="0" borderId="142" xfId="0" applyNumberFormat="1" applyFont="1" applyBorder="1" applyAlignment="1">
      <alignment horizontal="left" vertical="center" wrapText="1" indent="1"/>
    </xf>
    <xf numFmtId="3" fontId="14" fillId="0" borderId="142" xfId="0" applyNumberFormat="1" applyFont="1" applyBorder="1" applyAlignment="1">
      <alignment horizontal="center" vertical="center"/>
    </xf>
    <xf numFmtId="39" fontId="13" fillId="0" borderId="142" xfId="0" applyNumberFormat="1" applyFont="1" applyBorder="1" applyAlignment="1">
      <alignment horizontal="center" vertical="center"/>
    </xf>
    <xf numFmtId="164" fontId="14" fillId="0" borderId="142" xfId="0" applyNumberFormat="1" applyFont="1" applyBorder="1" applyAlignment="1">
      <alignment vertical="center"/>
    </xf>
    <xf numFmtId="39" fontId="46" fillId="0" borderId="141" xfId="0" applyNumberFormat="1" applyFont="1" applyBorder="1" applyAlignment="1">
      <alignment horizontal="left" vertical="center" wrapText="1" indent="1"/>
    </xf>
    <xf numFmtId="3" fontId="14" fillId="0" borderId="141" xfId="0" applyNumberFormat="1" applyFont="1" applyBorder="1" applyAlignment="1">
      <alignment horizontal="center" vertical="center"/>
    </xf>
    <xf numFmtId="39" fontId="13" fillId="0" borderId="141" xfId="0" applyNumberFormat="1" applyFont="1" applyBorder="1" applyAlignment="1">
      <alignment horizontal="center" vertical="center"/>
    </xf>
    <xf numFmtId="164" fontId="14" fillId="0" borderId="141" xfId="0" applyNumberFormat="1" applyFont="1" applyBorder="1" applyAlignment="1">
      <alignment vertical="center"/>
    </xf>
    <xf numFmtId="0" fontId="0" fillId="0" borderId="0" xfId="0" applyFont="1" applyAlignment="1"/>
    <xf numFmtId="39" fontId="11" fillId="8" borderId="38" xfId="0" applyNumberFormat="1" applyFont="1" applyFill="1" applyBorder="1" applyAlignment="1">
      <alignment horizontal="center" vertical="center"/>
    </xf>
    <xf numFmtId="0" fontId="17" fillId="8" borderId="38" xfId="0" applyFont="1" applyFill="1" applyBorder="1" applyAlignment="1">
      <alignment horizontal="center" vertical="center" wrapText="1"/>
    </xf>
    <xf numFmtId="0" fontId="57" fillId="8" borderId="38" xfId="0" applyFont="1" applyFill="1" applyBorder="1" applyAlignment="1">
      <alignment horizontal="center" vertical="center" wrapText="1"/>
    </xf>
    <xf numFmtId="0" fontId="46" fillId="8" borderId="38" xfId="0" applyFont="1" applyFill="1" applyBorder="1" applyAlignment="1">
      <alignment horizontal="center" vertical="center" wrapText="1"/>
    </xf>
    <xf numFmtId="164" fontId="57" fillId="8" borderId="38" xfId="0" applyNumberFormat="1" applyFont="1" applyFill="1" applyBorder="1" applyAlignment="1">
      <alignment vertical="center"/>
    </xf>
    <xf numFmtId="0" fontId="11" fillId="8" borderId="45" xfId="0" applyFont="1" applyFill="1" applyBorder="1" applyAlignment="1">
      <alignment horizontal="center" vertical="center"/>
    </xf>
    <xf numFmtId="39" fontId="13" fillId="8" borderId="45" xfId="0" applyNumberFormat="1" applyFont="1" applyFill="1" applyBorder="1" applyAlignment="1">
      <alignment horizontal="center" vertical="center" wrapText="1"/>
    </xf>
    <xf numFmtId="39" fontId="13" fillId="8" borderId="45" xfId="0" applyNumberFormat="1" applyFont="1" applyFill="1" applyBorder="1" applyAlignment="1">
      <alignment horizontal="left" vertical="center" wrapText="1" indent="1"/>
    </xf>
    <xf numFmtId="3" fontId="14" fillId="8" borderId="45" xfId="0" applyNumberFormat="1" applyFont="1" applyFill="1" applyBorder="1" applyAlignment="1">
      <alignment horizontal="center" vertical="center"/>
    </xf>
    <xf numFmtId="0" fontId="13" fillId="8" borderId="45" xfId="0" applyFont="1" applyFill="1" applyBorder="1" applyAlignment="1">
      <alignment horizontal="center" vertical="center" wrapText="1"/>
    </xf>
    <xf numFmtId="164" fontId="14" fillId="8" borderId="45" xfId="0" applyNumberFormat="1" applyFont="1" applyFill="1" applyBorder="1" applyAlignment="1">
      <alignment horizontal="right" vertical="center"/>
    </xf>
    <xf numFmtId="164" fontId="15" fillId="8" borderId="45" xfId="0" applyNumberFormat="1" applyFont="1" applyFill="1" applyBorder="1" applyAlignment="1">
      <alignment horizontal="right" vertical="center"/>
    </xf>
    <xf numFmtId="39" fontId="13" fillId="8" borderId="45" xfId="0" applyNumberFormat="1" applyFont="1" applyFill="1" applyBorder="1" applyAlignment="1">
      <alignment horizontal="center" vertical="center"/>
    </xf>
    <xf numFmtId="49" fontId="13" fillId="8" borderId="38" xfId="0" applyNumberFormat="1" applyFont="1" applyFill="1" applyBorder="1" applyAlignment="1">
      <alignment horizontal="center" vertical="center"/>
    </xf>
    <xf numFmtId="1" fontId="13" fillId="8" borderId="38" xfId="0" applyNumberFormat="1" applyFont="1" applyFill="1" applyBorder="1" applyAlignment="1">
      <alignment horizontal="center" vertical="center" wrapText="1"/>
    </xf>
    <xf numFmtId="1" fontId="13" fillId="8" borderId="85" xfId="0" applyNumberFormat="1" applyFont="1" applyFill="1" applyBorder="1" applyAlignment="1">
      <alignment horizontal="center" vertical="center" wrapText="1"/>
    </xf>
    <xf numFmtId="1" fontId="19" fillId="8" borderId="38" xfId="0" applyNumberFormat="1" applyFont="1" applyFill="1" applyBorder="1" applyAlignment="1">
      <alignment horizontal="center" vertical="center" wrapText="1"/>
    </xf>
    <xf numFmtId="0" fontId="11" fillId="9" borderId="71" xfId="0" applyFont="1" applyFill="1" applyBorder="1" applyAlignment="1">
      <alignment horizontal="center" vertical="center"/>
    </xf>
    <xf numFmtId="0" fontId="11" fillId="8" borderId="71" xfId="0" applyFont="1" applyFill="1" applyBorder="1" applyAlignment="1">
      <alignment horizontal="center" vertical="center"/>
    </xf>
    <xf numFmtId="0" fontId="13" fillId="8" borderId="73" xfId="0" applyFont="1" applyFill="1" applyBorder="1" applyAlignment="1">
      <alignment horizontal="left" vertical="center" wrapText="1" indent="1"/>
    </xf>
    <xf numFmtId="0" fontId="20" fillId="8" borderId="71" xfId="0" applyFont="1" applyFill="1" applyBorder="1" applyAlignment="1">
      <alignment horizontal="left" vertical="center" indent="1"/>
    </xf>
    <xf numFmtId="0" fontId="3" fillId="8" borderId="72" xfId="0" applyFont="1" applyFill="1" applyBorder="1" applyAlignment="1"/>
    <xf numFmtId="0" fontId="3" fillId="8" borderId="73" xfId="0" applyFont="1" applyFill="1" applyBorder="1" applyAlignment="1">
      <alignment horizontal="left" indent="1"/>
    </xf>
    <xf numFmtId="0" fontId="14" fillId="8" borderId="38" xfId="0" applyFont="1" applyFill="1" applyBorder="1" applyAlignment="1">
      <alignment horizontal="center" vertical="center" wrapText="1"/>
    </xf>
    <xf numFmtId="0" fontId="26" fillId="8" borderId="38" xfId="0" applyFont="1" applyFill="1" applyBorder="1" applyAlignment="1">
      <alignment horizontal="center" vertical="center"/>
    </xf>
    <xf numFmtId="0" fontId="16" fillId="8" borderId="38" xfId="0" applyFont="1" applyFill="1" applyBorder="1" applyAlignment="1">
      <alignment horizontal="left" vertical="center" indent="1"/>
    </xf>
    <xf numFmtId="0" fontId="19" fillId="8" borderId="137" xfId="0" applyFont="1" applyFill="1" applyBorder="1" applyAlignment="1">
      <alignment horizontal="center" vertical="center"/>
    </xf>
    <xf numFmtId="0" fontId="33" fillId="8" borderId="52" xfId="0" applyFont="1" applyFill="1" applyBorder="1" applyAlignment="1">
      <alignment horizontal="left" vertical="center" wrapText="1" indent="1"/>
    </xf>
    <xf numFmtId="164" fontId="27" fillId="8" borderId="70" xfId="0" applyNumberFormat="1" applyFont="1" applyFill="1" applyBorder="1" applyAlignment="1">
      <alignment horizontal="right" vertical="center"/>
    </xf>
    <xf numFmtId="0" fontId="19" fillId="8" borderId="79" xfId="0" applyFont="1" applyFill="1" applyBorder="1" applyAlignment="1">
      <alignment horizontal="center" vertical="center"/>
    </xf>
    <xf numFmtId="0" fontId="33" fillId="8" borderId="38" xfId="0" applyFont="1" applyFill="1" applyBorder="1" applyAlignment="1">
      <alignment horizontal="left" vertical="center" wrapText="1" indent="1"/>
    </xf>
    <xf numFmtId="0" fontId="19" fillId="8" borderId="81" xfId="0" applyFont="1" applyFill="1" applyBorder="1" applyAlignment="1">
      <alignment horizontal="center" vertical="center"/>
    </xf>
    <xf numFmtId="0" fontId="33" fillId="8" borderId="44" xfId="0" applyFont="1" applyFill="1" applyBorder="1" applyAlignment="1">
      <alignment horizontal="left" vertical="center" wrapText="1" indent="1"/>
    </xf>
    <xf numFmtId="39" fontId="13" fillId="13" borderId="38" xfId="0" applyNumberFormat="1" applyFont="1" applyFill="1" applyBorder="1" applyAlignment="1">
      <alignment horizontal="left" vertical="center" wrapText="1" indent="1"/>
    </xf>
    <xf numFmtId="3" fontId="14" fillId="13" borderId="38" xfId="0" applyNumberFormat="1" applyFont="1" applyFill="1" applyBorder="1" applyAlignment="1">
      <alignment horizontal="center" vertical="center"/>
    </xf>
    <xf numFmtId="0" fontId="0" fillId="0" borderId="0" xfId="0" applyFont="1" applyAlignment="1"/>
    <xf numFmtId="0" fontId="0" fillId="0" borderId="0" xfId="0" applyFont="1" applyAlignment="1"/>
    <xf numFmtId="164" fontId="14" fillId="8" borderId="38" xfId="0" applyNumberFormat="1" applyFont="1" applyFill="1" applyBorder="1" applyAlignment="1">
      <alignment horizontal="center" vertical="center"/>
    </xf>
    <xf numFmtId="37" fontId="57" fillId="8" borderId="38" xfId="0" applyNumberFormat="1" applyFont="1" applyFill="1" applyBorder="1" applyAlignment="1">
      <alignment horizontal="center" vertical="center"/>
    </xf>
    <xf numFmtId="164" fontId="57" fillId="8" borderId="38" xfId="0" applyNumberFormat="1" applyFont="1" applyFill="1" applyBorder="1" applyAlignment="1">
      <alignment horizontal="right" vertical="center"/>
    </xf>
    <xf numFmtId="164" fontId="59" fillId="8" borderId="38" xfId="0" applyNumberFormat="1" applyFont="1" applyFill="1" applyBorder="1" applyAlignment="1">
      <alignment horizontal="right" vertical="center"/>
    </xf>
    <xf numFmtId="3" fontId="57" fillId="8" borderId="38" xfId="0" applyNumberFormat="1" applyFont="1" applyFill="1" applyBorder="1" applyAlignment="1">
      <alignment horizontal="center" vertical="center"/>
    </xf>
    <xf numFmtId="39" fontId="46" fillId="7" borderId="38" xfId="0" applyNumberFormat="1" applyFont="1" applyFill="1" applyBorder="1" applyAlignment="1">
      <alignment horizontal="center" vertical="center"/>
    </xf>
    <xf numFmtId="164" fontId="57" fillId="7" borderId="38" xfId="0" applyNumberFormat="1" applyFont="1" applyFill="1" applyBorder="1" applyAlignment="1">
      <alignment horizontal="right" vertical="center"/>
    </xf>
    <xf numFmtId="2" fontId="13" fillId="8" borderId="38" xfId="0" applyNumberFormat="1" applyFont="1" applyFill="1" applyBorder="1" applyAlignment="1">
      <alignment horizontal="center" vertical="center" wrapText="1"/>
    </xf>
    <xf numFmtId="0" fontId="0" fillId="0" borderId="0" xfId="0" applyFont="1" applyAlignment="1"/>
    <xf numFmtId="0" fontId="0" fillId="0" borderId="0" xfId="0" applyFont="1" applyAlignment="1"/>
    <xf numFmtId="0" fontId="56" fillId="11" borderId="144" xfId="0" applyFont="1" applyFill="1" applyBorder="1" applyAlignment="1">
      <alignment horizontal="center" vertical="center" textRotation="90" wrapText="1"/>
    </xf>
    <xf numFmtId="0" fontId="56" fillId="11" borderId="34" xfId="0" applyFont="1" applyFill="1" applyBorder="1" applyAlignment="1">
      <alignment horizontal="center" vertical="center" textRotation="90" wrapText="1"/>
    </xf>
    <xf numFmtId="0" fontId="56" fillId="11" borderId="143" xfId="0" applyFont="1" applyFill="1" applyBorder="1" applyAlignment="1">
      <alignment horizontal="center" vertical="center" textRotation="90" wrapText="1"/>
    </xf>
    <xf numFmtId="0" fontId="56" fillId="11" borderId="145" xfId="0" applyFont="1" applyFill="1" applyBorder="1" applyAlignment="1">
      <alignment horizontal="center" vertical="center" textRotation="90" wrapText="1"/>
    </xf>
    <xf numFmtId="0" fontId="56" fillId="11" borderId="54" xfId="0" applyFont="1" applyFill="1" applyBorder="1" applyAlignment="1">
      <alignment horizontal="center" vertical="center" textRotation="90" wrapText="1"/>
    </xf>
    <xf numFmtId="0" fontId="56" fillId="11" borderId="65" xfId="0" applyFont="1" applyFill="1" applyBorder="1" applyAlignment="1">
      <alignment horizontal="center" vertical="center" textRotation="90" wrapText="1"/>
    </xf>
    <xf numFmtId="0" fontId="56" fillId="12" borderId="144" xfId="0" applyFont="1" applyFill="1" applyBorder="1" applyAlignment="1">
      <alignment horizontal="center" vertical="center" textRotation="90"/>
    </xf>
    <xf numFmtId="0" fontId="56" fillId="12" borderId="34" xfId="0" applyFont="1" applyFill="1" applyBorder="1" applyAlignment="1">
      <alignment horizontal="center" vertical="center" textRotation="90"/>
    </xf>
    <xf numFmtId="0" fontId="56" fillId="12" borderId="143" xfId="0" applyFont="1" applyFill="1" applyBorder="1" applyAlignment="1">
      <alignment horizontal="center" vertical="center" textRotation="90"/>
    </xf>
    <xf numFmtId="0" fontId="56" fillId="12" borderId="145" xfId="0" applyFont="1" applyFill="1" applyBorder="1" applyAlignment="1">
      <alignment horizontal="center" vertical="center" textRotation="90" wrapText="1"/>
    </xf>
    <xf numFmtId="0" fontId="56" fillId="12" borderId="54" xfId="0" applyFont="1" applyFill="1" applyBorder="1" applyAlignment="1">
      <alignment horizontal="center" vertical="center" textRotation="90" wrapText="1"/>
    </xf>
    <xf numFmtId="0" fontId="56" fillId="12" borderId="65" xfId="0" applyFont="1" applyFill="1" applyBorder="1" applyAlignment="1">
      <alignment horizontal="center" vertical="center" textRotation="90" wrapText="1"/>
    </xf>
    <xf numFmtId="0" fontId="56" fillId="11" borderId="27" xfId="0" applyFont="1" applyFill="1" applyBorder="1" applyAlignment="1">
      <alignment horizontal="center" vertical="center" textRotation="90" wrapText="1"/>
    </xf>
    <xf numFmtId="0" fontId="55" fillId="0" borderId="98" xfId="1" applyFont="1" applyFill="1" applyBorder="1" applyAlignment="1">
      <alignment horizontal="center" vertical="center"/>
    </xf>
    <xf numFmtId="0" fontId="55" fillId="0" borderId="99" xfId="1" applyFont="1" applyFill="1" applyBorder="1" applyAlignment="1">
      <alignment horizontal="center" vertical="center"/>
    </xf>
    <xf numFmtId="0" fontId="55" fillId="0" borderId="100" xfId="1" applyFont="1" applyFill="1" applyBorder="1" applyAlignment="1">
      <alignment horizontal="center" vertical="center"/>
    </xf>
    <xf numFmtId="0" fontId="13" fillId="0" borderId="33" xfId="0" applyFont="1" applyBorder="1" applyAlignment="1">
      <alignment horizontal="left" vertical="center" wrapText="1" indent="1"/>
    </xf>
    <xf numFmtId="0" fontId="13" fillId="0" borderId="39" xfId="0" applyFont="1" applyBorder="1" applyAlignment="1">
      <alignment horizontal="left" vertical="center" wrapText="1" indent="1"/>
    </xf>
    <xf numFmtId="0" fontId="13" fillId="0" borderId="46" xfId="0" applyFont="1" applyBorder="1" applyAlignment="1">
      <alignment horizontal="left" vertical="center" wrapText="1" indent="1"/>
    </xf>
    <xf numFmtId="0" fontId="13" fillId="7" borderId="29" xfId="0" applyFont="1" applyFill="1" applyBorder="1" applyAlignment="1">
      <alignment horizontal="left" vertical="center" wrapText="1" indent="1"/>
    </xf>
    <xf numFmtId="0" fontId="13" fillId="7" borderId="53" xfId="0" applyFont="1" applyFill="1" applyBorder="1" applyAlignment="1">
      <alignment horizontal="left" vertical="center" wrapText="1" indent="1"/>
    </xf>
    <xf numFmtId="0" fontId="13" fillId="7" borderId="41" xfId="0" applyFont="1" applyFill="1" applyBorder="1" applyAlignment="1">
      <alignment horizontal="left" vertical="center" wrapText="1" indent="1"/>
    </xf>
    <xf numFmtId="0" fontId="13" fillId="0" borderId="30" xfId="0" applyFont="1" applyBorder="1" applyAlignment="1">
      <alignment horizontal="left" vertical="center" wrapText="1" indent="1"/>
    </xf>
    <xf numFmtId="0" fontId="13" fillId="0" borderId="36" xfId="0" applyFont="1" applyBorder="1" applyAlignment="1">
      <alignment horizontal="left" vertical="center" wrapText="1" indent="1"/>
    </xf>
    <xf numFmtId="0" fontId="13" fillId="0" borderId="42" xfId="0" applyFont="1" applyBorder="1" applyAlignment="1">
      <alignment horizontal="left" vertical="center" wrapText="1" indent="1"/>
    </xf>
    <xf numFmtId="0" fontId="13" fillId="0" borderId="132" xfId="0" applyFont="1" applyBorder="1" applyAlignment="1">
      <alignment horizontal="left" vertical="center" wrapText="1" indent="1"/>
    </xf>
    <xf numFmtId="0" fontId="13" fillId="0" borderId="91" xfId="0" applyFont="1" applyBorder="1" applyAlignment="1">
      <alignment horizontal="left" vertical="center" wrapText="1" indent="1"/>
    </xf>
    <xf numFmtId="0" fontId="13" fillId="0" borderId="133" xfId="0" applyFont="1" applyBorder="1" applyAlignment="1">
      <alignment horizontal="left" vertical="center" wrapText="1" indent="1"/>
    </xf>
    <xf numFmtId="164" fontId="15" fillId="0" borderId="29" xfId="0" applyNumberFormat="1" applyFont="1" applyBorder="1" applyAlignment="1">
      <alignment horizontal="right" vertical="center"/>
    </xf>
    <xf numFmtId="164" fontId="15" fillId="0" borderId="53" xfId="0" applyNumberFormat="1" applyFont="1" applyBorder="1" applyAlignment="1">
      <alignment horizontal="right" vertical="center"/>
    </xf>
    <xf numFmtId="164" fontId="15" fillId="0" borderId="41" xfId="0" applyNumberFormat="1" applyFont="1" applyBorder="1" applyAlignment="1">
      <alignment horizontal="right" vertical="center"/>
    </xf>
    <xf numFmtId="164" fontId="14" fillId="0" borderId="29" xfId="0" applyNumberFormat="1" applyFont="1" applyBorder="1" applyAlignment="1">
      <alignment horizontal="right" vertical="center"/>
    </xf>
    <xf numFmtId="164" fontId="14" fillId="0" borderId="53" xfId="0" applyNumberFormat="1" applyFont="1" applyBorder="1" applyAlignment="1">
      <alignment horizontal="right" vertical="center"/>
    </xf>
    <xf numFmtId="164" fontId="14" fillId="0" borderId="41" xfId="0" applyNumberFormat="1" applyFont="1" applyBorder="1" applyAlignment="1">
      <alignment horizontal="right" vertical="center"/>
    </xf>
    <xf numFmtId="164" fontId="14" fillId="0" borderId="31" xfId="0" applyNumberFormat="1" applyFont="1" applyBorder="1" applyAlignment="1">
      <alignment horizontal="right" vertical="center"/>
    </xf>
    <xf numFmtId="164" fontId="14" fillId="0" borderId="37" xfId="0" applyNumberFormat="1" applyFont="1" applyBorder="1" applyAlignment="1">
      <alignment horizontal="right" vertical="center"/>
    </xf>
    <xf numFmtId="164" fontId="14" fillId="0" borderId="43" xfId="0" applyNumberFormat="1" applyFont="1" applyBorder="1" applyAlignment="1">
      <alignment horizontal="right" vertical="center"/>
    </xf>
    <xf numFmtId="0" fontId="14" fillId="0" borderId="29" xfId="0" applyFont="1" applyBorder="1" applyAlignment="1">
      <alignment horizontal="center" vertical="center"/>
    </xf>
    <xf numFmtId="0" fontId="14" fillId="0" borderId="53" xfId="0" applyFont="1" applyBorder="1" applyAlignment="1">
      <alignment horizontal="center" vertical="center"/>
    </xf>
    <xf numFmtId="0" fontId="14" fillId="0" borderId="41" xfId="0" applyFont="1" applyBorder="1" applyAlignment="1">
      <alignment horizontal="center" vertical="center"/>
    </xf>
    <xf numFmtId="1" fontId="14" fillId="0" borderId="29" xfId="0" applyNumberFormat="1" applyFont="1" applyBorder="1" applyAlignment="1">
      <alignment horizontal="center" vertical="center" wrapText="1"/>
    </xf>
    <xf numFmtId="1" fontId="14" fillId="0" borderId="53" xfId="0" applyNumberFormat="1" applyFont="1" applyBorder="1" applyAlignment="1">
      <alignment horizontal="center" vertical="center" wrapText="1"/>
    </xf>
    <xf numFmtId="1" fontId="14" fillId="0" borderId="41" xfId="0" applyNumberFormat="1" applyFont="1" applyBorder="1" applyAlignment="1">
      <alignment horizontal="center" vertical="center" wrapText="1"/>
    </xf>
    <xf numFmtId="0" fontId="13" fillId="0" borderId="29" xfId="0" applyFont="1" applyBorder="1" applyAlignment="1">
      <alignment horizontal="left" vertical="center" wrapText="1" indent="1"/>
    </xf>
    <xf numFmtId="0" fontId="13" fillId="0" borderId="53" xfId="0" applyFont="1" applyBorder="1" applyAlignment="1">
      <alignment horizontal="left" vertical="center" wrapText="1" indent="1"/>
    </xf>
    <xf numFmtId="0" fontId="13" fillId="0" borderId="41" xfId="0" applyFont="1" applyBorder="1" applyAlignment="1">
      <alignment horizontal="left" vertical="center" wrapText="1" indent="1"/>
    </xf>
    <xf numFmtId="0" fontId="11" fillId="0" borderId="28" xfId="0" applyFont="1" applyBorder="1" applyAlignment="1">
      <alignment horizontal="center" vertical="center"/>
    </xf>
    <xf numFmtId="0" fontId="11" fillId="0" borderId="35" xfId="0" applyFont="1" applyBorder="1" applyAlignment="1">
      <alignment horizontal="center" vertical="center"/>
    </xf>
    <xf numFmtId="0" fontId="11" fillId="0" borderId="40" xfId="0" applyFont="1" applyBorder="1" applyAlignment="1">
      <alignment horizontal="center" vertical="center"/>
    </xf>
    <xf numFmtId="0" fontId="12" fillId="0" borderId="29" xfId="0" applyFont="1" applyBorder="1" applyAlignment="1">
      <alignment horizontal="left" vertical="center" wrapText="1" indent="1"/>
    </xf>
    <xf numFmtId="0" fontId="12" fillId="0" borderId="53" xfId="0" applyFont="1" applyBorder="1" applyAlignment="1">
      <alignment horizontal="left" vertical="center" wrapText="1" indent="1"/>
    </xf>
    <xf numFmtId="0" fontId="12" fillId="0" borderId="41" xfId="0" applyFont="1" applyBorder="1" applyAlignment="1">
      <alignment horizontal="left" vertical="center" wrapText="1" indent="1"/>
    </xf>
    <xf numFmtId="0" fontId="13" fillId="0" borderId="29"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41" xfId="0" applyFont="1" applyBorder="1" applyAlignment="1">
      <alignment horizontal="center" vertical="center" wrapText="1"/>
    </xf>
    <xf numFmtId="0" fontId="3" fillId="0" borderId="53" xfId="0" applyFont="1" applyBorder="1" applyAlignment="1">
      <alignment horizontal="left" indent="1"/>
    </xf>
    <xf numFmtId="0" fontId="2" fillId="0" borderId="93" xfId="1" applyFont="1" applyFill="1" applyBorder="1" applyAlignment="1">
      <alignment horizontal="center" vertical="center"/>
    </xf>
    <xf numFmtId="0" fontId="2" fillId="0" borderId="94" xfId="1" applyFont="1" applyFill="1" applyBorder="1" applyAlignment="1">
      <alignment horizontal="center" vertical="center"/>
    </xf>
    <xf numFmtId="0" fontId="2" fillId="0" borderId="95" xfId="1" applyFont="1" applyFill="1" applyBorder="1" applyAlignment="1">
      <alignment horizontal="center" vertical="center"/>
    </xf>
    <xf numFmtId="0" fontId="54" fillId="0" borderId="96" xfId="1" applyFont="1" applyFill="1" applyBorder="1" applyAlignment="1">
      <alignment horizontal="center" vertical="center"/>
    </xf>
    <xf numFmtId="0" fontId="54" fillId="0" borderId="85" xfId="1" applyFont="1" applyFill="1" applyBorder="1" applyAlignment="1">
      <alignment horizontal="center" vertical="center"/>
    </xf>
    <xf numFmtId="0" fontId="54" fillId="0" borderId="97" xfId="1" applyFont="1" applyFill="1" applyBorder="1" applyAlignment="1">
      <alignment horizontal="center" vertical="center"/>
    </xf>
    <xf numFmtId="0" fontId="4" fillId="0" borderId="96" xfId="1" applyFont="1" applyFill="1" applyBorder="1" applyAlignment="1">
      <alignment horizontal="center" vertical="center"/>
    </xf>
    <xf numFmtId="0" fontId="4" fillId="0" borderId="85" xfId="1" applyFont="1" applyFill="1" applyBorder="1" applyAlignment="1">
      <alignment horizontal="center" vertical="center"/>
    </xf>
    <xf numFmtId="0" fontId="4" fillId="0" borderId="97" xfId="1" applyFont="1" applyFill="1" applyBorder="1" applyAlignment="1">
      <alignment horizontal="center" vertical="center"/>
    </xf>
    <xf numFmtId="1" fontId="14" fillId="0" borderId="48" xfId="0" applyNumberFormat="1" applyFont="1" applyBorder="1" applyAlignment="1">
      <alignment horizontal="center" vertical="center" wrapText="1"/>
    </xf>
    <xf numFmtId="0" fontId="3" fillId="0" borderId="53" xfId="0" applyFont="1" applyBorder="1"/>
    <xf numFmtId="0" fontId="3" fillId="0" borderId="35" xfId="0" applyFont="1" applyBorder="1"/>
    <xf numFmtId="0" fontId="11" fillId="0" borderId="47" xfId="0" applyFont="1" applyBorder="1" applyAlignment="1">
      <alignment horizontal="center" vertical="center"/>
    </xf>
    <xf numFmtId="0" fontId="16" fillId="0" borderId="47" xfId="0" applyFont="1" applyBorder="1" applyAlignment="1">
      <alignment horizontal="center" vertical="center" wrapText="1"/>
    </xf>
    <xf numFmtId="0" fontId="12" fillId="0" borderId="48" xfId="0" applyFont="1" applyBorder="1" applyAlignment="1">
      <alignment horizontal="left" vertical="center" wrapText="1" indent="1"/>
    </xf>
    <xf numFmtId="0" fontId="13" fillId="0" borderId="48" xfId="0" applyFont="1" applyBorder="1" applyAlignment="1">
      <alignment horizontal="left" vertical="center" wrapText="1" indent="1"/>
    </xf>
    <xf numFmtId="39" fontId="14" fillId="0" borderId="29" xfId="0" applyNumberFormat="1" applyFont="1" applyBorder="1" applyAlignment="1">
      <alignment vertical="center"/>
    </xf>
    <xf numFmtId="0" fontId="3" fillId="0" borderId="41" xfId="0" applyFont="1" applyBorder="1"/>
    <xf numFmtId="39" fontId="15" fillId="0" borderId="29" xfId="0" applyNumberFormat="1" applyFont="1" applyBorder="1" applyAlignment="1">
      <alignment vertical="center"/>
    </xf>
    <xf numFmtId="0" fontId="3" fillId="0" borderId="41" xfId="0" applyFont="1" applyBorder="1" applyAlignment="1">
      <alignment horizontal="left" indent="1"/>
    </xf>
    <xf numFmtId="0" fontId="22" fillId="3" borderId="119" xfId="0" applyFont="1" applyFill="1" applyBorder="1" applyAlignment="1">
      <alignment horizontal="left" vertical="center" indent="1"/>
    </xf>
    <xf numFmtId="0" fontId="3" fillId="0" borderId="104" xfId="0" applyFont="1" applyBorder="1" applyAlignment="1">
      <alignment horizontal="left" indent="1"/>
    </xf>
    <xf numFmtId="0" fontId="3" fillId="0" borderId="105" xfId="0" applyFont="1" applyBorder="1" applyAlignment="1">
      <alignment horizontal="left" indent="1"/>
    </xf>
    <xf numFmtId="0" fontId="24" fillId="3" borderId="119" xfId="0" applyFont="1" applyFill="1" applyBorder="1" applyAlignment="1">
      <alignment horizontal="center" vertical="center"/>
    </xf>
    <xf numFmtId="0" fontId="3" fillId="0" borderId="104" xfId="0" applyFont="1" applyBorder="1"/>
    <xf numFmtId="0" fontId="3" fillId="0" borderId="121" xfId="0" applyFont="1" applyBorder="1"/>
    <xf numFmtId="0" fontId="3" fillId="0" borderId="40" xfId="0" applyFont="1" applyBorder="1"/>
    <xf numFmtId="0" fontId="22" fillId="3" borderId="66" xfId="0" applyFont="1" applyFill="1" applyBorder="1" applyAlignment="1">
      <alignment horizontal="left" vertical="center" indent="1"/>
    </xf>
    <xf numFmtId="0" fontId="3" fillId="0" borderId="66" xfId="0" applyFont="1" applyBorder="1" applyAlignment="1">
      <alignment horizontal="left" indent="1"/>
    </xf>
    <xf numFmtId="0" fontId="3" fillId="0" borderId="67" xfId="0" applyFont="1" applyBorder="1" applyAlignment="1">
      <alignment horizontal="left" indent="1"/>
    </xf>
    <xf numFmtId="0" fontId="14" fillId="0" borderId="29" xfId="0" applyFont="1" applyBorder="1" applyAlignment="1">
      <alignment horizontal="center" vertical="center" wrapText="1"/>
    </xf>
    <xf numFmtId="0" fontId="3" fillId="0" borderId="36" xfId="0" applyFont="1" applyBorder="1" applyAlignment="1">
      <alignment horizontal="left" indent="1"/>
    </xf>
    <xf numFmtId="0" fontId="3" fillId="0" borderId="42" xfId="0" applyFont="1" applyBorder="1" applyAlignment="1">
      <alignment horizontal="left" indent="1"/>
    </xf>
    <xf numFmtId="39" fontId="14" fillId="0" borderId="31" xfId="0" applyNumberFormat="1" applyFont="1" applyBorder="1" applyAlignment="1">
      <alignment vertical="center"/>
    </xf>
    <xf numFmtId="0" fontId="3" fillId="0" borderId="37" xfId="0" applyFont="1" applyBorder="1"/>
    <xf numFmtId="0" fontId="3" fillId="0" borderId="43" xfId="0" applyFont="1" applyBorder="1"/>
    <xf numFmtId="0" fontId="6" fillId="2" borderId="1" xfId="0" applyFont="1" applyFill="1" applyBorder="1" applyAlignment="1">
      <alignment horizontal="center" vertical="center" wrapText="1"/>
    </xf>
    <xf numFmtId="0" fontId="3" fillId="0" borderId="2" xfId="0" applyFont="1" applyBorder="1"/>
    <xf numFmtId="0" fontId="6" fillId="2" borderId="2" xfId="0" applyFont="1" applyFill="1" applyBorder="1" applyAlignment="1">
      <alignment horizontal="center" vertical="center" wrapText="1"/>
    </xf>
    <xf numFmtId="0" fontId="3" fillId="0" borderId="3" xfId="0" applyFont="1" applyBorder="1"/>
    <xf numFmtId="0" fontId="7" fillId="4" borderId="6" xfId="0" applyFont="1" applyFill="1" applyBorder="1" applyAlignment="1">
      <alignment horizontal="center" vertical="center" wrapText="1"/>
    </xf>
    <xf numFmtId="0" fontId="3" fillId="0" borderId="66" xfId="0" applyFont="1" applyBorder="1"/>
    <xf numFmtId="0" fontId="3" fillId="0" borderId="7" xfId="0" applyFont="1" applyBorder="1"/>
    <xf numFmtId="0" fontId="7" fillId="3" borderId="4" xfId="0" applyFont="1" applyFill="1" applyBorder="1" applyAlignment="1">
      <alignment horizontal="center" vertical="center" wrapText="1"/>
    </xf>
    <xf numFmtId="0" fontId="3" fillId="0" borderId="5" xfId="0" applyFont="1" applyBorder="1"/>
    <xf numFmtId="0" fontId="8" fillId="5" borderId="8" xfId="0" applyFont="1" applyFill="1" applyBorder="1" applyAlignment="1">
      <alignment horizontal="center" vertical="center" textRotation="90" wrapText="1"/>
    </xf>
    <xf numFmtId="0" fontId="3" fillId="0" borderId="19" xfId="0" applyFont="1" applyBorder="1"/>
    <xf numFmtId="0" fontId="8" fillId="5" borderId="9" xfId="0" applyFont="1" applyFill="1" applyBorder="1" applyAlignment="1">
      <alignment horizontal="center" vertical="center" wrapText="1"/>
    </xf>
    <xf numFmtId="0" fontId="3" fillId="0" borderId="20" xfId="0" applyFont="1" applyBorder="1"/>
    <xf numFmtId="0" fontId="8" fillId="5" borderId="12" xfId="0" applyFont="1" applyFill="1" applyBorder="1" applyAlignment="1">
      <alignment horizontal="center" vertical="center" wrapText="1"/>
    </xf>
    <xf numFmtId="0" fontId="3" fillId="0" borderId="22" xfId="0" applyFont="1" applyBorder="1"/>
    <xf numFmtId="0" fontId="8" fillId="6" borderId="17" xfId="0" applyFont="1" applyFill="1" applyBorder="1" applyAlignment="1">
      <alignment horizontal="center" vertical="center" wrapText="1"/>
    </xf>
    <xf numFmtId="0" fontId="3" fillId="0" borderId="14" xfId="0" applyFont="1" applyBorder="1"/>
    <xf numFmtId="0" fontId="3" fillId="0" borderId="15" xfId="0" applyFont="1" applyBorder="1"/>
    <xf numFmtId="0" fontId="8" fillId="6" borderId="18" xfId="0" applyFont="1" applyFill="1" applyBorder="1" applyAlignment="1">
      <alignment horizontal="center" vertical="center" wrapText="1"/>
    </xf>
    <xf numFmtId="0" fontId="3" fillId="0" borderId="26" xfId="0" applyFont="1" applyBorder="1"/>
    <xf numFmtId="0" fontId="9" fillId="5" borderId="10" xfId="0" applyFont="1" applyFill="1" applyBorder="1" applyAlignment="1">
      <alignment horizontal="center" vertical="center" wrapText="1"/>
    </xf>
    <xf numFmtId="0" fontId="3" fillId="0" borderId="11" xfId="0" applyFont="1" applyBorder="1"/>
    <xf numFmtId="0" fontId="8" fillId="5" borderId="10"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3" fillId="0" borderId="25" xfId="0" applyFont="1" applyBorder="1"/>
    <xf numFmtId="164" fontId="14" fillId="0" borderId="29" xfId="0" applyNumberFormat="1" applyFont="1" applyBorder="1" applyAlignment="1">
      <alignment vertical="center"/>
    </xf>
    <xf numFmtId="164" fontId="15" fillId="0" borderId="29" xfId="0" applyNumberFormat="1" applyFont="1" applyBorder="1" applyAlignment="1">
      <alignment vertical="center"/>
    </xf>
    <xf numFmtId="164" fontId="14" fillId="0" borderId="31" xfId="0" applyNumberFormat="1" applyFont="1" applyBorder="1" applyAlignment="1">
      <alignment vertical="center"/>
    </xf>
    <xf numFmtId="0" fontId="13" fillId="0" borderId="49" xfId="0" applyFont="1" applyBorder="1" applyAlignment="1">
      <alignment horizontal="left" vertical="center" wrapText="1" indent="1"/>
    </xf>
    <xf numFmtId="164" fontId="14" fillId="0" borderId="50" xfId="0" applyNumberFormat="1" applyFont="1" applyBorder="1" applyAlignment="1">
      <alignment vertical="center"/>
    </xf>
    <xf numFmtId="164" fontId="14" fillId="0" borderId="37" xfId="0" applyNumberFormat="1" applyFont="1" applyBorder="1" applyAlignment="1">
      <alignment vertical="center"/>
    </xf>
    <xf numFmtId="164" fontId="14" fillId="0" borderId="48" xfId="0" applyNumberFormat="1" applyFont="1" applyBorder="1" applyAlignment="1">
      <alignment vertical="center"/>
    </xf>
    <xf numFmtId="164" fontId="14" fillId="0" borderId="53" xfId="0" applyNumberFormat="1" applyFont="1" applyBorder="1" applyAlignment="1">
      <alignment vertical="center"/>
    </xf>
    <xf numFmtId="0" fontId="13" fillId="8" borderId="39" xfId="0" applyFont="1" applyFill="1" applyBorder="1" applyAlignment="1">
      <alignment horizontal="left" vertical="center" wrapText="1" indent="1"/>
    </xf>
    <xf numFmtId="0" fontId="3" fillId="8" borderId="39" xfId="0" applyFont="1" applyFill="1" applyBorder="1" applyAlignment="1">
      <alignment horizontal="left" indent="1"/>
    </xf>
    <xf numFmtId="0" fontId="14" fillId="8" borderId="48" xfId="0" applyFont="1" applyFill="1" applyBorder="1" applyAlignment="1">
      <alignment horizontal="center" vertical="center" wrapText="1"/>
    </xf>
    <xf numFmtId="0" fontId="3" fillId="8" borderId="53" xfId="0" applyFont="1" applyFill="1" applyBorder="1"/>
    <xf numFmtId="0" fontId="14" fillId="0" borderId="48" xfId="0" applyFont="1" applyBorder="1" applyAlignment="1">
      <alignment horizontal="center" vertical="center" wrapText="1"/>
    </xf>
    <xf numFmtId="0" fontId="46" fillId="8" borderId="48" xfId="0" applyFont="1" applyFill="1" applyBorder="1" applyAlignment="1">
      <alignment horizontal="left" vertical="center" wrapText="1" indent="1"/>
    </xf>
    <xf numFmtId="0" fontId="3" fillId="8" borderId="53" xfId="0" applyFont="1" applyFill="1" applyBorder="1" applyAlignment="1">
      <alignment horizontal="left" indent="1"/>
    </xf>
    <xf numFmtId="0" fontId="14" fillId="0" borderId="53" xfId="0" applyFont="1" applyBorder="1" applyAlignment="1">
      <alignment horizontal="center" vertical="center" wrapText="1"/>
    </xf>
    <xf numFmtId="0" fontId="13" fillId="8" borderId="33" xfId="0" applyFont="1" applyFill="1" applyBorder="1" applyAlignment="1">
      <alignment horizontal="left" vertical="center" wrapText="1" indent="1"/>
    </xf>
    <xf numFmtId="0" fontId="13" fillId="0" borderId="113" xfId="0" applyFont="1" applyBorder="1" applyAlignment="1">
      <alignment horizontal="left" vertical="center" wrapText="1" indent="1"/>
    </xf>
    <xf numFmtId="0" fontId="3" fillId="0" borderId="114" xfId="0" applyFont="1" applyBorder="1" applyAlignment="1">
      <alignment horizontal="left" indent="1"/>
    </xf>
    <xf numFmtId="164" fontId="15" fillId="0" borderId="48" xfId="0" applyNumberFormat="1" applyFont="1" applyBorder="1" applyAlignment="1">
      <alignment vertical="center"/>
    </xf>
    <xf numFmtId="164" fontId="15" fillId="0" borderId="53" xfId="0" applyNumberFormat="1" applyFont="1" applyBorder="1" applyAlignment="1">
      <alignment vertical="center"/>
    </xf>
    <xf numFmtId="0" fontId="13" fillId="0" borderId="86" xfId="0" applyFont="1" applyBorder="1" applyAlignment="1">
      <alignment horizontal="left" vertical="center" wrapText="1" indent="1"/>
    </xf>
    <xf numFmtId="0" fontId="13" fillId="0" borderId="87" xfId="0" applyFont="1" applyBorder="1" applyAlignment="1">
      <alignment horizontal="left" vertical="center" wrapText="1" indent="1"/>
    </xf>
    <xf numFmtId="0" fontId="3" fillId="0" borderId="87" xfId="0" applyFont="1" applyBorder="1" applyAlignment="1">
      <alignment horizontal="left" indent="1"/>
    </xf>
    <xf numFmtId="0" fontId="8" fillId="0" borderId="0" xfId="0" applyFont="1" applyAlignment="1">
      <alignment horizontal="center" vertical="center" wrapText="1"/>
    </xf>
    <xf numFmtId="0" fontId="0" fillId="0" borderId="0" xfId="0" applyFont="1" applyAlignment="1"/>
    <xf numFmtId="0" fontId="22" fillId="3" borderId="104" xfId="0" applyFont="1" applyFill="1" applyBorder="1" applyAlignment="1">
      <alignment horizontal="left" vertical="center" indent="1"/>
    </xf>
    <xf numFmtId="0" fontId="3" fillId="0" borderId="99" xfId="0" applyFont="1" applyBorder="1" applyAlignment="1">
      <alignment horizontal="left" indent="1"/>
    </xf>
    <xf numFmtId="0" fontId="3" fillId="0" borderId="108" xfId="0" applyFont="1" applyBorder="1" applyAlignment="1">
      <alignment horizontal="left" indent="1"/>
    </xf>
    <xf numFmtId="0" fontId="22" fillId="3" borderId="107" xfId="0" applyFont="1" applyFill="1" applyBorder="1" applyAlignment="1">
      <alignment horizontal="left" vertical="center" indent="1"/>
    </xf>
    <xf numFmtId="0" fontId="24" fillId="3" borderId="107" xfId="0" applyFont="1" applyFill="1" applyBorder="1" applyAlignment="1">
      <alignment horizontal="center" vertical="center"/>
    </xf>
    <xf numFmtId="0" fontId="3" fillId="0" borderId="99" xfId="0" applyFont="1" applyBorder="1"/>
    <xf numFmtId="0" fontId="3" fillId="0" borderId="109" xfId="0" applyFont="1" applyBorder="1"/>
    <xf numFmtId="0" fontId="29" fillId="2" borderId="102" xfId="0" applyFont="1" applyFill="1" applyBorder="1" applyAlignment="1">
      <alignment horizontal="left" vertical="center" wrapText="1" indent="5"/>
    </xf>
    <xf numFmtId="0" fontId="3" fillId="0" borderId="78" xfId="0" applyFont="1" applyBorder="1" applyAlignment="1">
      <alignment horizontal="left" indent="5"/>
    </xf>
    <xf numFmtId="4" fontId="29" fillId="2" borderId="78" xfId="0" applyNumberFormat="1" applyFont="1" applyFill="1" applyBorder="1" applyAlignment="1">
      <alignment horizontal="left" vertical="center" wrapText="1" indent="1"/>
    </xf>
    <xf numFmtId="0" fontId="3" fillId="0" borderId="78" xfId="0" applyFont="1" applyBorder="1" applyAlignment="1">
      <alignment horizontal="left" indent="1"/>
    </xf>
    <xf numFmtId="4" fontId="31" fillId="2" borderId="78" xfId="0" applyNumberFormat="1" applyFont="1" applyFill="1" applyBorder="1" applyAlignment="1">
      <alignment horizontal="center" vertical="center" wrapText="1"/>
    </xf>
    <xf numFmtId="0" fontId="3" fillId="0" borderId="78" xfId="0" applyFont="1" applyBorder="1"/>
    <xf numFmtId="0" fontId="3" fillId="0" borderId="103" xfId="0" applyFont="1" applyBorder="1"/>
    <xf numFmtId="0" fontId="13" fillId="7" borderId="124" xfId="0" applyFont="1" applyFill="1" applyBorder="1" applyAlignment="1">
      <alignment horizontal="left" vertical="center" wrapText="1" indent="1"/>
    </xf>
    <xf numFmtId="0" fontId="3" fillId="0" borderId="122" xfId="0" applyFont="1" applyBorder="1" applyAlignment="1">
      <alignment horizontal="left" indent="1"/>
    </xf>
    <xf numFmtId="0" fontId="13" fillId="8" borderId="113" xfId="0" applyFont="1" applyFill="1" applyBorder="1" applyAlignment="1">
      <alignment horizontal="left" vertical="center" wrapText="1" indent="1"/>
    </xf>
    <xf numFmtId="0" fontId="3" fillId="8" borderId="114" xfId="0" applyFont="1" applyFill="1" applyBorder="1" applyAlignment="1">
      <alignment horizontal="left" indent="1"/>
    </xf>
    <xf numFmtId="0" fontId="13" fillId="7" borderId="48" xfId="0" applyFont="1" applyFill="1" applyBorder="1" applyAlignment="1">
      <alignment horizontal="left" vertical="center" wrapText="1" indent="1"/>
    </xf>
    <xf numFmtId="0" fontId="13" fillId="0" borderId="48" xfId="0" applyFont="1" applyBorder="1" applyAlignment="1">
      <alignment horizontal="center" vertical="center" wrapText="1"/>
    </xf>
    <xf numFmtId="0" fontId="3" fillId="0" borderId="53" xfId="0" applyFont="1" applyBorder="1" applyAlignment="1">
      <alignment horizontal="center"/>
    </xf>
    <xf numFmtId="0" fontId="3" fillId="0" borderId="41" xfId="0" applyFont="1" applyBorder="1" applyAlignment="1">
      <alignment horizontal="center"/>
    </xf>
    <xf numFmtId="0" fontId="56" fillId="11" borderId="101" xfId="0" applyFont="1" applyFill="1" applyBorder="1" applyAlignment="1">
      <alignment horizontal="center" vertical="center" textRotation="90" wrapText="1"/>
    </xf>
    <xf numFmtId="0" fontId="13" fillId="8" borderId="51" xfId="0" applyFont="1" applyFill="1" applyBorder="1" applyAlignment="1">
      <alignment horizontal="left" vertical="center" wrapText="1" indent="1"/>
    </xf>
    <xf numFmtId="0" fontId="22" fillId="3" borderId="69" xfId="0" applyFont="1" applyFill="1" applyBorder="1" applyAlignment="1">
      <alignment horizontal="left" vertical="center" indent="1"/>
    </xf>
    <xf numFmtId="0" fontId="24" fillId="3" borderId="69" xfId="0" applyFont="1" applyFill="1" applyBorder="1" applyAlignment="1">
      <alignment horizontal="center" vertical="center"/>
    </xf>
    <xf numFmtId="0" fontId="13" fillId="7" borderId="49" xfId="0" applyFont="1" applyFill="1" applyBorder="1" applyAlignment="1">
      <alignment horizontal="left" vertical="center" wrapText="1" indent="1"/>
    </xf>
    <xf numFmtId="0" fontId="33" fillId="0" borderId="80" xfId="0" applyFont="1" applyBorder="1" applyAlignment="1">
      <alignment horizontal="center"/>
    </xf>
    <xf numFmtId="0" fontId="3" fillId="0" borderId="80" xfId="0" applyFont="1" applyBorder="1"/>
    <xf numFmtId="0" fontId="35" fillId="0" borderId="0" xfId="0" applyFont="1" applyAlignment="1">
      <alignment horizontal="center" vertical="top"/>
    </xf>
    <xf numFmtId="0" fontId="14" fillId="0" borderId="48" xfId="0" applyFont="1" applyBorder="1" applyAlignment="1">
      <alignment horizontal="center" vertical="center"/>
    </xf>
    <xf numFmtId="0" fontId="32" fillId="0" borderId="0" xfId="0" applyFont="1" applyAlignment="1">
      <alignment horizontal="left" vertical="center" wrapText="1"/>
    </xf>
  </cellXfs>
  <cellStyles count="4">
    <cellStyle name="Normal" xfId="0" builtinId="0"/>
    <cellStyle name="Normal 14" xfId="2"/>
    <cellStyle name="Normal 2 2" xfId="3"/>
    <cellStyle name="Normal_CEPSYMED FCS"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600075</xdr:colOff>
      <xdr:row>235</xdr:row>
      <xdr:rowOff>161925</xdr:rowOff>
    </xdr:from>
    <xdr:ext cx="1743075" cy="1447800"/>
    <xdr:pic>
      <xdr:nvPicPr>
        <xdr:cNvPr id="5"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85725</xdr:colOff>
      <xdr:row>235</xdr:row>
      <xdr:rowOff>104775</xdr:rowOff>
    </xdr:from>
    <xdr:ext cx="1743075" cy="1447800"/>
    <xdr:pic>
      <xdr:nvPicPr>
        <xdr:cNvPr id="7"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xdr:col>
      <xdr:colOff>214312</xdr:colOff>
      <xdr:row>0</xdr:row>
      <xdr:rowOff>64294</xdr:rowOff>
    </xdr:from>
    <xdr:to>
      <xdr:col>2</xdr:col>
      <xdr:colOff>957262</xdr:colOff>
      <xdr:row>3</xdr:row>
      <xdr:rowOff>23812</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139"/>
        <a:stretch/>
      </xdr:blipFill>
      <xdr:spPr>
        <a:xfrm>
          <a:off x="726281" y="64294"/>
          <a:ext cx="1326356" cy="1316831"/>
        </a:xfrm>
        <a:prstGeom prst="rect">
          <a:avLst/>
        </a:prstGeom>
      </xdr:spPr>
    </xdr:pic>
    <xdr:clientData/>
  </xdr:twoCellAnchor>
  <xdr:twoCellAnchor editAs="oneCell">
    <xdr:from>
      <xdr:col>11</xdr:col>
      <xdr:colOff>800099</xdr:colOff>
      <xdr:row>0</xdr:row>
      <xdr:rowOff>19051</xdr:rowOff>
    </xdr:from>
    <xdr:to>
      <xdr:col>11</xdr:col>
      <xdr:colOff>2124074</xdr:colOff>
      <xdr:row>3</xdr:row>
      <xdr:rowOff>1</xdr:rowOff>
    </xdr:to>
    <xdr:pic>
      <xdr:nvPicPr>
        <xdr:cNvPr id="10" name="Imagen 9"/>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230349" y="19051"/>
          <a:ext cx="1323975" cy="1326356"/>
        </a:xfrm>
        <a:prstGeom prst="rect">
          <a:avLst/>
        </a:prstGeom>
      </xdr:spPr>
    </xdr:pic>
    <xdr:clientData/>
  </xdr:twoCellAnchor>
  <xdr:twoCellAnchor editAs="oneCell">
    <xdr:from>
      <xdr:col>20</xdr:col>
      <xdr:colOff>942975</xdr:colOff>
      <xdr:row>0</xdr:row>
      <xdr:rowOff>28575</xdr:rowOff>
    </xdr:from>
    <xdr:to>
      <xdr:col>21</xdr:col>
      <xdr:colOff>1233489</xdr:colOff>
      <xdr:row>2</xdr:row>
      <xdr:rowOff>357188</xdr:rowOff>
    </xdr:to>
    <xdr:pic>
      <xdr:nvPicPr>
        <xdr:cNvPr id="11" name="Imagen 10"/>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28065413" y="28575"/>
          <a:ext cx="1326356" cy="1293019"/>
        </a:xfrm>
        <a:prstGeom prst="rect">
          <a:avLst/>
        </a:prstGeom>
      </xdr:spPr>
    </xdr:pic>
    <xdr:clientData/>
  </xdr:twoCellAnchor>
  <xdr:twoCellAnchor editAs="oneCell">
    <xdr:from>
      <xdr:col>4</xdr:col>
      <xdr:colOff>1123950</xdr:colOff>
      <xdr:row>236</xdr:row>
      <xdr:rowOff>38100</xdr:rowOff>
    </xdr:from>
    <xdr:to>
      <xdr:col>5</xdr:col>
      <xdr:colOff>496358</xdr:colOff>
      <xdr:row>239</xdr:row>
      <xdr:rowOff>153244</xdr:rowOff>
    </xdr:to>
    <xdr:pic>
      <xdr:nvPicPr>
        <xdr:cNvPr id="12" name="Imagen 11"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5">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429250" y="88458675"/>
          <a:ext cx="1086908" cy="1067644"/>
        </a:xfrm>
        <a:prstGeom prst="rect">
          <a:avLst/>
        </a:prstGeom>
        <a:noFill/>
      </xdr:spPr>
    </xdr:pic>
    <xdr:clientData/>
  </xdr:twoCellAnchor>
  <xdr:twoCellAnchor editAs="oneCell">
    <xdr:from>
      <xdr:col>14</xdr:col>
      <xdr:colOff>933450</xdr:colOff>
      <xdr:row>236</xdr:row>
      <xdr:rowOff>76200</xdr:rowOff>
    </xdr:from>
    <xdr:to>
      <xdr:col>15</xdr:col>
      <xdr:colOff>886883</xdr:colOff>
      <xdr:row>239</xdr:row>
      <xdr:rowOff>191344</xdr:rowOff>
    </xdr:to>
    <xdr:pic>
      <xdr:nvPicPr>
        <xdr:cNvPr id="13" name="Imagen 12"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5">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20154900" y="88496775"/>
          <a:ext cx="1086908" cy="1067644"/>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90"/>
  <sheetViews>
    <sheetView showGridLines="0" tabSelected="1" topLeftCell="O251" zoomScale="80" zoomScaleNormal="80" workbookViewId="0">
      <selection activeCell="AB145" sqref="AB145"/>
    </sheetView>
  </sheetViews>
  <sheetFormatPr baseColWidth="10" defaultColWidth="12.625" defaultRowHeight="15" customHeight="1" x14ac:dyDescent="0.2"/>
  <cols>
    <col min="1" max="1" width="6.75" customWidth="1"/>
    <col min="2" max="2" width="7.625" customWidth="1"/>
    <col min="3" max="3" width="19.625" customWidth="1"/>
    <col min="4" max="7" width="22.5" customWidth="1"/>
    <col min="8" max="11" width="12.375" customWidth="1"/>
    <col min="12" max="12" width="32.625" customWidth="1"/>
    <col min="13" max="13" width="31.25" customWidth="1"/>
    <col min="14" max="15" width="14.875" customWidth="1"/>
    <col min="16" max="16" width="15.5" customWidth="1"/>
    <col min="17" max="17" width="14.875" customWidth="1"/>
    <col min="18" max="18" width="18.875" customWidth="1"/>
    <col min="19" max="19" width="24.25" customWidth="1"/>
    <col min="20" max="20" width="15.75" customWidth="1"/>
    <col min="21" max="21" width="13.625" customWidth="1"/>
    <col min="22" max="22" width="47.5" customWidth="1"/>
    <col min="23" max="23" width="16.875" customWidth="1"/>
    <col min="24" max="24" width="10.5" customWidth="1"/>
    <col min="25" max="25" width="13" customWidth="1"/>
    <col min="26" max="27" width="12" customWidth="1"/>
    <col min="28" max="28" width="13.75" customWidth="1"/>
    <col min="29" max="31" width="8.5" customWidth="1"/>
    <col min="32" max="32" width="23" customWidth="1"/>
  </cols>
  <sheetData>
    <row r="1" spans="1:32" s="182" customFormat="1" ht="45.75" x14ac:dyDescent="0.25">
      <c r="A1" s="431" t="s">
        <v>0</v>
      </c>
      <c r="B1" s="432"/>
      <c r="C1" s="432"/>
      <c r="D1" s="432"/>
      <c r="E1" s="432"/>
      <c r="F1" s="432"/>
      <c r="G1" s="432"/>
      <c r="H1" s="432"/>
      <c r="I1" s="432"/>
      <c r="J1" s="432"/>
      <c r="K1" s="432"/>
      <c r="L1" s="432" t="s">
        <v>0</v>
      </c>
      <c r="M1" s="432"/>
      <c r="N1" s="432"/>
      <c r="O1" s="432"/>
      <c r="P1" s="432"/>
      <c r="Q1" s="432"/>
      <c r="R1" s="432"/>
      <c r="S1" s="432"/>
      <c r="T1" s="432"/>
      <c r="U1" s="432"/>
      <c r="V1" s="432" t="s">
        <v>0</v>
      </c>
      <c r="W1" s="432"/>
      <c r="X1" s="432"/>
      <c r="Y1" s="432"/>
      <c r="Z1" s="432"/>
      <c r="AA1" s="432"/>
      <c r="AB1" s="432"/>
      <c r="AC1" s="432"/>
      <c r="AD1" s="432"/>
      <c r="AE1" s="432"/>
      <c r="AF1" s="433"/>
    </row>
    <row r="2" spans="1:32" s="183" customFormat="1" ht="30" x14ac:dyDescent="0.25">
      <c r="A2" s="434" t="s">
        <v>1</v>
      </c>
      <c r="B2" s="435"/>
      <c r="C2" s="435"/>
      <c r="D2" s="435"/>
      <c r="E2" s="435"/>
      <c r="F2" s="435"/>
      <c r="G2" s="435"/>
      <c r="H2" s="435"/>
      <c r="I2" s="435"/>
      <c r="J2" s="435"/>
      <c r="K2" s="435"/>
      <c r="L2" s="435" t="s">
        <v>1</v>
      </c>
      <c r="M2" s="435"/>
      <c r="N2" s="435"/>
      <c r="O2" s="435"/>
      <c r="P2" s="435"/>
      <c r="Q2" s="435"/>
      <c r="R2" s="435"/>
      <c r="S2" s="435"/>
      <c r="T2" s="435"/>
      <c r="U2" s="435"/>
      <c r="V2" s="435" t="s">
        <v>1</v>
      </c>
      <c r="W2" s="435"/>
      <c r="X2" s="435"/>
      <c r="Y2" s="435"/>
      <c r="Z2" s="435"/>
      <c r="AA2" s="435"/>
      <c r="AB2" s="435"/>
      <c r="AC2" s="435"/>
      <c r="AD2" s="435"/>
      <c r="AE2" s="435"/>
      <c r="AF2" s="436"/>
    </row>
    <row r="3" spans="1:32" s="183" customFormat="1" ht="30.75" x14ac:dyDescent="0.25">
      <c r="A3" s="437" t="s">
        <v>2</v>
      </c>
      <c r="B3" s="438"/>
      <c r="C3" s="438"/>
      <c r="D3" s="438"/>
      <c r="E3" s="438"/>
      <c r="F3" s="438"/>
      <c r="G3" s="438"/>
      <c r="H3" s="438"/>
      <c r="I3" s="438"/>
      <c r="J3" s="438"/>
      <c r="K3" s="438"/>
      <c r="L3" s="438" t="s">
        <v>2</v>
      </c>
      <c r="M3" s="438"/>
      <c r="N3" s="438"/>
      <c r="O3" s="438"/>
      <c r="P3" s="438"/>
      <c r="Q3" s="438"/>
      <c r="R3" s="438"/>
      <c r="S3" s="438"/>
      <c r="T3" s="438"/>
      <c r="U3" s="438"/>
      <c r="V3" s="438" t="s">
        <v>2</v>
      </c>
      <c r="W3" s="438"/>
      <c r="X3" s="438"/>
      <c r="Y3" s="438"/>
      <c r="Z3" s="438"/>
      <c r="AA3" s="438"/>
      <c r="AB3" s="438"/>
      <c r="AC3" s="438"/>
      <c r="AD3" s="438"/>
      <c r="AE3" s="438"/>
      <c r="AF3" s="439"/>
    </row>
    <row r="4" spans="1:32" s="183" customFormat="1" ht="27" thickBot="1" x14ac:dyDescent="0.3">
      <c r="A4" s="388" t="s">
        <v>508</v>
      </c>
      <c r="B4" s="389"/>
      <c r="C4" s="389"/>
      <c r="D4" s="389"/>
      <c r="E4" s="389"/>
      <c r="F4" s="389"/>
      <c r="G4" s="389"/>
      <c r="H4" s="389"/>
      <c r="I4" s="389"/>
      <c r="J4" s="389"/>
      <c r="K4" s="389"/>
      <c r="L4" s="389" t="s">
        <v>508</v>
      </c>
      <c r="M4" s="389"/>
      <c r="N4" s="389"/>
      <c r="O4" s="389"/>
      <c r="P4" s="389"/>
      <c r="Q4" s="389"/>
      <c r="R4" s="389"/>
      <c r="S4" s="389"/>
      <c r="T4" s="389"/>
      <c r="U4" s="389"/>
      <c r="V4" s="389" t="s">
        <v>508</v>
      </c>
      <c r="W4" s="389"/>
      <c r="X4" s="389"/>
      <c r="Y4" s="389"/>
      <c r="Z4" s="389"/>
      <c r="AA4" s="389"/>
      <c r="AB4" s="389"/>
      <c r="AC4" s="389"/>
      <c r="AD4" s="389"/>
      <c r="AE4" s="389"/>
      <c r="AF4" s="390"/>
    </row>
    <row r="5" spans="1:32" ht="16.5" customHeight="1" thickBot="1" x14ac:dyDescent="0.25">
      <c r="A5" s="1"/>
      <c r="B5" s="1"/>
      <c r="C5" s="1"/>
      <c r="D5" s="1"/>
      <c r="E5" s="1"/>
      <c r="F5" s="1"/>
      <c r="G5" s="1"/>
      <c r="H5" s="1"/>
      <c r="I5" s="1"/>
      <c r="J5" s="1"/>
      <c r="K5" s="1"/>
      <c r="L5" s="1"/>
      <c r="M5" s="1"/>
      <c r="N5" s="1"/>
      <c r="O5" s="1"/>
      <c r="P5" s="1"/>
      <c r="Q5" s="1"/>
      <c r="R5" s="1"/>
      <c r="S5" s="1"/>
      <c r="T5" s="1"/>
      <c r="U5" s="2"/>
      <c r="V5" s="1"/>
      <c r="W5" s="1"/>
      <c r="X5" s="1"/>
      <c r="Y5" s="1"/>
      <c r="Z5" s="1"/>
      <c r="AA5" s="1"/>
      <c r="AB5" s="1"/>
      <c r="AC5" s="1"/>
      <c r="AD5" s="1"/>
      <c r="AE5" s="1"/>
      <c r="AF5" s="1"/>
    </row>
    <row r="6" spans="1:32" ht="27" customHeight="1" x14ac:dyDescent="0.2">
      <c r="A6" s="467" t="s">
        <v>3</v>
      </c>
      <c r="B6" s="468"/>
      <c r="C6" s="468"/>
      <c r="D6" s="468"/>
      <c r="E6" s="468"/>
      <c r="F6" s="468"/>
      <c r="G6" s="468"/>
      <c r="H6" s="468"/>
      <c r="I6" s="468"/>
      <c r="J6" s="468"/>
      <c r="K6" s="468"/>
      <c r="L6" s="469" t="s">
        <v>3</v>
      </c>
      <c r="M6" s="468"/>
      <c r="N6" s="468"/>
      <c r="O6" s="468"/>
      <c r="P6" s="468"/>
      <c r="Q6" s="468"/>
      <c r="R6" s="468"/>
      <c r="S6" s="468"/>
      <c r="T6" s="468"/>
      <c r="U6" s="468"/>
      <c r="V6" s="469" t="s">
        <v>3</v>
      </c>
      <c r="W6" s="468"/>
      <c r="X6" s="468"/>
      <c r="Y6" s="468"/>
      <c r="Z6" s="468"/>
      <c r="AA6" s="468"/>
      <c r="AB6" s="468"/>
      <c r="AC6" s="468"/>
      <c r="AD6" s="468"/>
      <c r="AE6" s="468"/>
      <c r="AF6" s="470"/>
    </row>
    <row r="7" spans="1:32" ht="26.25" customHeight="1" x14ac:dyDescent="0.2">
      <c r="A7" s="474" t="s">
        <v>4</v>
      </c>
      <c r="B7" s="472"/>
      <c r="C7" s="472"/>
      <c r="D7" s="472"/>
      <c r="E7" s="472"/>
      <c r="F7" s="472"/>
      <c r="G7" s="472"/>
      <c r="H7" s="472"/>
      <c r="I7" s="472"/>
      <c r="J7" s="472"/>
      <c r="K7" s="472"/>
      <c r="L7" s="472"/>
      <c r="M7" s="475"/>
      <c r="N7" s="471" t="s">
        <v>5</v>
      </c>
      <c r="O7" s="472"/>
      <c r="P7" s="472"/>
      <c r="Q7" s="472"/>
      <c r="R7" s="472"/>
      <c r="S7" s="472"/>
      <c r="T7" s="472"/>
      <c r="U7" s="472"/>
      <c r="V7" s="472"/>
      <c r="W7" s="472"/>
      <c r="X7" s="472"/>
      <c r="Y7" s="472"/>
      <c r="Z7" s="472"/>
      <c r="AA7" s="472"/>
      <c r="AB7" s="472"/>
      <c r="AC7" s="472"/>
      <c r="AD7" s="472"/>
      <c r="AE7" s="472"/>
      <c r="AF7" s="473"/>
    </row>
    <row r="8" spans="1:32" ht="39.75" customHeight="1" x14ac:dyDescent="0.2">
      <c r="A8" s="476" t="s">
        <v>6</v>
      </c>
      <c r="B8" s="478" t="s">
        <v>7</v>
      </c>
      <c r="C8" s="478" t="s">
        <v>8</v>
      </c>
      <c r="D8" s="478" t="s">
        <v>9</v>
      </c>
      <c r="E8" s="478" t="s">
        <v>10</v>
      </c>
      <c r="F8" s="478" t="s">
        <v>11</v>
      </c>
      <c r="G8" s="478" t="s">
        <v>12</v>
      </c>
      <c r="H8" s="487" t="s">
        <v>13</v>
      </c>
      <c r="I8" s="488"/>
      <c r="J8" s="489" t="s">
        <v>14</v>
      </c>
      <c r="K8" s="488"/>
      <c r="L8" s="478" t="s">
        <v>15</v>
      </c>
      <c r="M8" s="480" t="s">
        <v>16</v>
      </c>
      <c r="N8" s="490" t="s">
        <v>17</v>
      </c>
      <c r="O8" s="483"/>
      <c r="P8" s="483"/>
      <c r="Q8" s="484"/>
      <c r="R8" s="491" t="s">
        <v>18</v>
      </c>
      <c r="S8" s="491" t="s">
        <v>19</v>
      </c>
      <c r="T8" s="482" t="s">
        <v>20</v>
      </c>
      <c r="U8" s="483"/>
      <c r="V8" s="483"/>
      <c r="W8" s="483"/>
      <c r="X8" s="483"/>
      <c r="Y8" s="484"/>
      <c r="Z8" s="482" t="s">
        <v>21</v>
      </c>
      <c r="AA8" s="483"/>
      <c r="AB8" s="484"/>
      <c r="AC8" s="482" t="s">
        <v>22</v>
      </c>
      <c r="AD8" s="483"/>
      <c r="AE8" s="484"/>
      <c r="AF8" s="485" t="s">
        <v>23</v>
      </c>
    </row>
    <row r="9" spans="1:32" ht="64.5" customHeight="1" thickBot="1" x14ac:dyDescent="0.25">
      <c r="A9" s="477"/>
      <c r="B9" s="479"/>
      <c r="C9" s="479"/>
      <c r="D9" s="479"/>
      <c r="E9" s="479"/>
      <c r="F9" s="479"/>
      <c r="G9" s="479"/>
      <c r="H9" s="3" t="s">
        <v>24</v>
      </c>
      <c r="I9" s="3" t="s">
        <v>25</v>
      </c>
      <c r="J9" s="3" t="s">
        <v>24</v>
      </c>
      <c r="K9" s="3" t="s">
        <v>25</v>
      </c>
      <c r="L9" s="479"/>
      <c r="M9" s="481"/>
      <c r="N9" s="4" t="s">
        <v>26</v>
      </c>
      <c r="O9" s="5" t="s">
        <v>27</v>
      </c>
      <c r="P9" s="5" t="s">
        <v>28</v>
      </c>
      <c r="Q9" s="5" t="s">
        <v>29</v>
      </c>
      <c r="R9" s="492"/>
      <c r="S9" s="492"/>
      <c r="T9" s="6" t="s">
        <v>30</v>
      </c>
      <c r="U9" s="6" t="s">
        <v>31</v>
      </c>
      <c r="V9" s="6" t="s">
        <v>32</v>
      </c>
      <c r="W9" s="6" t="s">
        <v>33</v>
      </c>
      <c r="X9" s="6" t="s">
        <v>34</v>
      </c>
      <c r="Y9" s="7" t="s">
        <v>35</v>
      </c>
      <c r="Z9" s="6" t="s">
        <v>36</v>
      </c>
      <c r="AA9" s="6" t="s">
        <v>37</v>
      </c>
      <c r="AB9" s="6" t="s">
        <v>38</v>
      </c>
      <c r="AC9" s="5" t="s">
        <v>39</v>
      </c>
      <c r="AD9" s="5" t="s">
        <v>40</v>
      </c>
      <c r="AE9" s="5" t="s">
        <v>41</v>
      </c>
      <c r="AF9" s="486"/>
    </row>
    <row r="10" spans="1:32" ht="33.75" customHeight="1" x14ac:dyDescent="0.2">
      <c r="A10" s="387" t="s">
        <v>2</v>
      </c>
      <c r="B10" s="421" t="s">
        <v>42</v>
      </c>
      <c r="C10" s="424" t="s">
        <v>43</v>
      </c>
      <c r="D10" s="418" t="s">
        <v>44</v>
      </c>
      <c r="E10" s="418" t="s">
        <v>45</v>
      </c>
      <c r="F10" s="418" t="s">
        <v>46</v>
      </c>
      <c r="G10" s="418" t="s">
        <v>47</v>
      </c>
      <c r="H10" s="415">
        <v>0</v>
      </c>
      <c r="I10" s="415">
        <v>5</v>
      </c>
      <c r="J10" s="412">
        <v>0</v>
      </c>
      <c r="K10" s="412">
        <v>24</v>
      </c>
      <c r="L10" s="418" t="s">
        <v>48</v>
      </c>
      <c r="M10" s="397" t="s">
        <v>49</v>
      </c>
      <c r="N10" s="495">
        <f>AB12+AB16+AB38+AB40</f>
        <v>851754.13315999997</v>
      </c>
      <c r="O10" s="493">
        <f>AB29+AB31+AB45+AB43</f>
        <v>122646.98756800001</v>
      </c>
      <c r="P10" s="493">
        <f>AB10</f>
        <v>61183</v>
      </c>
      <c r="Q10" s="493">
        <v>0</v>
      </c>
      <c r="R10" s="494">
        <f>+SUM(N10:P47)</f>
        <v>1035584.120728</v>
      </c>
      <c r="S10" s="418" t="s">
        <v>50</v>
      </c>
      <c r="T10" s="8" t="s">
        <v>51</v>
      </c>
      <c r="U10" s="9"/>
      <c r="V10" s="275" t="s">
        <v>52</v>
      </c>
      <c r="W10" s="10"/>
      <c r="X10" s="11"/>
      <c r="Y10" s="12"/>
      <c r="Z10" s="12"/>
      <c r="AA10" s="13"/>
      <c r="AB10" s="13">
        <f>AA11</f>
        <v>61183</v>
      </c>
      <c r="AC10" s="14"/>
      <c r="AD10" s="14"/>
      <c r="AE10" s="15"/>
      <c r="AF10" s="509" t="s">
        <v>499</v>
      </c>
    </row>
    <row r="11" spans="1:32" ht="18" customHeight="1" x14ac:dyDescent="0.2">
      <c r="A11" s="376"/>
      <c r="B11" s="442"/>
      <c r="C11" s="430"/>
      <c r="D11" s="430"/>
      <c r="E11" s="430"/>
      <c r="F11" s="430"/>
      <c r="G11" s="430"/>
      <c r="H11" s="441"/>
      <c r="I11" s="441"/>
      <c r="J11" s="441"/>
      <c r="K11" s="441"/>
      <c r="L11" s="430"/>
      <c r="M11" s="462"/>
      <c r="N11" s="465"/>
      <c r="O11" s="441"/>
      <c r="P11" s="441"/>
      <c r="Q11" s="441"/>
      <c r="R11" s="441"/>
      <c r="S11" s="430"/>
      <c r="T11" s="16"/>
      <c r="U11" s="17" t="s">
        <v>53</v>
      </c>
      <c r="V11" s="260" t="s">
        <v>54</v>
      </c>
      <c r="W11" s="19">
        <v>1</v>
      </c>
      <c r="X11" s="20" t="s">
        <v>55</v>
      </c>
      <c r="Y11" s="21">
        <v>61183</v>
      </c>
      <c r="Z11" s="21">
        <f t="shared" ref="Z11:AA11" si="0">Y11</f>
        <v>61183</v>
      </c>
      <c r="AA11" s="22">
        <f t="shared" si="0"/>
        <v>61183</v>
      </c>
      <c r="AB11" s="22"/>
      <c r="AC11" s="23" t="s">
        <v>56</v>
      </c>
      <c r="AD11" s="23" t="s">
        <v>56</v>
      </c>
      <c r="AE11" s="23" t="s">
        <v>56</v>
      </c>
      <c r="AF11" s="502"/>
    </row>
    <row r="12" spans="1:32" s="115" customFormat="1" ht="18" customHeight="1" x14ac:dyDescent="0.2">
      <c r="A12" s="376"/>
      <c r="B12" s="442"/>
      <c r="C12" s="430"/>
      <c r="D12" s="430"/>
      <c r="E12" s="430"/>
      <c r="F12" s="430"/>
      <c r="G12" s="430"/>
      <c r="H12" s="441"/>
      <c r="I12" s="441"/>
      <c r="J12" s="441"/>
      <c r="K12" s="441"/>
      <c r="L12" s="430"/>
      <c r="M12" s="462"/>
      <c r="N12" s="465"/>
      <c r="O12" s="441"/>
      <c r="P12" s="441"/>
      <c r="Q12" s="441"/>
      <c r="R12" s="441"/>
      <c r="S12" s="430"/>
      <c r="T12" s="16" t="s">
        <v>65</v>
      </c>
      <c r="U12" s="17"/>
      <c r="V12" s="276" t="s">
        <v>66</v>
      </c>
      <c r="W12" s="19"/>
      <c r="X12" s="24"/>
      <c r="Y12" s="21"/>
      <c r="Z12" s="21"/>
      <c r="AA12" s="22"/>
      <c r="AB12" s="22">
        <f>AA13+AA14+AA15</f>
        <v>277607.13903999998</v>
      </c>
      <c r="AC12" s="23"/>
      <c r="AD12" s="23"/>
      <c r="AE12" s="23"/>
      <c r="AF12" s="502"/>
    </row>
    <row r="13" spans="1:32" s="115" customFormat="1" ht="32.25" customHeight="1" x14ac:dyDescent="0.2">
      <c r="A13" s="376"/>
      <c r="B13" s="442"/>
      <c r="C13" s="430"/>
      <c r="D13" s="430"/>
      <c r="E13" s="430"/>
      <c r="F13" s="430"/>
      <c r="G13" s="430"/>
      <c r="H13" s="441"/>
      <c r="I13" s="441"/>
      <c r="J13" s="441"/>
      <c r="K13" s="441"/>
      <c r="L13" s="430"/>
      <c r="M13" s="462"/>
      <c r="N13" s="465"/>
      <c r="O13" s="441"/>
      <c r="P13" s="441"/>
      <c r="Q13" s="441"/>
      <c r="R13" s="441"/>
      <c r="S13" s="430"/>
      <c r="T13" s="328"/>
      <c r="U13" s="117" t="s">
        <v>53</v>
      </c>
      <c r="V13" s="272" t="s">
        <v>67</v>
      </c>
      <c r="W13" s="118">
        <v>1</v>
      </c>
      <c r="X13" s="136" t="s">
        <v>55</v>
      </c>
      <c r="Y13" s="120">
        <v>144039.35699999999</v>
      </c>
      <c r="Z13" s="120">
        <f t="shared" ref="Z13:Z15" si="1">+W13*Y13</f>
        <v>144039.35699999999</v>
      </c>
      <c r="AA13" s="121">
        <f t="shared" ref="AA13:AA15" si="2">Z13*12%+Z13</f>
        <v>161324.07983999999</v>
      </c>
      <c r="AB13" s="26"/>
      <c r="AC13" s="23"/>
      <c r="AD13" s="23" t="s">
        <v>56</v>
      </c>
      <c r="AE13" s="23" t="s">
        <v>56</v>
      </c>
      <c r="AF13" s="502"/>
    </row>
    <row r="14" spans="1:32" s="115" customFormat="1" ht="35.25" customHeight="1" x14ac:dyDescent="0.2">
      <c r="A14" s="376"/>
      <c r="B14" s="442"/>
      <c r="C14" s="430"/>
      <c r="D14" s="430"/>
      <c r="E14" s="430"/>
      <c r="F14" s="430"/>
      <c r="G14" s="430"/>
      <c r="H14" s="441"/>
      <c r="I14" s="441"/>
      <c r="J14" s="441"/>
      <c r="K14" s="441"/>
      <c r="L14" s="430"/>
      <c r="M14" s="462"/>
      <c r="N14" s="465"/>
      <c r="O14" s="441"/>
      <c r="P14" s="441"/>
      <c r="Q14" s="441"/>
      <c r="R14" s="441"/>
      <c r="S14" s="430"/>
      <c r="T14" s="328"/>
      <c r="U14" s="117" t="s">
        <v>53</v>
      </c>
      <c r="V14" s="272" t="s">
        <v>68</v>
      </c>
      <c r="W14" s="118">
        <v>1</v>
      </c>
      <c r="X14" s="136" t="s">
        <v>55</v>
      </c>
      <c r="Y14" s="120">
        <v>103288.446</v>
      </c>
      <c r="Z14" s="120">
        <f t="shared" si="1"/>
        <v>103288.446</v>
      </c>
      <c r="AA14" s="121">
        <f>Z14*12%+Z14</f>
        <v>115683.05952</v>
      </c>
      <c r="AB14" s="26"/>
      <c r="AC14" s="23"/>
      <c r="AD14" s="23" t="s">
        <v>56</v>
      </c>
      <c r="AE14" s="23" t="s">
        <v>56</v>
      </c>
      <c r="AF14" s="502"/>
    </row>
    <row r="15" spans="1:32" s="327" customFormat="1" ht="30" customHeight="1" x14ac:dyDescent="0.2">
      <c r="A15" s="376"/>
      <c r="B15" s="442"/>
      <c r="C15" s="430"/>
      <c r="D15" s="430"/>
      <c r="E15" s="430"/>
      <c r="F15" s="430"/>
      <c r="G15" s="430"/>
      <c r="H15" s="441"/>
      <c r="I15" s="441"/>
      <c r="J15" s="441"/>
      <c r="K15" s="441"/>
      <c r="L15" s="430"/>
      <c r="M15" s="462"/>
      <c r="N15" s="465"/>
      <c r="O15" s="441"/>
      <c r="P15" s="441"/>
      <c r="Q15" s="441"/>
      <c r="R15" s="441"/>
      <c r="S15" s="430"/>
      <c r="T15" s="328"/>
      <c r="U15" s="117" t="s">
        <v>53</v>
      </c>
      <c r="V15" s="272" t="s">
        <v>374</v>
      </c>
      <c r="W15" s="118">
        <v>1</v>
      </c>
      <c r="X15" s="136" t="s">
        <v>55</v>
      </c>
      <c r="Y15" s="120">
        <v>535.71400000000006</v>
      </c>
      <c r="Z15" s="120">
        <f t="shared" si="1"/>
        <v>535.71400000000006</v>
      </c>
      <c r="AA15" s="121">
        <f t="shared" si="2"/>
        <v>599.99968000000001</v>
      </c>
      <c r="AB15" s="26"/>
      <c r="AC15" s="23"/>
      <c r="AD15" s="23" t="s">
        <v>56</v>
      </c>
      <c r="AE15" s="23" t="s">
        <v>56</v>
      </c>
      <c r="AF15" s="502"/>
    </row>
    <row r="16" spans="1:32" s="115" customFormat="1" ht="33.75" customHeight="1" x14ac:dyDescent="0.2">
      <c r="A16" s="376"/>
      <c r="B16" s="442"/>
      <c r="C16" s="430"/>
      <c r="D16" s="430"/>
      <c r="E16" s="430"/>
      <c r="F16" s="430"/>
      <c r="G16" s="430"/>
      <c r="H16" s="441"/>
      <c r="I16" s="441"/>
      <c r="J16" s="441"/>
      <c r="K16" s="441"/>
      <c r="L16" s="430"/>
      <c r="M16" s="462"/>
      <c r="N16" s="465"/>
      <c r="O16" s="441"/>
      <c r="P16" s="441"/>
      <c r="Q16" s="441"/>
      <c r="R16" s="441"/>
      <c r="S16" s="430"/>
      <c r="T16" s="116" t="s">
        <v>201</v>
      </c>
      <c r="U16" s="117"/>
      <c r="V16" s="277" t="s">
        <v>58</v>
      </c>
      <c r="W16" s="118"/>
      <c r="X16" s="119"/>
      <c r="Y16" s="120"/>
      <c r="Z16" s="120"/>
      <c r="AA16" s="121"/>
      <c r="AB16" s="121">
        <f>AA17+AA18+AA19+AA20+AA21+AA22+AA23+AA24+AA25+AA26+AA27+AA28</f>
        <v>151439.98996000001</v>
      </c>
      <c r="AC16" s="23"/>
      <c r="AD16" s="23"/>
      <c r="AE16" s="329"/>
      <c r="AF16" s="502"/>
    </row>
    <row r="17" spans="1:32" s="115" customFormat="1" ht="18" customHeight="1" x14ac:dyDescent="0.2">
      <c r="A17" s="376"/>
      <c r="B17" s="442"/>
      <c r="C17" s="430"/>
      <c r="D17" s="430"/>
      <c r="E17" s="430"/>
      <c r="F17" s="430"/>
      <c r="G17" s="430"/>
      <c r="H17" s="441"/>
      <c r="I17" s="441"/>
      <c r="J17" s="441"/>
      <c r="K17" s="441"/>
      <c r="L17" s="430"/>
      <c r="M17" s="462"/>
      <c r="N17" s="465"/>
      <c r="O17" s="441"/>
      <c r="P17" s="441"/>
      <c r="Q17" s="441"/>
      <c r="R17" s="441"/>
      <c r="S17" s="430"/>
      <c r="T17" s="328"/>
      <c r="U17" s="117" t="s">
        <v>53</v>
      </c>
      <c r="V17" s="272" t="s">
        <v>59</v>
      </c>
      <c r="W17" s="118">
        <v>1</v>
      </c>
      <c r="X17" s="136" t="s">
        <v>55</v>
      </c>
      <c r="Y17" s="120">
        <v>23500</v>
      </c>
      <c r="Z17" s="120">
        <f t="shared" ref="Z17:Z28" si="3">W17*Y17</f>
        <v>23500</v>
      </c>
      <c r="AA17" s="121">
        <f t="shared" ref="AA17:AA30" si="4">Z17*12%+Z17</f>
        <v>26320</v>
      </c>
      <c r="AB17" s="26"/>
      <c r="AC17" s="23"/>
      <c r="AD17" s="23" t="s">
        <v>56</v>
      </c>
      <c r="AE17" s="23" t="s">
        <v>56</v>
      </c>
      <c r="AF17" s="502"/>
    </row>
    <row r="18" spans="1:32" s="115" customFormat="1" ht="18" customHeight="1" x14ac:dyDescent="0.2">
      <c r="A18" s="376"/>
      <c r="B18" s="442"/>
      <c r="C18" s="430"/>
      <c r="D18" s="430"/>
      <c r="E18" s="430"/>
      <c r="F18" s="430"/>
      <c r="G18" s="430"/>
      <c r="H18" s="441"/>
      <c r="I18" s="441"/>
      <c r="J18" s="441"/>
      <c r="K18" s="441"/>
      <c r="L18" s="430"/>
      <c r="M18" s="462"/>
      <c r="N18" s="465"/>
      <c r="O18" s="441"/>
      <c r="P18" s="441"/>
      <c r="Q18" s="441"/>
      <c r="R18" s="441"/>
      <c r="S18" s="430"/>
      <c r="T18" s="328"/>
      <c r="U18" s="117" t="s">
        <v>53</v>
      </c>
      <c r="V18" s="272" t="s">
        <v>60</v>
      </c>
      <c r="W18" s="118">
        <v>1</v>
      </c>
      <c r="X18" s="136" t="s">
        <v>55</v>
      </c>
      <c r="Y18" s="120">
        <v>7000</v>
      </c>
      <c r="Z18" s="120">
        <f t="shared" si="3"/>
        <v>7000</v>
      </c>
      <c r="AA18" s="121">
        <f t="shared" si="4"/>
        <v>7840</v>
      </c>
      <c r="AB18" s="26"/>
      <c r="AC18" s="23"/>
      <c r="AD18" s="23" t="s">
        <v>56</v>
      </c>
      <c r="AE18" s="23" t="s">
        <v>56</v>
      </c>
      <c r="AF18" s="502"/>
    </row>
    <row r="19" spans="1:32" s="115" customFormat="1" ht="18" customHeight="1" x14ac:dyDescent="0.2">
      <c r="A19" s="376"/>
      <c r="B19" s="442"/>
      <c r="C19" s="430"/>
      <c r="D19" s="430"/>
      <c r="E19" s="430"/>
      <c r="F19" s="430"/>
      <c r="G19" s="430"/>
      <c r="H19" s="441"/>
      <c r="I19" s="441"/>
      <c r="J19" s="441"/>
      <c r="K19" s="441"/>
      <c r="L19" s="430"/>
      <c r="M19" s="462"/>
      <c r="N19" s="465"/>
      <c r="O19" s="441"/>
      <c r="P19" s="441"/>
      <c r="Q19" s="441"/>
      <c r="R19" s="441"/>
      <c r="S19" s="430"/>
      <c r="T19" s="328"/>
      <c r="U19" s="117" t="s">
        <v>53</v>
      </c>
      <c r="V19" s="272" t="s">
        <v>61</v>
      </c>
      <c r="W19" s="118">
        <v>1</v>
      </c>
      <c r="X19" s="136" t="s">
        <v>55</v>
      </c>
      <c r="Y19" s="120">
        <v>20089.285</v>
      </c>
      <c r="Z19" s="120">
        <f t="shared" si="3"/>
        <v>20089.285</v>
      </c>
      <c r="AA19" s="121">
        <f t="shared" si="4"/>
        <v>22499.999199999998</v>
      </c>
      <c r="AB19" s="26"/>
      <c r="AC19" s="23"/>
      <c r="AD19" s="23" t="s">
        <v>56</v>
      </c>
      <c r="AE19" s="23" t="s">
        <v>56</v>
      </c>
      <c r="AF19" s="502"/>
    </row>
    <row r="20" spans="1:32" s="115" customFormat="1" ht="18" customHeight="1" x14ac:dyDescent="0.2">
      <c r="A20" s="376"/>
      <c r="B20" s="442"/>
      <c r="C20" s="430"/>
      <c r="D20" s="430"/>
      <c r="E20" s="430"/>
      <c r="F20" s="430"/>
      <c r="G20" s="430"/>
      <c r="H20" s="441"/>
      <c r="I20" s="441"/>
      <c r="J20" s="441"/>
      <c r="K20" s="441"/>
      <c r="L20" s="430"/>
      <c r="M20" s="462"/>
      <c r="N20" s="465"/>
      <c r="O20" s="441"/>
      <c r="P20" s="441"/>
      <c r="Q20" s="441"/>
      <c r="R20" s="441"/>
      <c r="S20" s="430"/>
      <c r="T20" s="328"/>
      <c r="U20" s="117" t="s">
        <v>53</v>
      </c>
      <c r="V20" s="272" t="s">
        <v>62</v>
      </c>
      <c r="W20" s="118">
        <v>1</v>
      </c>
      <c r="X20" s="136" t="s">
        <v>55</v>
      </c>
      <c r="Y20" s="120">
        <v>16071.428</v>
      </c>
      <c r="Z20" s="120">
        <f t="shared" si="3"/>
        <v>16071.428</v>
      </c>
      <c r="AA20" s="121">
        <f t="shared" si="4"/>
        <v>17999.999360000002</v>
      </c>
      <c r="AB20" s="26"/>
      <c r="AC20" s="23"/>
      <c r="AD20" s="23" t="s">
        <v>56</v>
      </c>
      <c r="AE20" s="23" t="s">
        <v>56</v>
      </c>
      <c r="AF20" s="502"/>
    </row>
    <row r="21" spans="1:32" s="115" customFormat="1" ht="18" customHeight="1" x14ac:dyDescent="0.2">
      <c r="A21" s="376"/>
      <c r="B21" s="442"/>
      <c r="C21" s="430"/>
      <c r="D21" s="430"/>
      <c r="E21" s="430"/>
      <c r="F21" s="430"/>
      <c r="G21" s="430"/>
      <c r="H21" s="441"/>
      <c r="I21" s="441"/>
      <c r="J21" s="441"/>
      <c r="K21" s="441"/>
      <c r="L21" s="430"/>
      <c r="M21" s="462"/>
      <c r="N21" s="465"/>
      <c r="O21" s="441"/>
      <c r="P21" s="441"/>
      <c r="Q21" s="441"/>
      <c r="R21" s="441"/>
      <c r="S21" s="430"/>
      <c r="T21" s="328"/>
      <c r="U21" s="117" t="s">
        <v>53</v>
      </c>
      <c r="V21" s="272" t="s">
        <v>63</v>
      </c>
      <c r="W21" s="118">
        <v>1</v>
      </c>
      <c r="X21" s="136" t="s">
        <v>55</v>
      </c>
      <c r="Y21" s="120">
        <v>16400</v>
      </c>
      <c r="Z21" s="120">
        <f t="shared" si="3"/>
        <v>16400</v>
      </c>
      <c r="AA21" s="121">
        <f t="shared" si="4"/>
        <v>18368</v>
      </c>
      <c r="AB21" s="26"/>
      <c r="AC21" s="23"/>
      <c r="AD21" s="23" t="s">
        <v>56</v>
      </c>
      <c r="AE21" s="23" t="s">
        <v>56</v>
      </c>
      <c r="AF21" s="502"/>
    </row>
    <row r="22" spans="1:32" s="115" customFormat="1" ht="18" customHeight="1" x14ac:dyDescent="0.2">
      <c r="A22" s="376"/>
      <c r="B22" s="442"/>
      <c r="C22" s="430"/>
      <c r="D22" s="430"/>
      <c r="E22" s="430"/>
      <c r="F22" s="430"/>
      <c r="G22" s="430"/>
      <c r="H22" s="441"/>
      <c r="I22" s="441"/>
      <c r="J22" s="441"/>
      <c r="K22" s="441"/>
      <c r="L22" s="430"/>
      <c r="M22" s="462"/>
      <c r="N22" s="465"/>
      <c r="O22" s="441"/>
      <c r="P22" s="441"/>
      <c r="Q22" s="441"/>
      <c r="R22" s="441"/>
      <c r="S22" s="430"/>
      <c r="T22" s="328"/>
      <c r="U22" s="117" t="s">
        <v>53</v>
      </c>
      <c r="V22" s="272" t="s">
        <v>334</v>
      </c>
      <c r="W22" s="118">
        <v>1</v>
      </c>
      <c r="X22" s="136" t="s">
        <v>55</v>
      </c>
      <c r="Y22" s="120">
        <v>3024</v>
      </c>
      <c r="Z22" s="120">
        <f t="shared" si="3"/>
        <v>3024</v>
      </c>
      <c r="AA22" s="121">
        <f t="shared" si="4"/>
        <v>3386.88</v>
      </c>
      <c r="AB22" s="26"/>
      <c r="AC22" s="23"/>
      <c r="AD22" s="23" t="s">
        <v>56</v>
      </c>
      <c r="AE22" s="23" t="s">
        <v>56</v>
      </c>
      <c r="AF22" s="502"/>
    </row>
    <row r="23" spans="1:32" s="115" customFormat="1" ht="18" customHeight="1" x14ac:dyDescent="0.2">
      <c r="A23" s="376"/>
      <c r="B23" s="442"/>
      <c r="C23" s="430"/>
      <c r="D23" s="430"/>
      <c r="E23" s="430"/>
      <c r="F23" s="430"/>
      <c r="G23" s="430"/>
      <c r="H23" s="441"/>
      <c r="I23" s="441"/>
      <c r="J23" s="441"/>
      <c r="K23" s="441"/>
      <c r="L23" s="430"/>
      <c r="M23" s="462"/>
      <c r="N23" s="465"/>
      <c r="O23" s="441"/>
      <c r="P23" s="441"/>
      <c r="Q23" s="441"/>
      <c r="R23" s="441"/>
      <c r="S23" s="430"/>
      <c r="T23" s="328"/>
      <c r="U23" s="117" t="s">
        <v>53</v>
      </c>
      <c r="V23" s="272" t="s">
        <v>64</v>
      </c>
      <c r="W23" s="118">
        <v>1</v>
      </c>
      <c r="X23" s="136" t="s">
        <v>55</v>
      </c>
      <c r="Y23" s="120">
        <v>3000</v>
      </c>
      <c r="Z23" s="120">
        <f t="shared" si="3"/>
        <v>3000</v>
      </c>
      <c r="AA23" s="121">
        <f t="shared" si="4"/>
        <v>3360</v>
      </c>
      <c r="AB23" s="26"/>
      <c r="AC23" s="23"/>
      <c r="AD23" s="23" t="s">
        <v>56</v>
      </c>
      <c r="AE23" s="23" t="s">
        <v>56</v>
      </c>
      <c r="AF23" s="502"/>
    </row>
    <row r="24" spans="1:32" s="115" customFormat="1" ht="18" customHeight="1" x14ac:dyDescent="0.2">
      <c r="A24" s="376"/>
      <c r="B24" s="442"/>
      <c r="C24" s="430"/>
      <c r="D24" s="430"/>
      <c r="E24" s="430"/>
      <c r="F24" s="430"/>
      <c r="G24" s="430"/>
      <c r="H24" s="441"/>
      <c r="I24" s="441"/>
      <c r="J24" s="441"/>
      <c r="K24" s="441"/>
      <c r="L24" s="430"/>
      <c r="M24" s="462"/>
      <c r="N24" s="465"/>
      <c r="O24" s="441"/>
      <c r="P24" s="441"/>
      <c r="Q24" s="441"/>
      <c r="R24" s="441"/>
      <c r="S24" s="430"/>
      <c r="T24" s="116"/>
      <c r="U24" s="117" t="s">
        <v>53</v>
      </c>
      <c r="V24" s="272" t="s">
        <v>330</v>
      </c>
      <c r="W24" s="118">
        <v>1</v>
      </c>
      <c r="X24" s="136" t="s">
        <v>55</v>
      </c>
      <c r="Y24" s="120">
        <v>16592</v>
      </c>
      <c r="Z24" s="120">
        <f t="shared" si="3"/>
        <v>16592</v>
      </c>
      <c r="AA24" s="121">
        <f t="shared" si="4"/>
        <v>18583.04</v>
      </c>
      <c r="AB24" s="121"/>
      <c r="AC24" s="23"/>
      <c r="AD24" s="23" t="s">
        <v>56</v>
      </c>
      <c r="AE24" s="23" t="s">
        <v>56</v>
      </c>
      <c r="AF24" s="502"/>
    </row>
    <row r="25" spans="1:32" s="115" customFormat="1" ht="18" customHeight="1" x14ac:dyDescent="0.2">
      <c r="A25" s="376"/>
      <c r="B25" s="442"/>
      <c r="C25" s="430"/>
      <c r="D25" s="430"/>
      <c r="E25" s="430"/>
      <c r="F25" s="430"/>
      <c r="G25" s="430"/>
      <c r="H25" s="441"/>
      <c r="I25" s="441"/>
      <c r="J25" s="441"/>
      <c r="K25" s="441"/>
      <c r="L25" s="430"/>
      <c r="M25" s="462"/>
      <c r="N25" s="465"/>
      <c r="O25" s="441"/>
      <c r="P25" s="441"/>
      <c r="Q25" s="441"/>
      <c r="R25" s="441"/>
      <c r="S25" s="430"/>
      <c r="T25" s="116"/>
      <c r="U25" s="117" t="s">
        <v>53</v>
      </c>
      <c r="V25" s="272" t="s">
        <v>356</v>
      </c>
      <c r="W25" s="118">
        <v>1</v>
      </c>
      <c r="X25" s="136" t="s">
        <v>55</v>
      </c>
      <c r="Y25" s="120">
        <v>7000</v>
      </c>
      <c r="Z25" s="120">
        <f t="shared" ref="Z25" si="5">W25*Y25</f>
        <v>7000</v>
      </c>
      <c r="AA25" s="121">
        <f t="shared" ref="AA25:AA27" si="6">Z25*12%+Z25</f>
        <v>7840</v>
      </c>
      <c r="AB25" s="121"/>
      <c r="AC25" s="23"/>
      <c r="AD25" s="23" t="s">
        <v>56</v>
      </c>
      <c r="AE25" s="23" t="s">
        <v>56</v>
      </c>
      <c r="AF25" s="502"/>
    </row>
    <row r="26" spans="1:32" s="115" customFormat="1" ht="18" customHeight="1" x14ac:dyDescent="0.2">
      <c r="A26" s="376"/>
      <c r="B26" s="442"/>
      <c r="C26" s="430"/>
      <c r="D26" s="430"/>
      <c r="E26" s="430"/>
      <c r="F26" s="430"/>
      <c r="G26" s="430"/>
      <c r="H26" s="441"/>
      <c r="I26" s="441"/>
      <c r="J26" s="441"/>
      <c r="K26" s="441"/>
      <c r="L26" s="430"/>
      <c r="M26" s="462"/>
      <c r="N26" s="465"/>
      <c r="O26" s="441"/>
      <c r="P26" s="441"/>
      <c r="Q26" s="441"/>
      <c r="R26" s="441"/>
      <c r="S26" s="430"/>
      <c r="T26" s="116"/>
      <c r="U26" s="117" t="s">
        <v>53</v>
      </c>
      <c r="V26" s="272" t="s">
        <v>460</v>
      </c>
      <c r="W26" s="118">
        <v>1</v>
      </c>
      <c r="X26" s="136" t="s">
        <v>55</v>
      </c>
      <c r="Y26" s="120">
        <v>9400</v>
      </c>
      <c r="Z26" s="120">
        <f t="shared" ref="Z26" si="7">W26*Y26</f>
        <v>9400</v>
      </c>
      <c r="AA26" s="121">
        <f t="shared" si="6"/>
        <v>10528</v>
      </c>
      <c r="AB26" s="121"/>
      <c r="AC26" s="23"/>
      <c r="AD26" s="23" t="s">
        <v>56</v>
      </c>
      <c r="AE26" s="23" t="s">
        <v>56</v>
      </c>
      <c r="AF26" s="502"/>
    </row>
    <row r="27" spans="1:32" s="162" customFormat="1" ht="18" customHeight="1" x14ac:dyDescent="0.2">
      <c r="A27" s="376"/>
      <c r="B27" s="442"/>
      <c r="C27" s="430"/>
      <c r="D27" s="430"/>
      <c r="E27" s="430"/>
      <c r="F27" s="430"/>
      <c r="G27" s="430"/>
      <c r="H27" s="441"/>
      <c r="I27" s="441"/>
      <c r="J27" s="441"/>
      <c r="K27" s="441"/>
      <c r="L27" s="430"/>
      <c r="M27" s="462"/>
      <c r="N27" s="465"/>
      <c r="O27" s="441"/>
      <c r="P27" s="441"/>
      <c r="Q27" s="441"/>
      <c r="R27" s="441"/>
      <c r="S27" s="430"/>
      <c r="T27" s="116"/>
      <c r="U27" s="117" t="s">
        <v>53</v>
      </c>
      <c r="V27" s="272" t="s">
        <v>371</v>
      </c>
      <c r="W27" s="118">
        <v>1</v>
      </c>
      <c r="X27" s="136" t="s">
        <v>55</v>
      </c>
      <c r="Y27" s="120">
        <v>12000</v>
      </c>
      <c r="Z27" s="120">
        <f t="shared" ref="Z27" si="8">W27*Y27</f>
        <v>12000</v>
      </c>
      <c r="AA27" s="121">
        <f t="shared" si="6"/>
        <v>13440</v>
      </c>
      <c r="AB27" s="121"/>
      <c r="AC27" s="23"/>
      <c r="AD27" s="23" t="s">
        <v>56</v>
      </c>
      <c r="AE27" s="23" t="s">
        <v>56</v>
      </c>
      <c r="AF27" s="502"/>
    </row>
    <row r="28" spans="1:32" s="115" customFormat="1" ht="18" customHeight="1" x14ac:dyDescent="0.2">
      <c r="A28" s="377"/>
      <c r="B28" s="442"/>
      <c r="C28" s="430"/>
      <c r="D28" s="430"/>
      <c r="E28" s="430"/>
      <c r="F28" s="430"/>
      <c r="G28" s="430"/>
      <c r="H28" s="441"/>
      <c r="I28" s="441"/>
      <c r="J28" s="441"/>
      <c r="K28" s="441"/>
      <c r="L28" s="430"/>
      <c r="M28" s="462"/>
      <c r="N28" s="465"/>
      <c r="O28" s="441"/>
      <c r="P28" s="441"/>
      <c r="Q28" s="441"/>
      <c r="R28" s="441"/>
      <c r="S28" s="430"/>
      <c r="T28" s="116"/>
      <c r="U28" s="117" t="s">
        <v>53</v>
      </c>
      <c r="V28" s="272" t="s">
        <v>83</v>
      </c>
      <c r="W28" s="118">
        <v>1</v>
      </c>
      <c r="X28" s="136" t="s">
        <v>55</v>
      </c>
      <c r="Y28" s="120">
        <f>1300-25.9286</f>
        <v>1274.0714</v>
      </c>
      <c r="Z28" s="120">
        <f t="shared" si="3"/>
        <v>1274.0714</v>
      </c>
      <c r="AA28" s="121">
        <f>Y28</f>
        <v>1274.0714</v>
      </c>
      <c r="AB28" s="121"/>
      <c r="AC28" s="23"/>
      <c r="AD28" s="23" t="s">
        <v>56</v>
      </c>
      <c r="AE28" s="23" t="s">
        <v>56</v>
      </c>
      <c r="AF28" s="502"/>
    </row>
    <row r="29" spans="1:32" ht="33.75" customHeight="1" x14ac:dyDescent="0.2">
      <c r="A29" s="381" t="s">
        <v>2</v>
      </c>
      <c r="B29" s="442"/>
      <c r="C29" s="430"/>
      <c r="D29" s="430"/>
      <c r="E29" s="430"/>
      <c r="F29" s="430"/>
      <c r="G29" s="430"/>
      <c r="H29" s="441"/>
      <c r="I29" s="441"/>
      <c r="J29" s="441"/>
      <c r="K29" s="441"/>
      <c r="L29" s="430"/>
      <c r="M29" s="462"/>
      <c r="N29" s="465"/>
      <c r="O29" s="441"/>
      <c r="P29" s="441"/>
      <c r="Q29" s="441"/>
      <c r="R29" s="441"/>
      <c r="S29" s="430"/>
      <c r="T29" s="116" t="s">
        <v>57</v>
      </c>
      <c r="U29" s="117"/>
      <c r="V29" s="277" t="s">
        <v>58</v>
      </c>
      <c r="W29" s="118"/>
      <c r="X29" s="119"/>
      <c r="Y29" s="120"/>
      <c r="Z29" s="120"/>
      <c r="AA29" s="121"/>
      <c r="AB29" s="121">
        <f>AA30</f>
        <v>17799.99984</v>
      </c>
      <c r="AC29" s="23"/>
      <c r="AD29" s="23"/>
      <c r="AE29" s="329"/>
      <c r="AF29" s="502"/>
    </row>
    <row r="30" spans="1:32" ht="18" customHeight="1" x14ac:dyDescent="0.2">
      <c r="A30" s="382"/>
      <c r="B30" s="442"/>
      <c r="C30" s="430"/>
      <c r="D30" s="430"/>
      <c r="E30" s="430"/>
      <c r="F30" s="430"/>
      <c r="G30" s="430"/>
      <c r="H30" s="441"/>
      <c r="I30" s="441"/>
      <c r="J30" s="441"/>
      <c r="K30" s="441"/>
      <c r="L30" s="430"/>
      <c r="M30" s="462"/>
      <c r="N30" s="465"/>
      <c r="O30" s="441"/>
      <c r="P30" s="441"/>
      <c r="Q30" s="441"/>
      <c r="R30" s="441"/>
      <c r="S30" s="430"/>
      <c r="T30" s="328"/>
      <c r="U30" s="117" t="s">
        <v>53</v>
      </c>
      <c r="V30" s="272" t="s">
        <v>331</v>
      </c>
      <c r="W30" s="118">
        <v>1</v>
      </c>
      <c r="X30" s="136" t="s">
        <v>55</v>
      </c>
      <c r="Y30" s="120">
        <v>15892.857</v>
      </c>
      <c r="Z30" s="120">
        <f>Y30</f>
        <v>15892.857</v>
      </c>
      <c r="AA30" s="121">
        <f t="shared" si="4"/>
        <v>17799.99984</v>
      </c>
      <c r="AB30" s="26"/>
      <c r="AC30" s="23"/>
      <c r="AD30" s="23" t="s">
        <v>56</v>
      </c>
      <c r="AE30" s="23" t="s">
        <v>56</v>
      </c>
      <c r="AF30" s="502"/>
    </row>
    <row r="31" spans="1:32" ht="25.5" customHeight="1" x14ac:dyDescent="0.2">
      <c r="A31" s="382"/>
      <c r="B31" s="442"/>
      <c r="C31" s="430"/>
      <c r="D31" s="430"/>
      <c r="E31" s="430"/>
      <c r="F31" s="430"/>
      <c r="G31" s="430"/>
      <c r="H31" s="441"/>
      <c r="I31" s="441"/>
      <c r="J31" s="441"/>
      <c r="K31" s="441"/>
      <c r="L31" s="430"/>
      <c r="M31" s="462"/>
      <c r="N31" s="465"/>
      <c r="O31" s="441"/>
      <c r="P31" s="441"/>
      <c r="Q31" s="441"/>
      <c r="R31" s="441"/>
      <c r="S31" s="430"/>
      <c r="T31" s="116" t="s">
        <v>69</v>
      </c>
      <c r="U31" s="117"/>
      <c r="V31" s="277" t="s">
        <v>70</v>
      </c>
      <c r="W31" s="118"/>
      <c r="X31" s="119"/>
      <c r="Y31" s="120"/>
      <c r="Z31" s="120"/>
      <c r="AA31" s="121"/>
      <c r="AB31" s="121">
        <f>AA32+AA33+AA34+AA35+AA36+AA37</f>
        <v>83846.989968000009</v>
      </c>
      <c r="AC31" s="23"/>
      <c r="AD31" s="119"/>
      <c r="AE31" s="119"/>
      <c r="AF31" s="502"/>
    </row>
    <row r="32" spans="1:32" ht="18" customHeight="1" x14ac:dyDescent="0.2">
      <c r="A32" s="382"/>
      <c r="B32" s="442"/>
      <c r="C32" s="430"/>
      <c r="D32" s="430"/>
      <c r="E32" s="430"/>
      <c r="F32" s="430"/>
      <c r="G32" s="430"/>
      <c r="H32" s="441"/>
      <c r="I32" s="441"/>
      <c r="J32" s="441"/>
      <c r="K32" s="441"/>
      <c r="L32" s="430"/>
      <c r="M32" s="462"/>
      <c r="N32" s="465"/>
      <c r="O32" s="441"/>
      <c r="P32" s="441"/>
      <c r="Q32" s="441"/>
      <c r="R32" s="441"/>
      <c r="S32" s="430"/>
      <c r="T32" s="328"/>
      <c r="U32" s="117" t="s">
        <v>53</v>
      </c>
      <c r="V32" s="269" t="s">
        <v>71</v>
      </c>
      <c r="W32" s="118">
        <v>1</v>
      </c>
      <c r="X32" s="136" t="s">
        <v>55</v>
      </c>
      <c r="Y32" s="120">
        <v>53571.428</v>
      </c>
      <c r="Z32" s="120">
        <f>+W32*Y32</f>
        <v>53571.428</v>
      </c>
      <c r="AA32" s="121">
        <f>Z32*12%+Z32</f>
        <v>59999.999360000002</v>
      </c>
      <c r="AB32" s="26"/>
      <c r="AC32" s="23"/>
      <c r="AD32" s="23" t="s">
        <v>56</v>
      </c>
      <c r="AE32" s="23" t="s">
        <v>56</v>
      </c>
      <c r="AF32" s="502"/>
    </row>
    <row r="33" spans="1:32" s="115" customFormat="1" ht="18" customHeight="1" x14ac:dyDescent="0.2">
      <c r="A33" s="382"/>
      <c r="B33" s="442"/>
      <c r="C33" s="430"/>
      <c r="D33" s="430"/>
      <c r="E33" s="430"/>
      <c r="F33" s="430"/>
      <c r="G33" s="430"/>
      <c r="H33" s="441"/>
      <c r="I33" s="441"/>
      <c r="J33" s="441"/>
      <c r="K33" s="441"/>
      <c r="L33" s="430"/>
      <c r="M33" s="462"/>
      <c r="N33" s="465"/>
      <c r="O33" s="441"/>
      <c r="P33" s="441"/>
      <c r="Q33" s="441"/>
      <c r="R33" s="441"/>
      <c r="S33" s="430"/>
      <c r="T33" s="328"/>
      <c r="U33" s="117" t="s">
        <v>53</v>
      </c>
      <c r="V33" s="269" t="s">
        <v>72</v>
      </c>
      <c r="W33" s="118">
        <v>1</v>
      </c>
      <c r="X33" s="136" t="s">
        <v>55</v>
      </c>
      <c r="Y33" s="120">
        <v>5357.14</v>
      </c>
      <c r="Z33" s="120">
        <f t="shared" ref="Z33" si="9">Y33*W33</f>
        <v>5357.14</v>
      </c>
      <c r="AA33" s="121">
        <f t="shared" ref="AA33:AA37" si="10">Z33*12%+Z33</f>
        <v>5999.9968000000008</v>
      </c>
      <c r="AB33" s="26"/>
      <c r="AC33" s="23"/>
      <c r="AD33" s="23" t="s">
        <v>56</v>
      </c>
      <c r="AE33" s="23" t="s">
        <v>56</v>
      </c>
      <c r="AF33" s="502"/>
    </row>
    <row r="34" spans="1:32" s="115" customFormat="1" ht="18" customHeight="1" x14ac:dyDescent="0.2">
      <c r="A34" s="382"/>
      <c r="B34" s="442"/>
      <c r="C34" s="430"/>
      <c r="D34" s="430"/>
      <c r="E34" s="430"/>
      <c r="F34" s="430"/>
      <c r="G34" s="430"/>
      <c r="H34" s="441"/>
      <c r="I34" s="441"/>
      <c r="J34" s="441"/>
      <c r="K34" s="441"/>
      <c r="L34" s="430"/>
      <c r="M34" s="462"/>
      <c r="N34" s="465"/>
      <c r="O34" s="441"/>
      <c r="P34" s="441"/>
      <c r="Q34" s="441"/>
      <c r="R34" s="441"/>
      <c r="S34" s="430"/>
      <c r="T34" s="328"/>
      <c r="U34" s="117" t="s">
        <v>53</v>
      </c>
      <c r="V34" s="269" t="s">
        <v>73</v>
      </c>
      <c r="W34" s="118">
        <v>1</v>
      </c>
      <c r="X34" s="136" t="s">
        <v>55</v>
      </c>
      <c r="Y34" s="120">
        <v>1964.29</v>
      </c>
      <c r="Z34" s="120">
        <f>Y34*W34</f>
        <v>1964.29</v>
      </c>
      <c r="AA34" s="121">
        <f t="shared" si="10"/>
        <v>2200.0048000000002</v>
      </c>
      <c r="AB34" s="26"/>
      <c r="AC34" s="23"/>
      <c r="AD34" s="23" t="s">
        <v>56</v>
      </c>
      <c r="AE34" s="23" t="s">
        <v>56</v>
      </c>
      <c r="AF34" s="502"/>
    </row>
    <row r="35" spans="1:32" s="327" customFormat="1" ht="27" customHeight="1" x14ac:dyDescent="0.2">
      <c r="A35" s="382"/>
      <c r="B35" s="442"/>
      <c r="C35" s="430"/>
      <c r="D35" s="430"/>
      <c r="E35" s="430"/>
      <c r="F35" s="430"/>
      <c r="G35" s="430"/>
      <c r="H35" s="441"/>
      <c r="I35" s="441"/>
      <c r="J35" s="441"/>
      <c r="K35" s="441"/>
      <c r="L35" s="430"/>
      <c r="M35" s="462"/>
      <c r="N35" s="465"/>
      <c r="O35" s="441"/>
      <c r="P35" s="441"/>
      <c r="Q35" s="441"/>
      <c r="R35" s="441"/>
      <c r="S35" s="430"/>
      <c r="T35" s="328"/>
      <c r="U35" s="117" t="s">
        <v>53</v>
      </c>
      <c r="V35" s="282" t="s">
        <v>461</v>
      </c>
      <c r="W35" s="330">
        <v>5</v>
      </c>
      <c r="X35" s="331" t="s">
        <v>55</v>
      </c>
      <c r="Y35" s="332">
        <v>1850</v>
      </c>
      <c r="Z35" s="120">
        <f t="shared" ref="Z35:Z36" si="11">Y35*W35</f>
        <v>9250</v>
      </c>
      <c r="AA35" s="121">
        <f t="shared" si="10"/>
        <v>10360</v>
      </c>
      <c r="AB35" s="26"/>
      <c r="AC35" s="23"/>
      <c r="AD35" s="23" t="s">
        <v>56</v>
      </c>
      <c r="AE35" s="23" t="s">
        <v>56</v>
      </c>
      <c r="AF35" s="502"/>
    </row>
    <row r="36" spans="1:32" s="327" customFormat="1" ht="18" customHeight="1" x14ac:dyDescent="0.2">
      <c r="A36" s="382"/>
      <c r="B36" s="442"/>
      <c r="C36" s="430"/>
      <c r="D36" s="430"/>
      <c r="E36" s="430"/>
      <c r="F36" s="430"/>
      <c r="G36" s="430"/>
      <c r="H36" s="441"/>
      <c r="I36" s="441"/>
      <c r="J36" s="441"/>
      <c r="K36" s="441"/>
      <c r="L36" s="430"/>
      <c r="M36" s="462"/>
      <c r="N36" s="465"/>
      <c r="O36" s="441"/>
      <c r="P36" s="441"/>
      <c r="Q36" s="441"/>
      <c r="R36" s="441"/>
      <c r="S36" s="430"/>
      <c r="T36" s="328"/>
      <c r="U36" s="117" t="s">
        <v>53</v>
      </c>
      <c r="V36" s="282" t="s">
        <v>381</v>
      </c>
      <c r="W36" s="330">
        <v>1</v>
      </c>
      <c r="X36" s="331" t="s">
        <v>55</v>
      </c>
      <c r="Y36" s="332">
        <v>1050</v>
      </c>
      <c r="Z36" s="120">
        <f t="shared" si="11"/>
        <v>1050</v>
      </c>
      <c r="AA36" s="121">
        <f t="shared" si="10"/>
        <v>1176</v>
      </c>
      <c r="AB36" s="26"/>
      <c r="AC36" s="23"/>
      <c r="AD36" s="23" t="s">
        <v>56</v>
      </c>
      <c r="AE36" s="23" t="s">
        <v>56</v>
      </c>
      <c r="AF36" s="502"/>
    </row>
    <row r="37" spans="1:32" s="115" customFormat="1" ht="33.950000000000003" customHeight="1" x14ac:dyDescent="0.2">
      <c r="A37" s="382"/>
      <c r="B37" s="442"/>
      <c r="C37" s="430"/>
      <c r="D37" s="430"/>
      <c r="E37" s="430"/>
      <c r="F37" s="430"/>
      <c r="G37" s="430"/>
      <c r="H37" s="441"/>
      <c r="I37" s="441"/>
      <c r="J37" s="441"/>
      <c r="K37" s="441"/>
      <c r="L37" s="430"/>
      <c r="M37" s="462"/>
      <c r="N37" s="465"/>
      <c r="O37" s="441"/>
      <c r="P37" s="441"/>
      <c r="Q37" s="441"/>
      <c r="R37" s="441"/>
      <c r="S37" s="430"/>
      <c r="T37" s="328"/>
      <c r="U37" s="117" t="s">
        <v>53</v>
      </c>
      <c r="V37" s="272" t="s">
        <v>133</v>
      </c>
      <c r="W37" s="118">
        <v>1</v>
      </c>
      <c r="X37" s="136" t="s">
        <v>55</v>
      </c>
      <c r="Y37" s="120">
        <f>3953.383-282.8571</f>
        <v>3670.5258999999996</v>
      </c>
      <c r="Z37" s="120">
        <f t="shared" ref="Z37" si="12">Y37*W37</f>
        <v>3670.5258999999996</v>
      </c>
      <c r="AA37" s="121">
        <f t="shared" si="10"/>
        <v>4110.9890079999996</v>
      </c>
      <c r="AB37" s="123"/>
      <c r="AC37" s="23"/>
      <c r="AD37" s="23" t="s">
        <v>56</v>
      </c>
      <c r="AE37" s="23" t="s">
        <v>56</v>
      </c>
      <c r="AF37" s="502"/>
    </row>
    <row r="38" spans="1:32" ht="18" customHeight="1" x14ac:dyDescent="0.2">
      <c r="A38" s="382"/>
      <c r="B38" s="442"/>
      <c r="C38" s="430"/>
      <c r="D38" s="430"/>
      <c r="E38" s="430"/>
      <c r="F38" s="430"/>
      <c r="G38" s="430"/>
      <c r="H38" s="441"/>
      <c r="I38" s="441"/>
      <c r="J38" s="441"/>
      <c r="K38" s="441"/>
      <c r="L38" s="430"/>
      <c r="M38" s="462"/>
      <c r="N38" s="465"/>
      <c r="O38" s="441"/>
      <c r="P38" s="441"/>
      <c r="Q38" s="441"/>
      <c r="R38" s="441"/>
      <c r="S38" s="430"/>
      <c r="T38" s="116" t="s">
        <v>74</v>
      </c>
      <c r="U38" s="117"/>
      <c r="V38" s="277" t="s">
        <v>75</v>
      </c>
      <c r="W38" s="118"/>
      <c r="X38" s="119"/>
      <c r="Y38" s="120"/>
      <c r="Z38" s="120"/>
      <c r="AA38" s="121"/>
      <c r="AB38" s="121">
        <f>AA39</f>
        <v>166506.9952</v>
      </c>
      <c r="AC38" s="119"/>
      <c r="AD38" s="119"/>
      <c r="AE38" s="23"/>
      <c r="AF38" s="502"/>
    </row>
    <row r="39" spans="1:32" s="327" customFormat="1" ht="18" customHeight="1" x14ac:dyDescent="0.2">
      <c r="A39" s="382"/>
      <c r="B39" s="442"/>
      <c r="C39" s="430"/>
      <c r="D39" s="430"/>
      <c r="E39" s="430"/>
      <c r="F39" s="430"/>
      <c r="G39" s="430"/>
      <c r="H39" s="441"/>
      <c r="I39" s="441"/>
      <c r="J39" s="441"/>
      <c r="K39" s="441"/>
      <c r="L39" s="430"/>
      <c r="M39" s="462"/>
      <c r="N39" s="465"/>
      <c r="O39" s="441"/>
      <c r="P39" s="441"/>
      <c r="Q39" s="441"/>
      <c r="R39" s="441"/>
      <c r="S39" s="430"/>
      <c r="T39" s="333"/>
      <c r="U39" s="334" t="s">
        <v>53</v>
      </c>
      <c r="V39" s="335" t="s">
        <v>76</v>
      </c>
      <c r="W39" s="336">
        <v>1</v>
      </c>
      <c r="X39" s="337" t="s">
        <v>55</v>
      </c>
      <c r="Y39" s="338">
        <v>148666.96</v>
      </c>
      <c r="Z39" s="338">
        <f>+W39*Y39</f>
        <v>148666.96</v>
      </c>
      <c r="AA39" s="339">
        <f>Z39*12%+Z39</f>
        <v>166506.9952</v>
      </c>
      <c r="AB39" s="339"/>
      <c r="AC39" s="340"/>
      <c r="AD39" s="23" t="s">
        <v>56</v>
      </c>
      <c r="AE39" s="23" t="s">
        <v>56</v>
      </c>
      <c r="AF39" s="502"/>
    </row>
    <row r="40" spans="1:32" s="327" customFormat="1" ht="40.5" customHeight="1" x14ac:dyDescent="0.2">
      <c r="A40" s="382"/>
      <c r="B40" s="442"/>
      <c r="C40" s="430"/>
      <c r="D40" s="430"/>
      <c r="E40" s="430"/>
      <c r="F40" s="430"/>
      <c r="G40" s="430"/>
      <c r="H40" s="441"/>
      <c r="I40" s="441"/>
      <c r="J40" s="441"/>
      <c r="K40" s="441"/>
      <c r="L40" s="430"/>
      <c r="M40" s="462"/>
      <c r="N40" s="465"/>
      <c r="O40" s="441"/>
      <c r="P40" s="441"/>
      <c r="Q40" s="441"/>
      <c r="R40" s="441"/>
      <c r="S40" s="430"/>
      <c r="T40" s="333" t="s">
        <v>177</v>
      </c>
      <c r="U40" s="334"/>
      <c r="V40" s="277" t="s">
        <v>178</v>
      </c>
      <c r="W40" s="336"/>
      <c r="X40" s="337"/>
      <c r="Y40" s="338"/>
      <c r="Z40" s="338"/>
      <c r="AA40" s="339"/>
      <c r="AB40" s="339">
        <f>AA41+AA42</f>
        <v>256200.00896000001</v>
      </c>
      <c r="AC40" s="340"/>
      <c r="AD40" s="23"/>
      <c r="AE40" s="23"/>
      <c r="AF40" s="502"/>
    </row>
    <row r="41" spans="1:32" s="373" customFormat="1" ht="33.950000000000003" customHeight="1" x14ac:dyDescent="0.2">
      <c r="A41" s="382"/>
      <c r="B41" s="442"/>
      <c r="C41" s="430"/>
      <c r="D41" s="430"/>
      <c r="E41" s="430"/>
      <c r="F41" s="430"/>
      <c r="G41" s="430"/>
      <c r="H41" s="441"/>
      <c r="I41" s="441"/>
      <c r="J41" s="441"/>
      <c r="K41" s="441"/>
      <c r="L41" s="430"/>
      <c r="M41" s="462"/>
      <c r="N41" s="465"/>
      <c r="O41" s="441"/>
      <c r="P41" s="441"/>
      <c r="Q41" s="441"/>
      <c r="R41" s="441"/>
      <c r="S41" s="430"/>
      <c r="T41" s="333"/>
      <c r="U41" s="334" t="s">
        <v>53</v>
      </c>
      <c r="V41" s="335" t="s">
        <v>505</v>
      </c>
      <c r="W41" s="336">
        <v>1</v>
      </c>
      <c r="X41" s="337" t="s">
        <v>55</v>
      </c>
      <c r="Y41" s="338">
        <f>89117.866+134096.428</f>
        <v>223214.29399999999</v>
      </c>
      <c r="Z41" s="338">
        <f t="shared" ref="Z41:Z47" si="13">+W41*Y41</f>
        <v>223214.29399999999</v>
      </c>
      <c r="AA41" s="339">
        <f t="shared" ref="AA41:AA47" si="14">Z41*12%+Z41</f>
        <v>250000.00928</v>
      </c>
      <c r="AB41" s="339"/>
      <c r="AC41" s="340"/>
      <c r="AD41" s="23"/>
      <c r="AE41" s="23" t="s">
        <v>56</v>
      </c>
      <c r="AF41" s="502"/>
    </row>
    <row r="42" spans="1:32" s="327" customFormat="1" ht="31.5" customHeight="1" x14ac:dyDescent="0.2">
      <c r="A42" s="382"/>
      <c r="B42" s="442"/>
      <c r="C42" s="430"/>
      <c r="D42" s="430"/>
      <c r="E42" s="430"/>
      <c r="F42" s="430"/>
      <c r="G42" s="430"/>
      <c r="H42" s="441"/>
      <c r="I42" s="441"/>
      <c r="J42" s="441"/>
      <c r="K42" s="441"/>
      <c r="L42" s="430"/>
      <c r="M42" s="462"/>
      <c r="N42" s="465"/>
      <c r="O42" s="441"/>
      <c r="P42" s="441"/>
      <c r="Q42" s="441"/>
      <c r="R42" s="441"/>
      <c r="S42" s="430"/>
      <c r="T42" s="333"/>
      <c r="U42" s="334" t="s">
        <v>53</v>
      </c>
      <c r="V42" s="335" t="s">
        <v>375</v>
      </c>
      <c r="W42" s="336">
        <v>1</v>
      </c>
      <c r="X42" s="337" t="s">
        <v>55</v>
      </c>
      <c r="Y42" s="338">
        <v>5535.7139999999999</v>
      </c>
      <c r="Z42" s="338">
        <f t="shared" si="13"/>
        <v>5535.7139999999999</v>
      </c>
      <c r="AA42" s="339">
        <f t="shared" si="14"/>
        <v>6199.9996799999999</v>
      </c>
      <c r="AB42" s="339"/>
      <c r="AC42" s="340"/>
      <c r="AD42" s="23"/>
      <c r="AE42" s="23" t="s">
        <v>56</v>
      </c>
      <c r="AF42" s="502"/>
    </row>
    <row r="43" spans="1:32" s="374" customFormat="1" ht="51.75" customHeight="1" x14ac:dyDescent="0.2">
      <c r="A43" s="382"/>
      <c r="B43" s="442"/>
      <c r="C43" s="430"/>
      <c r="D43" s="430"/>
      <c r="E43" s="430"/>
      <c r="F43" s="430"/>
      <c r="G43" s="430"/>
      <c r="H43" s="441"/>
      <c r="I43" s="441"/>
      <c r="J43" s="441"/>
      <c r="K43" s="441"/>
      <c r="L43" s="430"/>
      <c r="M43" s="462"/>
      <c r="N43" s="465"/>
      <c r="O43" s="441"/>
      <c r="P43" s="441"/>
      <c r="Q43" s="441"/>
      <c r="R43" s="441"/>
      <c r="S43" s="430"/>
      <c r="T43" s="333" t="s">
        <v>181</v>
      </c>
      <c r="U43" s="334"/>
      <c r="V43" s="277" t="s">
        <v>178</v>
      </c>
      <c r="W43" s="336"/>
      <c r="X43" s="337"/>
      <c r="Y43" s="338"/>
      <c r="Z43" s="338"/>
      <c r="AA43" s="339"/>
      <c r="AB43" s="339">
        <f>AA44</f>
        <v>19999.999039999999</v>
      </c>
      <c r="AC43" s="340"/>
      <c r="AD43" s="29"/>
      <c r="AE43" s="29"/>
      <c r="AF43" s="502"/>
    </row>
    <row r="44" spans="1:32" s="374" customFormat="1" ht="37.5" customHeight="1" x14ac:dyDescent="0.2">
      <c r="A44" s="382"/>
      <c r="B44" s="442"/>
      <c r="C44" s="430"/>
      <c r="D44" s="430"/>
      <c r="E44" s="430"/>
      <c r="F44" s="430"/>
      <c r="G44" s="430"/>
      <c r="H44" s="441"/>
      <c r="I44" s="441"/>
      <c r="J44" s="441"/>
      <c r="K44" s="441"/>
      <c r="L44" s="430"/>
      <c r="M44" s="462"/>
      <c r="N44" s="465"/>
      <c r="O44" s="441"/>
      <c r="P44" s="441"/>
      <c r="Q44" s="441"/>
      <c r="R44" s="441"/>
      <c r="S44" s="430"/>
      <c r="T44" s="333"/>
      <c r="U44" s="334" t="s">
        <v>53</v>
      </c>
      <c r="V44" s="335" t="s">
        <v>506</v>
      </c>
      <c r="W44" s="336">
        <v>1</v>
      </c>
      <c r="X44" s="337" t="s">
        <v>55</v>
      </c>
      <c r="Y44" s="338">
        <v>17857.142</v>
      </c>
      <c r="Z44" s="338">
        <f t="shared" ref="Z44" si="15">+W44*Y44</f>
        <v>17857.142</v>
      </c>
      <c r="AA44" s="339">
        <f t="shared" ref="AA44" si="16">Z44*12%+Z44</f>
        <v>19999.999039999999</v>
      </c>
      <c r="AB44" s="339"/>
      <c r="AC44" s="340"/>
      <c r="AD44" s="29"/>
      <c r="AE44" s="23" t="s">
        <v>56</v>
      </c>
      <c r="AF44" s="502"/>
    </row>
    <row r="45" spans="1:32" s="327" customFormat="1" ht="57.75" customHeight="1" x14ac:dyDescent="0.2">
      <c r="A45" s="382"/>
      <c r="B45" s="442"/>
      <c r="C45" s="430"/>
      <c r="D45" s="430"/>
      <c r="E45" s="430"/>
      <c r="F45" s="430"/>
      <c r="G45" s="430"/>
      <c r="H45" s="441"/>
      <c r="I45" s="441"/>
      <c r="J45" s="441"/>
      <c r="K45" s="441"/>
      <c r="L45" s="430"/>
      <c r="M45" s="462"/>
      <c r="N45" s="465"/>
      <c r="O45" s="441"/>
      <c r="P45" s="441"/>
      <c r="Q45" s="441"/>
      <c r="R45" s="441"/>
      <c r="S45" s="430"/>
      <c r="T45" s="333" t="s">
        <v>376</v>
      </c>
      <c r="U45" s="334"/>
      <c r="V45" s="277" t="s">
        <v>377</v>
      </c>
      <c r="W45" s="336"/>
      <c r="X45" s="337"/>
      <c r="Y45" s="338"/>
      <c r="Z45" s="338"/>
      <c r="AA45" s="339"/>
      <c r="AB45" s="339">
        <f>AA46+AA47</f>
        <v>999.99872000000005</v>
      </c>
      <c r="AC45" s="340"/>
      <c r="AD45" s="340"/>
      <c r="AE45" s="29"/>
      <c r="AF45" s="502"/>
    </row>
    <row r="46" spans="1:32" s="327" customFormat="1" ht="24.75" customHeight="1" x14ac:dyDescent="0.2">
      <c r="A46" s="382"/>
      <c r="B46" s="442"/>
      <c r="C46" s="430"/>
      <c r="D46" s="430"/>
      <c r="E46" s="430"/>
      <c r="F46" s="430"/>
      <c r="G46" s="430"/>
      <c r="H46" s="441"/>
      <c r="I46" s="441"/>
      <c r="J46" s="441"/>
      <c r="K46" s="441"/>
      <c r="L46" s="430"/>
      <c r="M46" s="462"/>
      <c r="N46" s="465"/>
      <c r="O46" s="441"/>
      <c r="P46" s="441"/>
      <c r="Q46" s="441"/>
      <c r="R46" s="441"/>
      <c r="S46" s="430"/>
      <c r="T46" s="333"/>
      <c r="U46" s="334" t="s">
        <v>53</v>
      </c>
      <c r="V46" s="335" t="s">
        <v>378</v>
      </c>
      <c r="W46" s="336">
        <v>10</v>
      </c>
      <c r="X46" s="337" t="s">
        <v>55</v>
      </c>
      <c r="Y46" s="338">
        <v>70</v>
      </c>
      <c r="Z46" s="338">
        <f t="shared" si="13"/>
        <v>700</v>
      </c>
      <c r="AA46" s="339">
        <f t="shared" si="14"/>
        <v>784</v>
      </c>
      <c r="AB46" s="339"/>
      <c r="AC46" s="340"/>
      <c r="AD46" s="23" t="s">
        <v>56</v>
      </c>
      <c r="AE46" s="23" t="s">
        <v>56</v>
      </c>
      <c r="AF46" s="502"/>
    </row>
    <row r="47" spans="1:32" s="327" customFormat="1" ht="18" customHeight="1" x14ac:dyDescent="0.2">
      <c r="A47" s="382"/>
      <c r="B47" s="442"/>
      <c r="C47" s="430"/>
      <c r="D47" s="430"/>
      <c r="E47" s="430"/>
      <c r="F47" s="430"/>
      <c r="G47" s="430"/>
      <c r="H47" s="441"/>
      <c r="I47" s="441"/>
      <c r="J47" s="441"/>
      <c r="K47" s="441"/>
      <c r="L47" s="430"/>
      <c r="M47" s="462"/>
      <c r="N47" s="465"/>
      <c r="O47" s="441"/>
      <c r="P47" s="441"/>
      <c r="Q47" s="441"/>
      <c r="R47" s="441"/>
      <c r="S47" s="430"/>
      <c r="T47" s="333"/>
      <c r="U47" s="334" t="s">
        <v>53</v>
      </c>
      <c r="V47" s="335" t="s">
        <v>379</v>
      </c>
      <c r="W47" s="336">
        <v>4</v>
      </c>
      <c r="X47" s="337" t="s">
        <v>55</v>
      </c>
      <c r="Y47" s="338">
        <v>48.213999999999999</v>
      </c>
      <c r="Z47" s="338">
        <f t="shared" si="13"/>
        <v>192.85599999999999</v>
      </c>
      <c r="AA47" s="339">
        <f t="shared" si="14"/>
        <v>215.99871999999999</v>
      </c>
      <c r="AB47" s="339"/>
      <c r="AC47" s="340"/>
      <c r="AD47" s="23" t="s">
        <v>56</v>
      </c>
      <c r="AE47" s="23" t="s">
        <v>56</v>
      </c>
      <c r="AF47" s="502"/>
    </row>
    <row r="48" spans="1:32" ht="20.25" customHeight="1" x14ac:dyDescent="0.2">
      <c r="A48" s="382"/>
      <c r="B48" s="443" t="s">
        <v>42</v>
      </c>
      <c r="C48" s="445" t="s">
        <v>43</v>
      </c>
      <c r="D48" s="446" t="s">
        <v>77</v>
      </c>
      <c r="E48" s="446" t="s">
        <v>78</v>
      </c>
      <c r="F48" s="446" t="s">
        <v>79</v>
      </c>
      <c r="G48" s="446" t="s">
        <v>80</v>
      </c>
      <c r="H48" s="440">
        <v>10</v>
      </c>
      <c r="I48" s="440">
        <v>10</v>
      </c>
      <c r="J48" s="505">
        <v>24</v>
      </c>
      <c r="K48" s="505">
        <v>24</v>
      </c>
      <c r="L48" s="446" t="s">
        <v>81</v>
      </c>
      <c r="M48" s="496" t="s">
        <v>82</v>
      </c>
      <c r="N48" s="497">
        <f>AB48</f>
        <v>80674.999999999985</v>
      </c>
      <c r="O48" s="499">
        <f>AB50</f>
        <v>8800.0012800000004</v>
      </c>
      <c r="P48" s="499">
        <v>0</v>
      </c>
      <c r="Q48" s="499">
        <v>0</v>
      </c>
      <c r="R48" s="512">
        <f>+SUM(N48:P51)</f>
        <v>89475.001279999982</v>
      </c>
      <c r="S48" s="514" t="s">
        <v>50</v>
      </c>
      <c r="T48" s="212" t="s">
        <v>84</v>
      </c>
      <c r="U48" s="148"/>
      <c r="V48" s="278" t="s">
        <v>85</v>
      </c>
      <c r="W48" s="149"/>
      <c r="X48" s="150"/>
      <c r="Y48" s="151"/>
      <c r="Z48" s="151"/>
      <c r="AA48" s="152"/>
      <c r="AB48" s="152">
        <f>AA49</f>
        <v>80674.999999999985</v>
      </c>
      <c r="AC48" s="153"/>
      <c r="AD48" s="154"/>
      <c r="AE48" s="155"/>
      <c r="AF48" s="510" t="s">
        <v>344</v>
      </c>
    </row>
    <row r="49" spans="1:32" s="162" customFormat="1" ht="20.25" customHeight="1" x14ac:dyDescent="0.2">
      <c r="A49" s="382"/>
      <c r="B49" s="422"/>
      <c r="C49" s="425"/>
      <c r="D49" s="419"/>
      <c r="E49" s="419"/>
      <c r="F49" s="419"/>
      <c r="G49" s="419"/>
      <c r="H49" s="416"/>
      <c r="I49" s="416"/>
      <c r="J49" s="508"/>
      <c r="K49" s="508"/>
      <c r="L49" s="419"/>
      <c r="M49" s="398"/>
      <c r="N49" s="498"/>
      <c r="O49" s="500"/>
      <c r="P49" s="500"/>
      <c r="Q49" s="500"/>
      <c r="R49" s="513"/>
      <c r="S49" s="515"/>
      <c r="T49" s="213"/>
      <c r="U49" s="18" t="s">
        <v>53</v>
      </c>
      <c r="V49" s="260" t="s">
        <v>86</v>
      </c>
      <c r="W49" s="19">
        <v>1</v>
      </c>
      <c r="X49" s="20" t="s">
        <v>55</v>
      </c>
      <c r="Y49" s="19">
        <f>148666.96-76635.71</f>
        <v>72031.249999999985</v>
      </c>
      <c r="Z49" s="21">
        <f>W49*Y49</f>
        <v>72031.249999999985</v>
      </c>
      <c r="AA49" s="22">
        <f>Z49*12%+Z49</f>
        <v>80674.999999999985</v>
      </c>
      <c r="AB49" s="31"/>
      <c r="AC49" s="23" t="s">
        <v>56</v>
      </c>
      <c r="AD49" s="23" t="s">
        <v>56</v>
      </c>
      <c r="AE49" s="23" t="s">
        <v>56</v>
      </c>
      <c r="AF49" s="392"/>
    </row>
    <row r="50" spans="1:32" s="162" customFormat="1" ht="20.25" customHeight="1" x14ac:dyDescent="0.2">
      <c r="A50" s="382"/>
      <c r="B50" s="422"/>
      <c r="C50" s="425"/>
      <c r="D50" s="419"/>
      <c r="E50" s="419"/>
      <c r="F50" s="419"/>
      <c r="G50" s="419"/>
      <c r="H50" s="416"/>
      <c r="I50" s="416"/>
      <c r="J50" s="508"/>
      <c r="K50" s="508"/>
      <c r="L50" s="419"/>
      <c r="M50" s="398"/>
      <c r="N50" s="498"/>
      <c r="O50" s="500"/>
      <c r="P50" s="500"/>
      <c r="Q50" s="500"/>
      <c r="R50" s="513"/>
      <c r="S50" s="515"/>
      <c r="T50" s="214" t="s">
        <v>337</v>
      </c>
      <c r="U50" s="18"/>
      <c r="V50" s="276" t="s">
        <v>85</v>
      </c>
      <c r="W50" s="19"/>
      <c r="X50" s="20"/>
      <c r="Y50" s="19"/>
      <c r="Z50" s="21"/>
      <c r="AA50" s="22"/>
      <c r="AB50" s="31">
        <f>AA51</f>
        <v>8800.0012800000004</v>
      </c>
      <c r="AC50" s="23"/>
      <c r="AD50" s="23"/>
      <c r="AE50" s="23"/>
      <c r="AF50" s="392"/>
    </row>
    <row r="51" spans="1:32" ht="28.5" customHeight="1" x14ac:dyDescent="0.2">
      <c r="A51" s="382"/>
      <c r="B51" s="442"/>
      <c r="C51" s="430"/>
      <c r="D51" s="430"/>
      <c r="E51" s="430"/>
      <c r="F51" s="430"/>
      <c r="G51" s="430"/>
      <c r="H51" s="441"/>
      <c r="I51" s="441"/>
      <c r="J51" s="441"/>
      <c r="K51" s="441"/>
      <c r="L51" s="430"/>
      <c r="M51" s="462"/>
      <c r="N51" s="465"/>
      <c r="O51" s="441"/>
      <c r="P51" s="441"/>
      <c r="Q51" s="441"/>
      <c r="R51" s="441"/>
      <c r="S51" s="516"/>
      <c r="T51" s="215"/>
      <c r="U51" s="156" t="s">
        <v>53</v>
      </c>
      <c r="V51" s="279" t="s">
        <v>338</v>
      </c>
      <c r="W51" s="157">
        <v>1</v>
      </c>
      <c r="X51" s="158" t="s">
        <v>55</v>
      </c>
      <c r="Y51" s="159">
        <f>17857.142-8928.57-1071.428</f>
        <v>7857.1440000000002</v>
      </c>
      <c r="Z51" s="159">
        <f>W51*Y51</f>
        <v>7857.1440000000002</v>
      </c>
      <c r="AA51" s="160">
        <f>Z51*12%+Z51</f>
        <v>8800.0012800000004</v>
      </c>
      <c r="AB51" s="160"/>
      <c r="AC51" s="161" t="s">
        <v>56</v>
      </c>
      <c r="AD51" s="161" t="s">
        <v>56</v>
      </c>
      <c r="AE51" s="161" t="s">
        <v>56</v>
      </c>
      <c r="AF51" s="511"/>
    </row>
    <row r="52" spans="1:32" ht="32.25" customHeight="1" x14ac:dyDescent="0.2">
      <c r="A52" s="382"/>
      <c r="B52" s="444" t="s">
        <v>42</v>
      </c>
      <c r="C52" s="445" t="s">
        <v>43</v>
      </c>
      <c r="D52" s="446" t="s">
        <v>44</v>
      </c>
      <c r="E52" s="446" t="s">
        <v>87</v>
      </c>
      <c r="F52" s="446" t="s">
        <v>88</v>
      </c>
      <c r="G52" s="446" t="s">
        <v>89</v>
      </c>
      <c r="H52" s="503">
        <v>0</v>
      </c>
      <c r="I52" s="503">
        <v>30</v>
      </c>
      <c r="J52" s="503">
        <v>0</v>
      </c>
      <c r="K52" s="505">
        <v>24</v>
      </c>
      <c r="L52" s="506" t="s">
        <v>366</v>
      </c>
      <c r="M52" s="496" t="s">
        <v>90</v>
      </c>
      <c r="N52" s="497">
        <f>+AB59+AB106</f>
        <v>152665.09944000002</v>
      </c>
      <c r="O52" s="499">
        <f>+AB52+AB54+AB57+AB109</f>
        <v>208596.56719999999</v>
      </c>
      <c r="P52" s="499">
        <f>+AB103+AB120</f>
        <v>19923.999199999998</v>
      </c>
      <c r="Q52" s="499">
        <v>0</v>
      </c>
      <c r="R52" s="512">
        <f>N52+O52+P52+Q52</f>
        <v>381185.66584000003</v>
      </c>
      <c r="S52" s="446" t="s">
        <v>50</v>
      </c>
      <c r="T52" s="124" t="s">
        <v>101</v>
      </c>
      <c r="U52" s="117"/>
      <c r="V52" s="264" t="s">
        <v>100</v>
      </c>
      <c r="W52" s="128"/>
      <c r="X52" s="137"/>
      <c r="Y52" s="120"/>
      <c r="Z52" s="120"/>
      <c r="AA52" s="121"/>
      <c r="AB52" s="122">
        <f>AA53</f>
        <v>5000.0025600000008</v>
      </c>
      <c r="AC52" s="38"/>
      <c r="AD52" s="147"/>
      <c r="AE52" s="39"/>
      <c r="AF52" s="501" t="s">
        <v>500</v>
      </c>
    </row>
    <row r="53" spans="1:32" ht="54" customHeight="1" x14ac:dyDescent="0.2">
      <c r="A53" s="382"/>
      <c r="B53" s="442"/>
      <c r="C53" s="430"/>
      <c r="D53" s="430"/>
      <c r="E53" s="430"/>
      <c r="F53" s="430"/>
      <c r="G53" s="430"/>
      <c r="H53" s="504"/>
      <c r="I53" s="504"/>
      <c r="J53" s="504"/>
      <c r="K53" s="441"/>
      <c r="L53" s="507"/>
      <c r="M53" s="462"/>
      <c r="N53" s="465"/>
      <c r="O53" s="441"/>
      <c r="P53" s="441"/>
      <c r="Q53" s="441"/>
      <c r="R53" s="441"/>
      <c r="S53" s="430"/>
      <c r="T53" s="125"/>
      <c r="U53" s="117" t="s">
        <v>53</v>
      </c>
      <c r="V53" s="269" t="s">
        <v>102</v>
      </c>
      <c r="W53" s="118">
        <v>1</v>
      </c>
      <c r="X53" s="136" t="s">
        <v>55</v>
      </c>
      <c r="Y53" s="120">
        <f>22321.428-17857.14</f>
        <v>4464.2880000000005</v>
      </c>
      <c r="Z53" s="120">
        <f>W55*Y53</f>
        <v>4464.2880000000005</v>
      </c>
      <c r="AA53" s="121">
        <f>Z53*12%+Z53</f>
        <v>5000.0025600000008</v>
      </c>
      <c r="AB53" s="123"/>
      <c r="AC53" s="23" t="s">
        <v>56</v>
      </c>
      <c r="AD53" s="23" t="s">
        <v>56</v>
      </c>
      <c r="AE53" s="23" t="s">
        <v>56</v>
      </c>
      <c r="AF53" s="502"/>
    </row>
    <row r="54" spans="1:32" ht="28.5" customHeight="1" x14ac:dyDescent="0.2">
      <c r="A54" s="382"/>
      <c r="B54" s="442"/>
      <c r="C54" s="430"/>
      <c r="D54" s="430"/>
      <c r="E54" s="430"/>
      <c r="F54" s="430"/>
      <c r="G54" s="430"/>
      <c r="H54" s="504"/>
      <c r="I54" s="504"/>
      <c r="J54" s="504"/>
      <c r="K54" s="441"/>
      <c r="L54" s="507"/>
      <c r="M54" s="462"/>
      <c r="N54" s="465"/>
      <c r="O54" s="441"/>
      <c r="P54" s="441"/>
      <c r="Q54" s="441"/>
      <c r="R54" s="441"/>
      <c r="S54" s="430"/>
      <c r="T54" s="116" t="s">
        <v>106</v>
      </c>
      <c r="U54" s="117"/>
      <c r="V54" s="270" t="s">
        <v>103</v>
      </c>
      <c r="W54" s="128"/>
      <c r="X54" s="137"/>
      <c r="Y54" s="120"/>
      <c r="Z54" s="120"/>
      <c r="AA54" s="121"/>
      <c r="AB54" s="121">
        <f>SUM(AA55:AA56)</f>
        <v>10999.999359999998</v>
      </c>
      <c r="AC54" s="136"/>
      <c r="AD54" s="23"/>
      <c r="AE54" s="341"/>
      <c r="AF54" s="502"/>
    </row>
    <row r="55" spans="1:32" ht="18" customHeight="1" x14ac:dyDescent="0.2">
      <c r="A55" s="382"/>
      <c r="B55" s="442"/>
      <c r="C55" s="430"/>
      <c r="D55" s="430"/>
      <c r="E55" s="430"/>
      <c r="F55" s="430"/>
      <c r="G55" s="430"/>
      <c r="H55" s="504"/>
      <c r="I55" s="504"/>
      <c r="J55" s="504"/>
      <c r="K55" s="441"/>
      <c r="L55" s="507"/>
      <c r="M55" s="462"/>
      <c r="N55" s="465"/>
      <c r="O55" s="441"/>
      <c r="P55" s="441"/>
      <c r="Q55" s="441"/>
      <c r="R55" s="441"/>
      <c r="S55" s="430"/>
      <c r="T55" s="116"/>
      <c r="U55" s="117" t="s">
        <v>53</v>
      </c>
      <c r="V55" s="269" t="s">
        <v>105</v>
      </c>
      <c r="W55" s="118">
        <v>1</v>
      </c>
      <c r="X55" s="136" t="s">
        <v>55</v>
      </c>
      <c r="Y55" s="120">
        <v>2232.1419999999998</v>
      </c>
      <c r="Z55" s="120">
        <f>W55*Y55</f>
        <v>2232.1419999999998</v>
      </c>
      <c r="AA55" s="121">
        <f t="shared" ref="AA55:AA80" si="17">Z55*12%+Z55</f>
        <v>2499.9990399999997</v>
      </c>
      <c r="AB55" s="121"/>
      <c r="AC55" s="23" t="s">
        <v>56</v>
      </c>
      <c r="AD55" s="23" t="s">
        <v>56</v>
      </c>
      <c r="AE55" s="23" t="s">
        <v>56</v>
      </c>
      <c r="AF55" s="502"/>
    </row>
    <row r="56" spans="1:32" ht="18" customHeight="1" x14ac:dyDescent="0.2">
      <c r="A56" s="382"/>
      <c r="B56" s="442"/>
      <c r="C56" s="430"/>
      <c r="D56" s="430"/>
      <c r="E56" s="430"/>
      <c r="F56" s="430"/>
      <c r="G56" s="430"/>
      <c r="H56" s="504"/>
      <c r="I56" s="504"/>
      <c r="J56" s="504"/>
      <c r="K56" s="441"/>
      <c r="L56" s="507"/>
      <c r="M56" s="462"/>
      <c r="N56" s="465"/>
      <c r="O56" s="441"/>
      <c r="P56" s="441"/>
      <c r="Q56" s="441"/>
      <c r="R56" s="441"/>
      <c r="S56" s="430"/>
      <c r="T56" s="116"/>
      <c r="U56" s="117" t="s">
        <v>53</v>
      </c>
      <c r="V56" s="269" t="s">
        <v>104</v>
      </c>
      <c r="W56" s="118">
        <v>1</v>
      </c>
      <c r="X56" s="136" t="s">
        <v>55</v>
      </c>
      <c r="Y56" s="120">
        <f>7767.858-1160.714+982.142</f>
        <v>7589.2860000000001</v>
      </c>
      <c r="Z56" s="120">
        <f>W56*Y56</f>
        <v>7589.2860000000001</v>
      </c>
      <c r="AA56" s="121">
        <f t="shared" si="17"/>
        <v>8500.0003199999992</v>
      </c>
      <c r="AB56" s="121"/>
      <c r="AC56" s="23" t="s">
        <v>56</v>
      </c>
      <c r="AD56" s="23" t="s">
        <v>56</v>
      </c>
      <c r="AE56" s="23" t="s">
        <v>56</v>
      </c>
      <c r="AF56" s="502"/>
    </row>
    <row r="57" spans="1:32" s="364" customFormat="1" ht="18" customHeight="1" x14ac:dyDescent="0.2">
      <c r="A57" s="382"/>
      <c r="B57" s="442"/>
      <c r="C57" s="430"/>
      <c r="D57" s="430"/>
      <c r="E57" s="430"/>
      <c r="F57" s="430"/>
      <c r="G57" s="430"/>
      <c r="H57" s="504"/>
      <c r="I57" s="504"/>
      <c r="J57" s="504"/>
      <c r="K57" s="441"/>
      <c r="L57" s="507"/>
      <c r="M57" s="462"/>
      <c r="N57" s="465"/>
      <c r="O57" s="441"/>
      <c r="P57" s="441"/>
      <c r="Q57" s="441"/>
      <c r="R57" s="441"/>
      <c r="S57" s="430"/>
      <c r="T57" s="116" t="s">
        <v>449</v>
      </c>
      <c r="U57" s="117"/>
      <c r="V57" s="270" t="s">
        <v>450</v>
      </c>
      <c r="W57" s="118"/>
      <c r="X57" s="136"/>
      <c r="Y57" s="120"/>
      <c r="Z57" s="120"/>
      <c r="AA57" s="121"/>
      <c r="AB57" s="121">
        <f>AA58</f>
        <v>4499.9998400000004</v>
      </c>
      <c r="AC57" s="23"/>
      <c r="AD57" s="23"/>
      <c r="AE57" s="23"/>
      <c r="AF57" s="502"/>
    </row>
    <row r="58" spans="1:32" s="364" customFormat="1" ht="28.5" customHeight="1" x14ac:dyDescent="0.2">
      <c r="A58" s="382"/>
      <c r="B58" s="442"/>
      <c r="C58" s="430"/>
      <c r="D58" s="430"/>
      <c r="E58" s="430"/>
      <c r="F58" s="430"/>
      <c r="G58" s="430"/>
      <c r="H58" s="504"/>
      <c r="I58" s="504"/>
      <c r="J58" s="504"/>
      <c r="K58" s="441"/>
      <c r="L58" s="507"/>
      <c r="M58" s="462"/>
      <c r="N58" s="465"/>
      <c r="O58" s="441"/>
      <c r="P58" s="441"/>
      <c r="Q58" s="441"/>
      <c r="R58" s="441"/>
      <c r="S58" s="430"/>
      <c r="T58" s="116"/>
      <c r="U58" s="117"/>
      <c r="V58" s="269" t="s">
        <v>451</v>
      </c>
      <c r="W58" s="118">
        <v>1</v>
      </c>
      <c r="X58" s="136" t="s">
        <v>55</v>
      </c>
      <c r="Y58" s="120">
        <v>4017.857</v>
      </c>
      <c r="Z58" s="120">
        <f>W58*Y58</f>
        <v>4017.857</v>
      </c>
      <c r="AA58" s="121">
        <f t="shared" si="17"/>
        <v>4499.9998400000004</v>
      </c>
      <c r="AB58" s="121"/>
      <c r="AC58" s="23"/>
      <c r="AD58" s="23"/>
      <c r="AE58" s="23" t="s">
        <v>56</v>
      </c>
      <c r="AF58" s="502"/>
    </row>
    <row r="59" spans="1:32" ht="18" customHeight="1" x14ac:dyDescent="0.2">
      <c r="A59" s="382"/>
      <c r="B59" s="442"/>
      <c r="C59" s="430"/>
      <c r="D59" s="430"/>
      <c r="E59" s="430"/>
      <c r="F59" s="430"/>
      <c r="G59" s="430"/>
      <c r="H59" s="504"/>
      <c r="I59" s="504"/>
      <c r="J59" s="504"/>
      <c r="K59" s="441"/>
      <c r="L59" s="507"/>
      <c r="M59" s="462"/>
      <c r="N59" s="465"/>
      <c r="O59" s="441"/>
      <c r="P59" s="441"/>
      <c r="Q59" s="441"/>
      <c r="R59" s="441"/>
      <c r="S59" s="430"/>
      <c r="T59" s="116" t="s">
        <v>107</v>
      </c>
      <c r="U59" s="117"/>
      <c r="V59" s="281" t="s">
        <v>108</v>
      </c>
      <c r="W59" s="128"/>
      <c r="X59" s="137"/>
      <c r="Y59" s="41"/>
      <c r="Z59" s="120"/>
      <c r="AA59" s="121"/>
      <c r="AB59" s="121">
        <f>SUM(AA60:AA102)</f>
        <v>140665.09968000001</v>
      </c>
      <c r="AC59" s="136"/>
      <c r="AD59" s="23"/>
      <c r="AE59" s="341"/>
      <c r="AF59" s="502"/>
    </row>
    <row r="60" spans="1:32" s="162" customFormat="1" ht="18" customHeight="1" x14ac:dyDescent="0.2">
      <c r="A60" s="382"/>
      <c r="B60" s="442"/>
      <c r="C60" s="430"/>
      <c r="D60" s="430"/>
      <c r="E60" s="430"/>
      <c r="F60" s="430"/>
      <c r="G60" s="430"/>
      <c r="H60" s="504"/>
      <c r="I60" s="504"/>
      <c r="J60" s="504"/>
      <c r="K60" s="441"/>
      <c r="L60" s="507"/>
      <c r="M60" s="462"/>
      <c r="N60" s="465"/>
      <c r="O60" s="441"/>
      <c r="P60" s="441"/>
      <c r="Q60" s="441"/>
      <c r="R60" s="441"/>
      <c r="S60" s="430"/>
      <c r="T60" s="116"/>
      <c r="U60" s="117"/>
      <c r="V60" s="269" t="s">
        <v>341</v>
      </c>
      <c r="W60" s="128">
        <v>1</v>
      </c>
      <c r="X60" s="136" t="s">
        <v>55</v>
      </c>
      <c r="Y60" s="120">
        <v>700</v>
      </c>
      <c r="Z60" s="120">
        <f t="shared" ref="Z60:Z80" si="18">W60*Y60</f>
        <v>700</v>
      </c>
      <c r="AA60" s="121">
        <f t="shared" si="17"/>
        <v>784</v>
      </c>
      <c r="AB60" s="121"/>
      <c r="AC60" s="136"/>
      <c r="AD60" s="23" t="s">
        <v>56</v>
      </c>
      <c r="AE60" s="23" t="s">
        <v>56</v>
      </c>
      <c r="AF60" s="502"/>
    </row>
    <row r="61" spans="1:32" s="162" customFormat="1" ht="33.950000000000003" customHeight="1" x14ac:dyDescent="0.2">
      <c r="A61" s="382"/>
      <c r="B61" s="442"/>
      <c r="C61" s="430"/>
      <c r="D61" s="430"/>
      <c r="E61" s="430"/>
      <c r="F61" s="430"/>
      <c r="G61" s="430"/>
      <c r="H61" s="504"/>
      <c r="I61" s="504"/>
      <c r="J61" s="504"/>
      <c r="K61" s="441"/>
      <c r="L61" s="507"/>
      <c r="M61" s="462"/>
      <c r="N61" s="465"/>
      <c r="O61" s="441"/>
      <c r="P61" s="441"/>
      <c r="Q61" s="441"/>
      <c r="R61" s="441"/>
      <c r="S61" s="430"/>
      <c r="T61" s="116"/>
      <c r="U61" s="117"/>
      <c r="V61" s="269" t="s">
        <v>436</v>
      </c>
      <c r="W61" s="128">
        <v>1</v>
      </c>
      <c r="X61" s="136" t="s">
        <v>55</v>
      </c>
      <c r="Y61" s="120">
        <v>14500</v>
      </c>
      <c r="Z61" s="120">
        <f t="shared" si="18"/>
        <v>14500</v>
      </c>
      <c r="AA61" s="121">
        <f t="shared" si="17"/>
        <v>16240</v>
      </c>
      <c r="AB61" s="121"/>
      <c r="AC61" s="372"/>
      <c r="AD61" s="23" t="s">
        <v>56</v>
      </c>
      <c r="AE61" s="23" t="s">
        <v>56</v>
      </c>
      <c r="AF61" s="502"/>
    </row>
    <row r="62" spans="1:32" s="162" customFormat="1" ht="33.950000000000003" customHeight="1" x14ac:dyDescent="0.2">
      <c r="A62" s="382"/>
      <c r="B62" s="442"/>
      <c r="C62" s="430"/>
      <c r="D62" s="430"/>
      <c r="E62" s="430"/>
      <c r="F62" s="430"/>
      <c r="G62" s="430"/>
      <c r="H62" s="504"/>
      <c r="I62" s="504"/>
      <c r="J62" s="504"/>
      <c r="K62" s="441"/>
      <c r="L62" s="507"/>
      <c r="M62" s="462"/>
      <c r="N62" s="465"/>
      <c r="O62" s="441"/>
      <c r="P62" s="441"/>
      <c r="Q62" s="441"/>
      <c r="R62" s="441"/>
      <c r="S62" s="430"/>
      <c r="T62" s="116"/>
      <c r="U62" s="117"/>
      <c r="V62" s="269" t="s">
        <v>423</v>
      </c>
      <c r="W62" s="128">
        <v>1</v>
      </c>
      <c r="X62" s="136" t="s">
        <v>55</v>
      </c>
      <c r="Y62" s="120">
        <v>12000</v>
      </c>
      <c r="Z62" s="120">
        <f t="shared" si="18"/>
        <v>12000</v>
      </c>
      <c r="AA62" s="121">
        <f t="shared" si="17"/>
        <v>13440</v>
      </c>
      <c r="AB62" s="121"/>
      <c r="AC62" s="136"/>
      <c r="AD62" s="23" t="s">
        <v>56</v>
      </c>
      <c r="AE62" s="23" t="s">
        <v>56</v>
      </c>
      <c r="AF62" s="502"/>
    </row>
    <row r="63" spans="1:32" s="162" customFormat="1" ht="19.5" customHeight="1" x14ac:dyDescent="0.2">
      <c r="A63" s="382"/>
      <c r="B63" s="442"/>
      <c r="C63" s="430"/>
      <c r="D63" s="430"/>
      <c r="E63" s="430"/>
      <c r="F63" s="430"/>
      <c r="G63" s="430"/>
      <c r="H63" s="504"/>
      <c r="I63" s="504"/>
      <c r="J63" s="504"/>
      <c r="K63" s="441"/>
      <c r="L63" s="507"/>
      <c r="M63" s="462"/>
      <c r="N63" s="465"/>
      <c r="O63" s="441"/>
      <c r="P63" s="441"/>
      <c r="Q63" s="441"/>
      <c r="R63" s="441"/>
      <c r="S63" s="430"/>
      <c r="T63" s="116"/>
      <c r="U63" s="117"/>
      <c r="V63" s="269" t="s">
        <v>422</v>
      </c>
      <c r="W63" s="128">
        <v>1</v>
      </c>
      <c r="X63" s="136" t="s">
        <v>55</v>
      </c>
      <c r="Y63" s="120">
        <v>10900</v>
      </c>
      <c r="Z63" s="120">
        <f t="shared" si="18"/>
        <v>10900</v>
      </c>
      <c r="AA63" s="121">
        <f t="shared" si="17"/>
        <v>12208</v>
      </c>
      <c r="AB63" s="121"/>
      <c r="AC63" s="136"/>
      <c r="AD63" s="23" t="s">
        <v>56</v>
      </c>
      <c r="AE63" s="23" t="s">
        <v>56</v>
      </c>
      <c r="AF63" s="502"/>
    </row>
    <row r="64" spans="1:32" s="162" customFormat="1" ht="18" customHeight="1" x14ac:dyDescent="0.2">
      <c r="A64" s="382"/>
      <c r="B64" s="442"/>
      <c r="C64" s="430"/>
      <c r="D64" s="430"/>
      <c r="E64" s="430"/>
      <c r="F64" s="430"/>
      <c r="G64" s="430"/>
      <c r="H64" s="504"/>
      <c r="I64" s="504"/>
      <c r="J64" s="504"/>
      <c r="K64" s="441"/>
      <c r="L64" s="507"/>
      <c r="M64" s="462"/>
      <c r="N64" s="465"/>
      <c r="O64" s="441"/>
      <c r="P64" s="441"/>
      <c r="Q64" s="441"/>
      <c r="R64" s="441"/>
      <c r="S64" s="430"/>
      <c r="T64" s="116"/>
      <c r="U64" s="117"/>
      <c r="V64" s="269" t="s">
        <v>353</v>
      </c>
      <c r="W64" s="128">
        <v>3</v>
      </c>
      <c r="X64" s="136" t="s">
        <v>55</v>
      </c>
      <c r="Y64" s="120">
        <v>710</v>
      </c>
      <c r="Z64" s="120">
        <f t="shared" si="18"/>
        <v>2130</v>
      </c>
      <c r="AA64" s="121">
        <f t="shared" si="17"/>
        <v>2385.6</v>
      </c>
      <c r="AB64" s="121"/>
      <c r="AC64" s="136"/>
      <c r="AD64" s="23" t="s">
        <v>56</v>
      </c>
      <c r="AE64" s="23" t="s">
        <v>56</v>
      </c>
      <c r="AF64" s="502"/>
    </row>
    <row r="65" spans="1:32" s="162" customFormat="1" ht="33.950000000000003" customHeight="1" x14ac:dyDescent="0.2">
      <c r="A65" s="382"/>
      <c r="B65" s="442"/>
      <c r="C65" s="430"/>
      <c r="D65" s="430"/>
      <c r="E65" s="430"/>
      <c r="F65" s="430"/>
      <c r="G65" s="430"/>
      <c r="H65" s="504"/>
      <c r="I65" s="504"/>
      <c r="J65" s="504"/>
      <c r="K65" s="441"/>
      <c r="L65" s="507"/>
      <c r="M65" s="462"/>
      <c r="N65" s="465"/>
      <c r="O65" s="441"/>
      <c r="P65" s="441"/>
      <c r="Q65" s="441"/>
      <c r="R65" s="441"/>
      <c r="S65" s="430"/>
      <c r="T65" s="116"/>
      <c r="U65" s="117"/>
      <c r="V65" s="282" t="s">
        <v>453</v>
      </c>
      <c r="W65" s="366">
        <v>1</v>
      </c>
      <c r="X65" s="331" t="s">
        <v>55</v>
      </c>
      <c r="Y65" s="367">
        <v>5900</v>
      </c>
      <c r="Z65" s="367">
        <f t="shared" si="18"/>
        <v>5900</v>
      </c>
      <c r="AA65" s="368">
        <f t="shared" si="17"/>
        <v>6608</v>
      </c>
      <c r="AB65" s="121"/>
      <c r="AC65" s="136"/>
      <c r="AD65" s="23" t="s">
        <v>56</v>
      </c>
      <c r="AE65" s="23" t="s">
        <v>56</v>
      </c>
      <c r="AF65" s="502"/>
    </row>
    <row r="66" spans="1:32" s="162" customFormat="1" ht="21.75" customHeight="1" x14ac:dyDescent="0.2">
      <c r="A66" s="382"/>
      <c r="B66" s="442"/>
      <c r="C66" s="430"/>
      <c r="D66" s="430"/>
      <c r="E66" s="430"/>
      <c r="F66" s="430"/>
      <c r="G66" s="430"/>
      <c r="H66" s="504"/>
      <c r="I66" s="504"/>
      <c r="J66" s="504"/>
      <c r="K66" s="441"/>
      <c r="L66" s="507"/>
      <c r="M66" s="462"/>
      <c r="N66" s="465"/>
      <c r="O66" s="441"/>
      <c r="P66" s="441"/>
      <c r="Q66" s="441"/>
      <c r="R66" s="441"/>
      <c r="S66" s="430"/>
      <c r="T66" s="116"/>
      <c r="U66" s="117"/>
      <c r="V66" s="282" t="s">
        <v>454</v>
      </c>
      <c r="W66" s="366">
        <v>1</v>
      </c>
      <c r="X66" s="331" t="s">
        <v>55</v>
      </c>
      <c r="Y66" s="367">
        <v>600</v>
      </c>
      <c r="Z66" s="367">
        <f t="shared" si="18"/>
        <v>600</v>
      </c>
      <c r="AA66" s="368">
        <f t="shared" si="17"/>
        <v>672</v>
      </c>
      <c r="AB66" s="121"/>
      <c r="AC66" s="136"/>
      <c r="AD66" s="23" t="s">
        <v>56</v>
      </c>
      <c r="AE66" s="23" t="s">
        <v>56</v>
      </c>
      <c r="AF66" s="502"/>
    </row>
    <row r="67" spans="1:32" s="162" customFormat="1" ht="18" customHeight="1" x14ac:dyDescent="0.2">
      <c r="A67" s="382"/>
      <c r="B67" s="442"/>
      <c r="C67" s="430"/>
      <c r="D67" s="430"/>
      <c r="E67" s="430"/>
      <c r="F67" s="430"/>
      <c r="G67" s="430"/>
      <c r="H67" s="504"/>
      <c r="I67" s="504"/>
      <c r="J67" s="504"/>
      <c r="K67" s="441"/>
      <c r="L67" s="507"/>
      <c r="M67" s="462"/>
      <c r="N67" s="465"/>
      <c r="O67" s="441"/>
      <c r="P67" s="441"/>
      <c r="Q67" s="441"/>
      <c r="R67" s="441"/>
      <c r="S67" s="430"/>
      <c r="T67" s="116"/>
      <c r="U67" s="117"/>
      <c r="V67" s="282" t="s">
        <v>455</v>
      </c>
      <c r="W67" s="366">
        <v>1</v>
      </c>
      <c r="X67" s="331" t="s">
        <v>55</v>
      </c>
      <c r="Y67" s="367">
        <v>2400</v>
      </c>
      <c r="Z67" s="367">
        <f t="shared" si="18"/>
        <v>2400</v>
      </c>
      <c r="AA67" s="368">
        <f t="shared" si="17"/>
        <v>2688</v>
      </c>
      <c r="AB67" s="121"/>
      <c r="AC67" s="136"/>
      <c r="AD67" s="23" t="s">
        <v>56</v>
      </c>
      <c r="AE67" s="23" t="s">
        <v>56</v>
      </c>
      <c r="AF67" s="502"/>
    </row>
    <row r="68" spans="1:32" s="162" customFormat="1" ht="33.950000000000003" customHeight="1" x14ac:dyDescent="0.2">
      <c r="A68" s="383"/>
      <c r="B68" s="442"/>
      <c r="C68" s="430"/>
      <c r="D68" s="430"/>
      <c r="E68" s="430"/>
      <c r="F68" s="430"/>
      <c r="G68" s="430"/>
      <c r="H68" s="504"/>
      <c r="I68" s="504"/>
      <c r="J68" s="504"/>
      <c r="K68" s="441"/>
      <c r="L68" s="507"/>
      <c r="M68" s="462"/>
      <c r="N68" s="465"/>
      <c r="O68" s="441"/>
      <c r="P68" s="441"/>
      <c r="Q68" s="441"/>
      <c r="R68" s="441"/>
      <c r="S68" s="430"/>
      <c r="T68" s="116"/>
      <c r="U68" s="117"/>
      <c r="V68" s="282" t="s">
        <v>501</v>
      </c>
      <c r="W68" s="366">
        <v>1</v>
      </c>
      <c r="X68" s="331" t="s">
        <v>55</v>
      </c>
      <c r="Y68" s="367">
        <v>5200</v>
      </c>
      <c r="Z68" s="367">
        <f t="shared" si="18"/>
        <v>5200</v>
      </c>
      <c r="AA68" s="368">
        <f t="shared" si="17"/>
        <v>5824</v>
      </c>
      <c r="AB68" s="121"/>
      <c r="AC68" s="136"/>
      <c r="AD68" s="23" t="s">
        <v>56</v>
      </c>
      <c r="AE68" s="23" t="s">
        <v>56</v>
      </c>
      <c r="AF68" s="502"/>
    </row>
    <row r="69" spans="1:32" s="166" customFormat="1" ht="16.5" customHeight="1" x14ac:dyDescent="0.2">
      <c r="A69" s="381" t="s">
        <v>2</v>
      </c>
      <c r="B69" s="442"/>
      <c r="C69" s="430"/>
      <c r="D69" s="430"/>
      <c r="E69" s="430"/>
      <c r="F69" s="430"/>
      <c r="G69" s="430"/>
      <c r="H69" s="504"/>
      <c r="I69" s="504"/>
      <c r="J69" s="504"/>
      <c r="K69" s="441"/>
      <c r="L69" s="507"/>
      <c r="M69" s="462"/>
      <c r="N69" s="465"/>
      <c r="O69" s="441"/>
      <c r="P69" s="441"/>
      <c r="Q69" s="441"/>
      <c r="R69" s="441"/>
      <c r="S69" s="430"/>
      <c r="T69" s="116"/>
      <c r="U69" s="117"/>
      <c r="V69" s="282" t="s">
        <v>456</v>
      </c>
      <c r="W69" s="366">
        <v>1</v>
      </c>
      <c r="X69" s="331" t="s">
        <v>55</v>
      </c>
      <c r="Y69" s="367">
        <v>800</v>
      </c>
      <c r="Z69" s="367">
        <f t="shared" si="18"/>
        <v>800</v>
      </c>
      <c r="AA69" s="368">
        <f t="shared" si="17"/>
        <v>896</v>
      </c>
      <c r="AB69" s="121"/>
      <c r="AC69" s="136"/>
      <c r="AD69" s="23" t="s">
        <v>56</v>
      </c>
      <c r="AE69" s="23" t="s">
        <v>56</v>
      </c>
      <c r="AF69" s="502"/>
    </row>
    <row r="70" spans="1:32" s="327" customFormat="1" ht="16.5" customHeight="1" x14ac:dyDescent="0.2">
      <c r="A70" s="382"/>
      <c r="B70" s="442"/>
      <c r="C70" s="430"/>
      <c r="D70" s="430"/>
      <c r="E70" s="430"/>
      <c r="F70" s="430"/>
      <c r="G70" s="430"/>
      <c r="H70" s="504"/>
      <c r="I70" s="504"/>
      <c r="J70" s="504"/>
      <c r="K70" s="441"/>
      <c r="L70" s="507"/>
      <c r="M70" s="462"/>
      <c r="N70" s="465"/>
      <c r="O70" s="441"/>
      <c r="P70" s="441"/>
      <c r="Q70" s="441"/>
      <c r="R70" s="441"/>
      <c r="S70" s="430"/>
      <c r="T70" s="116"/>
      <c r="U70" s="117"/>
      <c r="V70" s="282" t="s">
        <v>433</v>
      </c>
      <c r="W70" s="366">
        <v>1</v>
      </c>
      <c r="X70" s="331" t="s">
        <v>55</v>
      </c>
      <c r="Y70" s="367">
        <v>300</v>
      </c>
      <c r="Z70" s="367">
        <f t="shared" si="18"/>
        <v>300</v>
      </c>
      <c r="AA70" s="368">
        <f t="shared" si="17"/>
        <v>336</v>
      </c>
      <c r="AB70" s="121"/>
      <c r="AC70" s="136"/>
      <c r="AD70" s="23" t="s">
        <v>56</v>
      </c>
      <c r="AE70" s="23" t="s">
        <v>56</v>
      </c>
      <c r="AF70" s="502"/>
    </row>
    <row r="71" spans="1:32" s="327" customFormat="1" ht="16.5" customHeight="1" x14ac:dyDescent="0.2">
      <c r="A71" s="382"/>
      <c r="B71" s="442"/>
      <c r="C71" s="430"/>
      <c r="D71" s="430"/>
      <c r="E71" s="430"/>
      <c r="F71" s="430"/>
      <c r="G71" s="430"/>
      <c r="H71" s="504"/>
      <c r="I71" s="504"/>
      <c r="J71" s="504"/>
      <c r="K71" s="441"/>
      <c r="L71" s="507"/>
      <c r="M71" s="462"/>
      <c r="N71" s="465"/>
      <c r="O71" s="441"/>
      <c r="P71" s="441"/>
      <c r="Q71" s="441"/>
      <c r="R71" s="441"/>
      <c r="S71" s="430"/>
      <c r="T71" s="116"/>
      <c r="U71" s="117"/>
      <c r="V71" s="282" t="s">
        <v>502</v>
      </c>
      <c r="W71" s="366">
        <v>2</v>
      </c>
      <c r="X71" s="331" t="s">
        <v>55</v>
      </c>
      <c r="Y71" s="367">
        <v>900</v>
      </c>
      <c r="Z71" s="367">
        <f t="shared" si="18"/>
        <v>1800</v>
      </c>
      <c r="AA71" s="368">
        <f t="shared" si="17"/>
        <v>2016</v>
      </c>
      <c r="AB71" s="121"/>
      <c r="AC71" s="136"/>
      <c r="AD71" s="23" t="s">
        <v>56</v>
      </c>
      <c r="AE71" s="23" t="s">
        <v>56</v>
      </c>
      <c r="AF71" s="502"/>
    </row>
    <row r="72" spans="1:32" s="363" customFormat="1" ht="16.5" customHeight="1" x14ac:dyDescent="0.2">
      <c r="A72" s="382"/>
      <c r="B72" s="442"/>
      <c r="C72" s="430"/>
      <c r="D72" s="430"/>
      <c r="E72" s="430"/>
      <c r="F72" s="430"/>
      <c r="G72" s="430"/>
      <c r="H72" s="504"/>
      <c r="I72" s="504"/>
      <c r="J72" s="504"/>
      <c r="K72" s="441"/>
      <c r="L72" s="507"/>
      <c r="M72" s="462"/>
      <c r="N72" s="465"/>
      <c r="O72" s="441"/>
      <c r="P72" s="441"/>
      <c r="Q72" s="441"/>
      <c r="R72" s="441"/>
      <c r="S72" s="430"/>
      <c r="T72" s="116"/>
      <c r="U72" s="117"/>
      <c r="V72" s="282" t="s">
        <v>435</v>
      </c>
      <c r="W72" s="366">
        <v>1</v>
      </c>
      <c r="X72" s="331" t="s">
        <v>55</v>
      </c>
      <c r="Y72" s="367">
        <v>2300</v>
      </c>
      <c r="Z72" s="367">
        <f t="shared" si="18"/>
        <v>2300</v>
      </c>
      <c r="AA72" s="368">
        <f t="shared" si="17"/>
        <v>2576</v>
      </c>
      <c r="AB72" s="121"/>
      <c r="AC72" s="136"/>
      <c r="AD72" s="23" t="s">
        <v>56</v>
      </c>
      <c r="AE72" s="23" t="s">
        <v>56</v>
      </c>
      <c r="AF72" s="502"/>
    </row>
    <row r="73" spans="1:32" s="364" customFormat="1" ht="16.5" customHeight="1" x14ac:dyDescent="0.2">
      <c r="A73" s="382"/>
      <c r="B73" s="442"/>
      <c r="C73" s="430"/>
      <c r="D73" s="430"/>
      <c r="E73" s="430"/>
      <c r="F73" s="430"/>
      <c r="G73" s="430"/>
      <c r="H73" s="504"/>
      <c r="I73" s="504"/>
      <c r="J73" s="504"/>
      <c r="K73" s="441"/>
      <c r="L73" s="507"/>
      <c r="M73" s="462"/>
      <c r="N73" s="465"/>
      <c r="O73" s="441"/>
      <c r="P73" s="441"/>
      <c r="Q73" s="441"/>
      <c r="R73" s="441"/>
      <c r="S73" s="430"/>
      <c r="T73" s="116"/>
      <c r="U73" s="117"/>
      <c r="V73" s="282" t="s">
        <v>452</v>
      </c>
      <c r="W73" s="366">
        <v>1</v>
      </c>
      <c r="X73" s="331" t="s">
        <v>55</v>
      </c>
      <c r="Y73" s="367">
        <v>9000</v>
      </c>
      <c r="Z73" s="367">
        <f t="shared" si="18"/>
        <v>9000</v>
      </c>
      <c r="AA73" s="368">
        <f t="shared" si="17"/>
        <v>10080</v>
      </c>
      <c r="AB73" s="121"/>
      <c r="AC73" s="136"/>
      <c r="AD73" s="23" t="s">
        <v>56</v>
      </c>
      <c r="AE73" s="23" t="s">
        <v>56</v>
      </c>
      <c r="AF73" s="502"/>
    </row>
    <row r="74" spans="1:32" s="162" customFormat="1" ht="18" customHeight="1" x14ac:dyDescent="0.2">
      <c r="A74" s="382"/>
      <c r="B74" s="442"/>
      <c r="C74" s="430"/>
      <c r="D74" s="430"/>
      <c r="E74" s="430"/>
      <c r="F74" s="430"/>
      <c r="G74" s="430"/>
      <c r="H74" s="504"/>
      <c r="I74" s="504"/>
      <c r="J74" s="504"/>
      <c r="K74" s="441"/>
      <c r="L74" s="507"/>
      <c r="M74" s="462"/>
      <c r="N74" s="465"/>
      <c r="O74" s="441"/>
      <c r="P74" s="441"/>
      <c r="Q74" s="441"/>
      <c r="R74" s="441"/>
      <c r="S74" s="430"/>
      <c r="T74" s="116"/>
      <c r="U74" s="117"/>
      <c r="V74" s="282" t="s">
        <v>434</v>
      </c>
      <c r="W74" s="366">
        <v>1</v>
      </c>
      <c r="X74" s="331" t="s">
        <v>55</v>
      </c>
      <c r="Y74" s="367">
        <v>1313.8389999999999</v>
      </c>
      <c r="Z74" s="367">
        <f t="shared" si="18"/>
        <v>1313.8389999999999</v>
      </c>
      <c r="AA74" s="368">
        <f t="shared" si="17"/>
        <v>1471.4996799999999</v>
      </c>
      <c r="AB74" s="121"/>
      <c r="AC74" s="136"/>
      <c r="AD74" s="23" t="s">
        <v>56</v>
      </c>
      <c r="AE74" s="23" t="s">
        <v>56</v>
      </c>
      <c r="AF74" s="502"/>
    </row>
    <row r="75" spans="1:32" s="162" customFormat="1" ht="18" customHeight="1" x14ac:dyDescent="0.2">
      <c r="A75" s="382"/>
      <c r="B75" s="442"/>
      <c r="C75" s="430"/>
      <c r="D75" s="430"/>
      <c r="E75" s="430"/>
      <c r="F75" s="430"/>
      <c r="G75" s="430"/>
      <c r="H75" s="504"/>
      <c r="I75" s="504"/>
      <c r="J75" s="504"/>
      <c r="K75" s="441"/>
      <c r="L75" s="507"/>
      <c r="M75" s="462"/>
      <c r="N75" s="465"/>
      <c r="O75" s="441"/>
      <c r="P75" s="441"/>
      <c r="Q75" s="441"/>
      <c r="R75" s="441"/>
      <c r="S75" s="430"/>
      <c r="T75" s="116"/>
      <c r="U75" s="117"/>
      <c r="V75" s="282" t="s">
        <v>426</v>
      </c>
      <c r="W75" s="366">
        <v>1</v>
      </c>
      <c r="X75" s="331" t="s">
        <v>55</v>
      </c>
      <c r="Y75" s="367">
        <v>1200</v>
      </c>
      <c r="Z75" s="367">
        <f t="shared" si="18"/>
        <v>1200</v>
      </c>
      <c r="AA75" s="368">
        <f t="shared" si="17"/>
        <v>1344</v>
      </c>
      <c r="AB75" s="121"/>
      <c r="AC75" s="136"/>
      <c r="AD75" s="23" t="s">
        <v>56</v>
      </c>
      <c r="AE75" s="23" t="s">
        <v>56</v>
      </c>
      <c r="AF75" s="502"/>
    </row>
    <row r="76" spans="1:32" s="364" customFormat="1" ht="18" customHeight="1" x14ac:dyDescent="0.2">
      <c r="A76" s="382"/>
      <c r="B76" s="442"/>
      <c r="C76" s="430"/>
      <c r="D76" s="430"/>
      <c r="E76" s="430"/>
      <c r="F76" s="430"/>
      <c r="G76" s="430"/>
      <c r="H76" s="504"/>
      <c r="I76" s="504"/>
      <c r="J76" s="504"/>
      <c r="K76" s="441"/>
      <c r="L76" s="507"/>
      <c r="M76" s="462"/>
      <c r="N76" s="465"/>
      <c r="O76" s="441"/>
      <c r="P76" s="441"/>
      <c r="Q76" s="441"/>
      <c r="R76" s="441"/>
      <c r="S76" s="430"/>
      <c r="T76" s="116"/>
      <c r="U76" s="117"/>
      <c r="V76" s="282" t="s">
        <v>462</v>
      </c>
      <c r="W76" s="366">
        <v>1</v>
      </c>
      <c r="X76" s="331" t="s">
        <v>55</v>
      </c>
      <c r="Y76" s="367">
        <v>3900</v>
      </c>
      <c r="Z76" s="367">
        <f t="shared" si="18"/>
        <v>3900</v>
      </c>
      <c r="AA76" s="368">
        <f t="shared" si="17"/>
        <v>4368</v>
      </c>
      <c r="AB76" s="121"/>
      <c r="AC76" s="136"/>
      <c r="AD76" s="23" t="s">
        <v>56</v>
      </c>
      <c r="AE76" s="23" t="s">
        <v>56</v>
      </c>
      <c r="AF76" s="502"/>
    </row>
    <row r="77" spans="1:32" s="166" customFormat="1" ht="18" customHeight="1" x14ac:dyDescent="0.2">
      <c r="A77" s="382"/>
      <c r="B77" s="442"/>
      <c r="C77" s="430"/>
      <c r="D77" s="430"/>
      <c r="E77" s="430"/>
      <c r="F77" s="430"/>
      <c r="G77" s="430"/>
      <c r="H77" s="504"/>
      <c r="I77" s="504"/>
      <c r="J77" s="504"/>
      <c r="K77" s="441"/>
      <c r="L77" s="507"/>
      <c r="M77" s="462"/>
      <c r="N77" s="465"/>
      <c r="O77" s="441"/>
      <c r="P77" s="441"/>
      <c r="Q77" s="441"/>
      <c r="R77" s="441"/>
      <c r="S77" s="430"/>
      <c r="T77" s="116"/>
      <c r="U77" s="117"/>
      <c r="V77" s="282" t="s">
        <v>352</v>
      </c>
      <c r="W77" s="366">
        <v>1</v>
      </c>
      <c r="X77" s="331" t="s">
        <v>55</v>
      </c>
      <c r="Y77" s="367">
        <v>700</v>
      </c>
      <c r="Z77" s="367">
        <f t="shared" si="18"/>
        <v>700</v>
      </c>
      <c r="AA77" s="368">
        <f t="shared" si="17"/>
        <v>784</v>
      </c>
      <c r="AB77" s="121"/>
      <c r="AC77" s="136"/>
      <c r="AD77" s="23" t="s">
        <v>56</v>
      </c>
      <c r="AE77" s="23" t="s">
        <v>56</v>
      </c>
      <c r="AF77" s="502"/>
    </row>
    <row r="78" spans="1:32" s="162" customFormat="1" ht="18" customHeight="1" x14ac:dyDescent="0.2">
      <c r="A78" s="382"/>
      <c r="B78" s="442"/>
      <c r="C78" s="430"/>
      <c r="D78" s="430"/>
      <c r="E78" s="430"/>
      <c r="F78" s="430"/>
      <c r="G78" s="430"/>
      <c r="H78" s="504"/>
      <c r="I78" s="504"/>
      <c r="J78" s="504"/>
      <c r="K78" s="441"/>
      <c r="L78" s="507"/>
      <c r="M78" s="462"/>
      <c r="N78" s="465"/>
      <c r="O78" s="441"/>
      <c r="P78" s="441"/>
      <c r="Q78" s="441"/>
      <c r="R78" s="441"/>
      <c r="S78" s="430"/>
      <c r="T78" s="116"/>
      <c r="U78" s="117"/>
      <c r="V78" s="282" t="s">
        <v>457</v>
      </c>
      <c r="W78" s="366">
        <v>1</v>
      </c>
      <c r="X78" s="331" t="s">
        <v>55</v>
      </c>
      <c r="Y78" s="367">
        <v>1700</v>
      </c>
      <c r="Z78" s="367">
        <f t="shared" si="18"/>
        <v>1700</v>
      </c>
      <c r="AA78" s="368">
        <f t="shared" si="17"/>
        <v>1904</v>
      </c>
      <c r="AB78" s="121"/>
      <c r="AC78" s="136"/>
      <c r="AD78" s="23" t="s">
        <v>56</v>
      </c>
      <c r="AE78" s="23" t="s">
        <v>56</v>
      </c>
      <c r="AF78" s="502"/>
    </row>
    <row r="79" spans="1:32" s="327" customFormat="1" ht="18" customHeight="1" x14ac:dyDescent="0.2">
      <c r="A79" s="382"/>
      <c r="B79" s="442"/>
      <c r="C79" s="430"/>
      <c r="D79" s="430"/>
      <c r="E79" s="430"/>
      <c r="F79" s="430"/>
      <c r="G79" s="430"/>
      <c r="H79" s="504"/>
      <c r="I79" s="504"/>
      <c r="J79" s="504"/>
      <c r="K79" s="441"/>
      <c r="L79" s="507"/>
      <c r="M79" s="462"/>
      <c r="N79" s="465"/>
      <c r="O79" s="441"/>
      <c r="P79" s="441"/>
      <c r="Q79" s="441"/>
      <c r="R79" s="441"/>
      <c r="S79" s="430"/>
      <c r="T79" s="116"/>
      <c r="U79" s="117"/>
      <c r="V79" s="282" t="s">
        <v>427</v>
      </c>
      <c r="W79" s="366">
        <v>1</v>
      </c>
      <c r="X79" s="331" t="s">
        <v>55</v>
      </c>
      <c r="Y79" s="367">
        <v>550</v>
      </c>
      <c r="Z79" s="367">
        <f t="shared" si="18"/>
        <v>550</v>
      </c>
      <c r="AA79" s="368">
        <f t="shared" si="17"/>
        <v>616</v>
      </c>
      <c r="AB79" s="121"/>
      <c r="AC79" s="136"/>
      <c r="AD79" s="23" t="s">
        <v>56</v>
      </c>
      <c r="AE79" s="23" t="s">
        <v>56</v>
      </c>
      <c r="AF79" s="502"/>
    </row>
    <row r="80" spans="1:32" s="162" customFormat="1" ht="18" customHeight="1" x14ac:dyDescent="0.2">
      <c r="A80" s="382"/>
      <c r="B80" s="442"/>
      <c r="C80" s="430"/>
      <c r="D80" s="430"/>
      <c r="E80" s="430"/>
      <c r="F80" s="430"/>
      <c r="G80" s="430"/>
      <c r="H80" s="504"/>
      <c r="I80" s="504"/>
      <c r="J80" s="504"/>
      <c r="K80" s="441"/>
      <c r="L80" s="507"/>
      <c r="M80" s="462"/>
      <c r="N80" s="465"/>
      <c r="O80" s="441"/>
      <c r="P80" s="441"/>
      <c r="Q80" s="441"/>
      <c r="R80" s="441"/>
      <c r="S80" s="430"/>
      <c r="T80" s="116"/>
      <c r="U80" s="117"/>
      <c r="V80" s="282" t="s">
        <v>424</v>
      </c>
      <c r="W80" s="366">
        <v>1</v>
      </c>
      <c r="X80" s="331" t="s">
        <v>55</v>
      </c>
      <c r="Y80" s="367">
        <v>900</v>
      </c>
      <c r="Z80" s="367">
        <f t="shared" si="18"/>
        <v>900</v>
      </c>
      <c r="AA80" s="368">
        <f t="shared" si="17"/>
        <v>1008</v>
      </c>
      <c r="AB80" s="121"/>
      <c r="AC80" s="136"/>
      <c r="AD80" s="23" t="s">
        <v>56</v>
      </c>
      <c r="AE80" s="23" t="s">
        <v>56</v>
      </c>
      <c r="AF80" s="502"/>
    </row>
    <row r="81" spans="1:32" ht="18" customHeight="1" x14ac:dyDescent="0.2">
      <c r="A81" s="382"/>
      <c r="B81" s="442"/>
      <c r="C81" s="430"/>
      <c r="D81" s="430"/>
      <c r="E81" s="430"/>
      <c r="F81" s="430"/>
      <c r="G81" s="430"/>
      <c r="H81" s="504"/>
      <c r="I81" s="504"/>
      <c r="J81" s="504"/>
      <c r="K81" s="441"/>
      <c r="L81" s="507"/>
      <c r="M81" s="462"/>
      <c r="N81" s="465"/>
      <c r="O81" s="441"/>
      <c r="P81" s="441"/>
      <c r="Q81" s="441"/>
      <c r="R81" s="441"/>
      <c r="S81" s="430"/>
      <c r="T81" s="116"/>
      <c r="U81" s="342"/>
      <c r="V81" s="282" t="s">
        <v>425</v>
      </c>
      <c r="W81" s="369">
        <v>1</v>
      </c>
      <c r="X81" s="370" t="s">
        <v>55</v>
      </c>
      <c r="Y81" s="371">
        <v>1400</v>
      </c>
      <c r="Z81" s="371">
        <f t="shared" ref="Z81:Z94" si="19">W81*Y81</f>
        <v>1400</v>
      </c>
      <c r="AA81" s="368">
        <f t="shared" ref="AA81:AA94" si="20">Z81*12%+Z81</f>
        <v>1568</v>
      </c>
      <c r="AB81" s="121"/>
      <c r="AC81" s="23"/>
      <c r="AD81" s="23" t="s">
        <v>56</v>
      </c>
      <c r="AE81" s="23" t="s">
        <v>56</v>
      </c>
      <c r="AF81" s="502"/>
    </row>
    <row r="82" spans="1:32" s="327" customFormat="1" ht="18" customHeight="1" x14ac:dyDescent="0.2">
      <c r="A82" s="382"/>
      <c r="B82" s="442"/>
      <c r="C82" s="430"/>
      <c r="D82" s="430"/>
      <c r="E82" s="430"/>
      <c r="F82" s="430"/>
      <c r="G82" s="430"/>
      <c r="H82" s="504"/>
      <c r="I82" s="504"/>
      <c r="J82" s="504"/>
      <c r="K82" s="441"/>
      <c r="L82" s="507"/>
      <c r="M82" s="462"/>
      <c r="N82" s="465"/>
      <c r="O82" s="441"/>
      <c r="P82" s="441"/>
      <c r="Q82" s="441"/>
      <c r="R82" s="441"/>
      <c r="S82" s="430"/>
      <c r="T82" s="116"/>
      <c r="U82" s="342"/>
      <c r="V82" s="282" t="s">
        <v>421</v>
      </c>
      <c r="W82" s="369">
        <v>1</v>
      </c>
      <c r="X82" s="370" t="s">
        <v>55</v>
      </c>
      <c r="Y82" s="371">
        <v>1850</v>
      </c>
      <c r="Z82" s="371">
        <f t="shared" si="19"/>
        <v>1850</v>
      </c>
      <c r="AA82" s="368">
        <f t="shared" si="20"/>
        <v>2072</v>
      </c>
      <c r="AB82" s="121"/>
      <c r="AC82" s="23"/>
      <c r="AD82" s="23" t="s">
        <v>56</v>
      </c>
      <c r="AE82" s="23" t="s">
        <v>56</v>
      </c>
      <c r="AF82" s="502"/>
    </row>
    <row r="83" spans="1:32" ht="18" customHeight="1" x14ac:dyDescent="0.2">
      <c r="A83" s="382"/>
      <c r="B83" s="442"/>
      <c r="C83" s="430"/>
      <c r="D83" s="430"/>
      <c r="E83" s="430"/>
      <c r="F83" s="430"/>
      <c r="G83" s="430"/>
      <c r="H83" s="504"/>
      <c r="I83" s="504"/>
      <c r="J83" s="504"/>
      <c r="K83" s="441"/>
      <c r="L83" s="507"/>
      <c r="M83" s="462"/>
      <c r="N83" s="465"/>
      <c r="O83" s="441"/>
      <c r="P83" s="441"/>
      <c r="Q83" s="441"/>
      <c r="R83" s="441"/>
      <c r="S83" s="430"/>
      <c r="T83" s="116"/>
      <c r="U83" s="342"/>
      <c r="V83" s="282" t="s">
        <v>463</v>
      </c>
      <c r="W83" s="369">
        <v>1</v>
      </c>
      <c r="X83" s="370" t="s">
        <v>55</v>
      </c>
      <c r="Y83" s="371">
        <v>150</v>
      </c>
      <c r="Z83" s="371">
        <f t="shared" si="19"/>
        <v>150</v>
      </c>
      <c r="AA83" s="368">
        <f t="shared" si="20"/>
        <v>168</v>
      </c>
      <c r="AB83" s="121"/>
      <c r="AC83" s="23"/>
      <c r="AD83" s="23" t="s">
        <v>56</v>
      </c>
      <c r="AE83" s="23" t="s">
        <v>56</v>
      </c>
      <c r="AF83" s="502"/>
    </row>
    <row r="84" spans="1:32" s="327" customFormat="1" ht="18" customHeight="1" x14ac:dyDescent="0.2">
      <c r="A84" s="382"/>
      <c r="B84" s="442"/>
      <c r="C84" s="430"/>
      <c r="D84" s="430"/>
      <c r="E84" s="430"/>
      <c r="F84" s="430"/>
      <c r="G84" s="430"/>
      <c r="H84" s="504"/>
      <c r="I84" s="504"/>
      <c r="J84" s="504"/>
      <c r="K84" s="441"/>
      <c r="L84" s="507"/>
      <c r="M84" s="462"/>
      <c r="N84" s="465"/>
      <c r="O84" s="441"/>
      <c r="P84" s="441"/>
      <c r="Q84" s="441"/>
      <c r="R84" s="441"/>
      <c r="S84" s="430"/>
      <c r="T84" s="116"/>
      <c r="U84" s="342"/>
      <c r="V84" s="282" t="s">
        <v>464</v>
      </c>
      <c r="W84" s="369">
        <v>1</v>
      </c>
      <c r="X84" s="370" t="s">
        <v>55</v>
      </c>
      <c r="Y84" s="371">
        <v>110</v>
      </c>
      <c r="Z84" s="371">
        <f t="shared" si="19"/>
        <v>110</v>
      </c>
      <c r="AA84" s="368">
        <f t="shared" si="20"/>
        <v>123.2</v>
      </c>
      <c r="AB84" s="121"/>
      <c r="AC84" s="23"/>
      <c r="AD84" s="23" t="s">
        <v>56</v>
      </c>
      <c r="AE84" s="23" t="s">
        <v>56</v>
      </c>
      <c r="AF84" s="502"/>
    </row>
    <row r="85" spans="1:32" s="327" customFormat="1" ht="18" customHeight="1" x14ac:dyDescent="0.2">
      <c r="A85" s="382"/>
      <c r="B85" s="442"/>
      <c r="C85" s="430"/>
      <c r="D85" s="430"/>
      <c r="E85" s="430"/>
      <c r="F85" s="430"/>
      <c r="G85" s="430"/>
      <c r="H85" s="504"/>
      <c r="I85" s="504"/>
      <c r="J85" s="504"/>
      <c r="K85" s="441"/>
      <c r="L85" s="507"/>
      <c r="M85" s="462"/>
      <c r="N85" s="465"/>
      <c r="O85" s="441"/>
      <c r="P85" s="441"/>
      <c r="Q85" s="441"/>
      <c r="R85" s="441"/>
      <c r="S85" s="430"/>
      <c r="T85" s="116"/>
      <c r="U85" s="342"/>
      <c r="V85" s="282" t="s">
        <v>465</v>
      </c>
      <c r="W85" s="369">
        <v>1</v>
      </c>
      <c r="X85" s="370" t="s">
        <v>55</v>
      </c>
      <c r="Y85" s="371">
        <v>275</v>
      </c>
      <c r="Z85" s="371">
        <f t="shared" si="19"/>
        <v>275</v>
      </c>
      <c r="AA85" s="368">
        <f t="shared" si="20"/>
        <v>308</v>
      </c>
      <c r="AB85" s="121"/>
      <c r="AC85" s="23"/>
      <c r="AD85" s="23" t="s">
        <v>56</v>
      </c>
      <c r="AE85" s="23" t="s">
        <v>56</v>
      </c>
      <c r="AF85" s="502"/>
    </row>
    <row r="86" spans="1:32" s="166" customFormat="1" ht="18" customHeight="1" x14ac:dyDescent="0.2">
      <c r="A86" s="382"/>
      <c r="B86" s="442"/>
      <c r="C86" s="430"/>
      <c r="D86" s="430"/>
      <c r="E86" s="430"/>
      <c r="F86" s="430"/>
      <c r="G86" s="430"/>
      <c r="H86" s="504"/>
      <c r="I86" s="504"/>
      <c r="J86" s="504"/>
      <c r="K86" s="441"/>
      <c r="L86" s="507"/>
      <c r="M86" s="462"/>
      <c r="N86" s="465"/>
      <c r="O86" s="441"/>
      <c r="P86" s="441"/>
      <c r="Q86" s="441"/>
      <c r="R86" s="441"/>
      <c r="S86" s="430"/>
      <c r="T86" s="116"/>
      <c r="U86" s="342"/>
      <c r="V86" s="282" t="s">
        <v>466</v>
      </c>
      <c r="W86" s="369">
        <v>1</v>
      </c>
      <c r="X86" s="370" t="s">
        <v>55</v>
      </c>
      <c r="Y86" s="371">
        <v>3300</v>
      </c>
      <c r="Z86" s="371">
        <f t="shared" si="19"/>
        <v>3300</v>
      </c>
      <c r="AA86" s="368">
        <f t="shared" si="20"/>
        <v>3696</v>
      </c>
      <c r="AB86" s="121"/>
      <c r="AC86" s="23"/>
      <c r="AD86" s="23" t="s">
        <v>56</v>
      </c>
      <c r="AE86" s="23" t="s">
        <v>56</v>
      </c>
      <c r="AF86" s="502"/>
    </row>
    <row r="87" spans="1:32" s="166" customFormat="1" ht="15.75" customHeight="1" x14ac:dyDescent="0.2">
      <c r="A87" s="382"/>
      <c r="B87" s="442"/>
      <c r="C87" s="430"/>
      <c r="D87" s="430"/>
      <c r="E87" s="430"/>
      <c r="F87" s="430"/>
      <c r="G87" s="430"/>
      <c r="H87" s="504"/>
      <c r="I87" s="504"/>
      <c r="J87" s="504"/>
      <c r="K87" s="441"/>
      <c r="L87" s="507"/>
      <c r="M87" s="462"/>
      <c r="N87" s="465"/>
      <c r="O87" s="441"/>
      <c r="P87" s="441"/>
      <c r="Q87" s="441"/>
      <c r="R87" s="441"/>
      <c r="S87" s="430"/>
      <c r="T87" s="116"/>
      <c r="U87" s="342"/>
      <c r="V87" s="282" t="s">
        <v>368</v>
      </c>
      <c r="W87" s="369">
        <v>1</v>
      </c>
      <c r="X87" s="370" t="s">
        <v>55</v>
      </c>
      <c r="Y87" s="371">
        <v>900</v>
      </c>
      <c r="Z87" s="371">
        <f t="shared" si="19"/>
        <v>900</v>
      </c>
      <c r="AA87" s="368">
        <f t="shared" si="20"/>
        <v>1008</v>
      </c>
      <c r="AB87" s="121"/>
      <c r="AC87" s="23"/>
      <c r="AD87" s="23" t="s">
        <v>56</v>
      </c>
      <c r="AE87" s="23" t="s">
        <v>56</v>
      </c>
      <c r="AF87" s="502"/>
    </row>
    <row r="88" spans="1:32" ht="18.75" customHeight="1" x14ac:dyDescent="0.2">
      <c r="A88" s="382"/>
      <c r="B88" s="442"/>
      <c r="C88" s="430"/>
      <c r="D88" s="430"/>
      <c r="E88" s="430"/>
      <c r="F88" s="430"/>
      <c r="G88" s="430"/>
      <c r="H88" s="504"/>
      <c r="I88" s="504"/>
      <c r="J88" s="504"/>
      <c r="K88" s="441"/>
      <c r="L88" s="507"/>
      <c r="M88" s="462"/>
      <c r="N88" s="465"/>
      <c r="O88" s="441"/>
      <c r="P88" s="441"/>
      <c r="Q88" s="441"/>
      <c r="R88" s="441"/>
      <c r="S88" s="430"/>
      <c r="T88" s="116"/>
      <c r="U88" s="342"/>
      <c r="V88" s="282" t="s">
        <v>369</v>
      </c>
      <c r="W88" s="369">
        <v>1</v>
      </c>
      <c r="X88" s="370" t="s">
        <v>55</v>
      </c>
      <c r="Y88" s="371">
        <v>2900</v>
      </c>
      <c r="Z88" s="371">
        <f t="shared" si="19"/>
        <v>2900</v>
      </c>
      <c r="AA88" s="368">
        <f t="shared" si="20"/>
        <v>3248</v>
      </c>
      <c r="AB88" s="121"/>
      <c r="AC88" s="23"/>
      <c r="AD88" s="23" t="s">
        <v>56</v>
      </c>
      <c r="AE88" s="23" t="s">
        <v>56</v>
      </c>
      <c r="AF88" s="502"/>
    </row>
    <row r="89" spans="1:32" s="166" customFormat="1" ht="33.950000000000003" customHeight="1" x14ac:dyDescent="0.2">
      <c r="A89" s="382"/>
      <c r="B89" s="442"/>
      <c r="C89" s="430"/>
      <c r="D89" s="430"/>
      <c r="E89" s="430"/>
      <c r="F89" s="430"/>
      <c r="G89" s="430"/>
      <c r="H89" s="504"/>
      <c r="I89" s="504"/>
      <c r="J89" s="504"/>
      <c r="K89" s="441"/>
      <c r="L89" s="507"/>
      <c r="M89" s="462"/>
      <c r="N89" s="465"/>
      <c r="O89" s="441"/>
      <c r="P89" s="441"/>
      <c r="Q89" s="441"/>
      <c r="R89" s="441"/>
      <c r="S89" s="430"/>
      <c r="T89" s="116"/>
      <c r="U89" s="342"/>
      <c r="V89" s="282" t="s">
        <v>507</v>
      </c>
      <c r="W89" s="369">
        <v>1</v>
      </c>
      <c r="X89" s="370" t="s">
        <v>55</v>
      </c>
      <c r="Y89" s="371">
        <v>2700</v>
      </c>
      <c r="Z89" s="371">
        <f t="shared" si="19"/>
        <v>2700</v>
      </c>
      <c r="AA89" s="368">
        <f t="shared" si="20"/>
        <v>3024</v>
      </c>
      <c r="AB89" s="121"/>
      <c r="AC89" s="23"/>
      <c r="AD89" s="23" t="s">
        <v>56</v>
      </c>
      <c r="AE89" s="23" t="s">
        <v>56</v>
      </c>
      <c r="AF89" s="502"/>
    </row>
    <row r="90" spans="1:32" ht="33.950000000000003" customHeight="1" x14ac:dyDescent="0.2">
      <c r="A90" s="382"/>
      <c r="B90" s="442"/>
      <c r="C90" s="430"/>
      <c r="D90" s="430"/>
      <c r="E90" s="430"/>
      <c r="F90" s="430"/>
      <c r="G90" s="430"/>
      <c r="H90" s="504"/>
      <c r="I90" s="504"/>
      <c r="J90" s="504"/>
      <c r="K90" s="441"/>
      <c r="L90" s="507"/>
      <c r="M90" s="462"/>
      <c r="N90" s="465"/>
      <c r="O90" s="441"/>
      <c r="P90" s="441"/>
      <c r="Q90" s="441"/>
      <c r="R90" s="441"/>
      <c r="S90" s="430"/>
      <c r="T90" s="116"/>
      <c r="U90" s="342"/>
      <c r="V90" s="282" t="s">
        <v>432</v>
      </c>
      <c r="W90" s="369">
        <v>1</v>
      </c>
      <c r="X90" s="370" t="s">
        <v>55</v>
      </c>
      <c r="Y90" s="371">
        <v>18300</v>
      </c>
      <c r="Z90" s="371">
        <f t="shared" si="19"/>
        <v>18300</v>
      </c>
      <c r="AA90" s="368">
        <f t="shared" si="20"/>
        <v>20496</v>
      </c>
      <c r="AB90" s="121"/>
      <c r="AC90" s="23"/>
      <c r="AD90" s="23" t="s">
        <v>56</v>
      </c>
      <c r="AE90" s="23" t="s">
        <v>56</v>
      </c>
      <c r="AF90" s="502"/>
    </row>
    <row r="91" spans="1:32" s="327" customFormat="1" ht="16.5" customHeight="1" x14ac:dyDescent="0.2">
      <c r="A91" s="382"/>
      <c r="B91" s="442"/>
      <c r="C91" s="430"/>
      <c r="D91" s="430"/>
      <c r="E91" s="430"/>
      <c r="F91" s="430"/>
      <c r="G91" s="430"/>
      <c r="H91" s="504"/>
      <c r="I91" s="504"/>
      <c r="J91" s="504"/>
      <c r="K91" s="441"/>
      <c r="L91" s="507"/>
      <c r="M91" s="462"/>
      <c r="N91" s="465"/>
      <c r="O91" s="441"/>
      <c r="P91" s="441"/>
      <c r="Q91" s="441"/>
      <c r="R91" s="441"/>
      <c r="S91" s="430"/>
      <c r="T91" s="116"/>
      <c r="U91" s="342"/>
      <c r="V91" s="269" t="s">
        <v>467</v>
      </c>
      <c r="W91" s="118">
        <v>2</v>
      </c>
      <c r="X91" s="23" t="s">
        <v>55</v>
      </c>
      <c r="Y91" s="41">
        <v>500</v>
      </c>
      <c r="Z91" s="41">
        <f t="shared" si="19"/>
        <v>1000</v>
      </c>
      <c r="AA91" s="121">
        <f t="shared" si="20"/>
        <v>1120</v>
      </c>
      <c r="AB91" s="121"/>
      <c r="AC91" s="23"/>
      <c r="AD91" s="23" t="s">
        <v>56</v>
      </c>
      <c r="AE91" s="23" t="s">
        <v>56</v>
      </c>
      <c r="AF91" s="502"/>
    </row>
    <row r="92" spans="1:32" s="327" customFormat="1" ht="15.75" customHeight="1" x14ac:dyDescent="0.2">
      <c r="A92" s="382"/>
      <c r="B92" s="442"/>
      <c r="C92" s="430"/>
      <c r="D92" s="430"/>
      <c r="E92" s="430"/>
      <c r="F92" s="430"/>
      <c r="G92" s="430"/>
      <c r="H92" s="504"/>
      <c r="I92" s="504"/>
      <c r="J92" s="504"/>
      <c r="K92" s="441"/>
      <c r="L92" s="507"/>
      <c r="M92" s="462"/>
      <c r="N92" s="465"/>
      <c r="O92" s="441"/>
      <c r="P92" s="441"/>
      <c r="Q92" s="441"/>
      <c r="R92" s="441"/>
      <c r="S92" s="430"/>
      <c r="T92" s="116"/>
      <c r="U92" s="342"/>
      <c r="V92" s="269" t="s">
        <v>468</v>
      </c>
      <c r="W92" s="118">
        <v>2</v>
      </c>
      <c r="X92" s="23" t="s">
        <v>55</v>
      </c>
      <c r="Y92" s="41">
        <v>500</v>
      </c>
      <c r="Z92" s="41">
        <f t="shared" si="19"/>
        <v>1000</v>
      </c>
      <c r="AA92" s="121">
        <f t="shared" si="20"/>
        <v>1120</v>
      </c>
      <c r="AB92" s="121"/>
      <c r="AC92" s="23"/>
      <c r="AD92" s="23" t="s">
        <v>56</v>
      </c>
      <c r="AE92" s="23" t="s">
        <v>56</v>
      </c>
      <c r="AF92" s="502"/>
    </row>
    <row r="93" spans="1:32" ht="18" customHeight="1" x14ac:dyDescent="0.2">
      <c r="A93" s="382"/>
      <c r="B93" s="442"/>
      <c r="C93" s="430"/>
      <c r="D93" s="430"/>
      <c r="E93" s="430"/>
      <c r="F93" s="430"/>
      <c r="G93" s="430"/>
      <c r="H93" s="504"/>
      <c r="I93" s="504"/>
      <c r="J93" s="504"/>
      <c r="K93" s="441"/>
      <c r="L93" s="507"/>
      <c r="M93" s="462"/>
      <c r="N93" s="465"/>
      <c r="O93" s="441"/>
      <c r="P93" s="441"/>
      <c r="Q93" s="441"/>
      <c r="R93" s="441"/>
      <c r="S93" s="430"/>
      <c r="T93" s="116"/>
      <c r="U93" s="342"/>
      <c r="V93" s="269" t="s">
        <v>109</v>
      </c>
      <c r="W93" s="118">
        <v>7</v>
      </c>
      <c r="X93" s="23" t="s">
        <v>55</v>
      </c>
      <c r="Y93" s="41">
        <v>715</v>
      </c>
      <c r="Z93" s="41">
        <f t="shared" si="19"/>
        <v>5005</v>
      </c>
      <c r="AA93" s="121">
        <f t="shared" si="20"/>
        <v>5605.6</v>
      </c>
      <c r="AB93" s="121"/>
      <c r="AC93" s="23"/>
      <c r="AD93" s="23" t="s">
        <v>56</v>
      </c>
      <c r="AE93" s="23" t="s">
        <v>56</v>
      </c>
      <c r="AF93" s="502"/>
    </row>
    <row r="94" spans="1:32" s="327" customFormat="1" ht="24.75" customHeight="1" x14ac:dyDescent="0.2">
      <c r="A94" s="382"/>
      <c r="B94" s="442"/>
      <c r="C94" s="430"/>
      <c r="D94" s="430"/>
      <c r="E94" s="430"/>
      <c r="F94" s="430"/>
      <c r="G94" s="430"/>
      <c r="H94" s="504"/>
      <c r="I94" s="504"/>
      <c r="J94" s="504"/>
      <c r="K94" s="441"/>
      <c r="L94" s="507"/>
      <c r="M94" s="462"/>
      <c r="N94" s="465"/>
      <c r="O94" s="441"/>
      <c r="P94" s="441"/>
      <c r="Q94" s="441"/>
      <c r="R94" s="441"/>
      <c r="S94" s="430"/>
      <c r="T94" s="116"/>
      <c r="U94" s="342"/>
      <c r="V94" s="269" t="s">
        <v>469</v>
      </c>
      <c r="W94" s="118">
        <v>1</v>
      </c>
      <c r="X94" s="23" t="s">
        <v>55</v>
      </c>
      <c r="Y94" s="41">
        <v>600</v>
      </c>
      <c r="Z94" s="41">
        <f t="shared" si="19"/>
        <v>600</v>
      </c>
      <c r="AA94" s="121">
        <f t="shared" si="20"/>
        <v>672</v>
      </c>
      <c r="AB94" s="121"/>
      <c r="AC94" s="23"/>
      <c r="AD94" s="23" t="s">
        <v>56</v>
      </c>
      <c r="AE94" s="23" t="s">
        <v>56</v>
      </c>
      <c r="AF94" s="502"/>
    </row>
    <row r="95" spans="1:32" s="166" customFormat="1" ht="18" customHeight="1" x14ac:dyDescent="0.2">
      <c r="A95" s="382"/>
      <c r="B95" s="442"/>
      <c r="C95" s="430"/>
      <c r="D95" s="430"/>
      <c r="E95" s="430"/>
      <c r="F95" s="430"/>
      <c r="G95" s="430"/>
      <c r="H95" s="504"/>
      <c r="I95" s="504"/>
      <c r="J95" s="504"/>
      <c r="K95" s="441"/>
      <c r="L95" s="507"/>
      <c r="M95" s="462"/>
      <c r="N95" s="465"/>
      <c r="O95" s="441"/>
      <c r="P95" s="441"/>
      <c r="Q95" s="441"/>
      <c r="R95" s="441"/>
      <c r="S95" s="430"/>
      <c r="T95" s="116"/>
      <c r="U95" s="342"/>
      <c r="V95" s="269" t="s">
        <v>342</v>
      </c>
      <c r="W95" s="118">
        <v>2</v>
      </c>
      <c r="X95" s="23" t="s">
        <v>55</v>
      </c>
      <c r="Y95" s="41">
        <v>250</v>
      </c>
      <c r="Z95" s="41">
        <f>W95*Y95</f>
        <v>500</v>
      </c>
      <c r="AA95" s="121">
        <f>Z95*12%+Z95</f>
        <v>560</v>
      </c>
      <c r="AB95" s="121"/>
      <c r="AC95" s="23"/>
      <c r="AD95" s="23" t="s">
        <v>56</v>
      </c>
      <c r="AE95" s="23" t="s">
        <v>56</v>
      </c>
      <c r="AF95" s="502"/>
    </row>
    <row r="96" spans="1:32" s="166" customFormat="1" ht="18" customHeight="1" x14ac:dyDescent="0.2">
      <c r="A96" s="382"/>
      <c r="B96" s="442"/>
      <c r="C96" s="430"/>
      <c r="D96" s="430"/>
      <c r="E96" s="430"/>
      <c r="F96" s="430"/>
      <c r="G96" s="430"/>
      <c r="H96" s="504"/>
      <c r="I96" s="504"/>
      <c r="J96" s="504"/>
      <c r="K96" s="441"/>
      <c r="L96" s="507"/>
      <c r="M96" s="462"/>
      <c r="N96" s="465"/>
      <c r="O96" s="441"/>
      <c r="P96" s="441"/>
      <c r="Q96" s="441"/>
      <c r="R96" s="441"/>
      <c r="S96" s="430"/>
      <c r="T96" s="116"/>
      <c r="U96" s="342"/>
      <c r="V96" s="269" t="s">
        <v>348</v>
      </c>
      <c r="W96" s="118">
        <v>2</v>
      </c>
      <c r="X96" s="23" t="s">
        <v>55</v>
      </c>
      <c r="Y96" s="41">
        <v>1200</v>
      </c>
      <c r="Z96" s="41">
        <f t="shared" ref="Z96:Z102" si="21">W96*Y96</f>
        <v>2400</v>
      </c>
      <c r="AA96" s="121">
        <f t="shared" ref="AA96:AA102" si="22">Z96*12%+Z96</f>
        <v>2688</v>
      </c>
      <c r="AB96" s="121"/>
      <c r="AC96" s="23"/>
      <c r="AD96" s="23" t="s">
        <v>56</v>
      </c>
      <c r="AE96" s="23" t="s">
        <v>56</v>
      </c>
      <c r="AF96" s="502"/>
    </row>
    <row r="97" spans="1:32" s="166" customFormat="1" ht="26.25" customHeight="1" x14ac:dyDescent="0.2">
      <c r="A97" s="382"/>
      <c r="B97" s="442"/>
      <c r="C97" s="430"/>
      <c r="D97" s="430"/>
      <c r="E97" s="430"/>
      <c r="F97" s="430"/>
      <c r="G97" s="430"/>
      <c r="H97" s="504"/>
      <c r="I97" s="504"/>
      <c r="J97" s="504"/>
      <c r="K97" s="441"/>
      <c r="L97" s="507"/>
      <c r="M97" s="462"/>
      <c r="N97" s="465"/>
      <c r="O97" s="441"/>
      <c r="P97" s="441"/>
      <c r="Q97" s="441"/>
      <c r="R97" s="441"/>
      <c r="S97" s="430"/>
      <c r="T97" s="116"/>
      <c r="U97" s="342"/>
      <c r="V97" s="269" t="s">
        <v>429</v>
      </c>
      <c r="W97" s="118">
        <v>2</v>
      </c>
      <c r="X97" s="23" t="s">
        <v>55</v>
      </c>
      <c r="Y97" s="41">
        <v>1300</v>
      </c>
      <c r="Z97" s="41">
        <f t="shared" si="21"/>
        <v>2600</v>
      </c>
      <c r="AA97" s="121">
        <f t="shared" si="22"/>
        <v>2912</v>
      </c>
      <c r="AB97" s="121"/>
      <c r="AC97" s="23"/>
      <c r="AD97" s="23" t="s">
        <v>56</v>
      </c>
      <c r="AE97" s="23" t="s">
        <v>56</v>
      </c>
      <c r="AF97" s="502"/>
    </row>
    <row r="98" spans="1:32" s="166" customFormat="1" ht="17.25" customHeight="1" x14ac:dyDescent="0.2">
      <c r="A98" s="383"/>
      <c r="B98" s="442"/>
      <c r="C98" s="430"/>
      <c r="D98" s="430"/>
      <c r="E98" s="430"/>
      <c r="F98" s="430"/>
      <c r="G98" s="430"/>
      <c r="H98" s="504"/>
      <c r="I98" s="504"/>
      <c r="J98" s="504"/>
      <c r="K98" s="441"/>
      <c r="L98" s="507"/>
      <c r="M98" s="462"/>
      <c r="N98" s="465"/>
      <c r="O98" s="441"/>
      <c r="P98" s="441"/>
      <c r="Q98" s="441"/>
      <c r="R98" s="441"/>
      <c r="S98" s="430"/>
      <c r="T98" s="116"/>
      <c r="U98" s="342"/>
      <c r="V98" s="269" t="s">
        <v>350</v>
      </c>
      <c r="W98" s="118">
        <v>2</v>
      </c>
      <c r="X98" s="23" t="s">
        <v>55</v>
      </c>
      <c r="Y98" s="41">
        <v>115</v>
      </c>
      <c r="Z98" s="41">
        <f t="shared" si="21"/>
        <v>230</v>
      </c>
      <c r="AA98" s="121">
        <f t="shared" si="22"/>
        <v>257.60000000000002</v>
      </c>
      <c r="AB98" s="121"/>
      <c r="AC98" s="23"/>
      <c r="AD98" s="23" t="s">
        <v>56</v>
      </c>
      <c r="AE98" s="23" t="s">
        <v>56</v>
      </c>
      <c r="AF98" s="502"/>
    </row>
    <row r="99" spans="1:32" s="327" customFormat="1" ht="18" customHeight="1" x14ac:dyDescent="0.2">
      <c r="A99" s="381" t="s">
        <v>2</v>
      </c>
      <c r="B99" s="442"/>
      <c r="C99" s="430"/>
      <c r="D99" s="430"/>
      <c r="E99" s="430"/>
      <c r="F99" s="430"/>
      <c r="G99" s="430"/>
      <c r="H99" s="504"/>
      <c r="I99" s="504"/>
      <c r="J99" s="504"/>
      <c r="K99" s="441"/>
      <c r="L99" s="507"/>
      <c r="M99" s="462"/>
      <c r="N99" s="465"/>
      <c r="O99" s="441"/>
      <c r="P99" s="441"/>
      <c r="Q99" s="441"/>
      <c r="R99" s="441"/>
      <c r="S99" s="430"/>
      <c r="T99" s="116"/>
      <c r="U99" s="342"/>
      <c r="V99" s="269" t="s">
        <v>430</v>
      </c>
      <c r="W99" s="118">
        <v>1</v>
      </c>
      <c r="X99" s="23" t="s">
        <v>55</v>
      </c>
      <c r="Y99" s="41">
        <v>180</v>
      </c>
      <c r="Z99" s="41">
        <f t="shared" si="21"/>
        <v>180</v>
      </c>
      <c r="AA99" s="121">
        <f t="shared" si="22"/>
        <v>201.6</v>
      </c>
      <c r="AB99" s="121"/>
      <c r="AC99" s="23"/>
      <c r="AD99" s="23" t="s">
        <v>56</v>
      </c>
      <c r="AE99" s="23" t="s">
        <v>56</v>
      </c>
      <c r="AF99" s="502"/>
    </row>
    <row r="100" spans="1:32" s="166" customFormat="1" ht="18" customHeight="1" x14ac:dyDescent="0.2">
      <c r="A100" s="382"/>
      <c r="B100" s="442"/>
      <c r="C100" s="430"/>
      <c r="D100" s="430"/>
      <c r="E100" s="430"/>
      <c r="F100" s="430"/>
      <c r="G100" s="430"/>
      <c r="H100" s="504"/>
      <c r="I100" s="504"/>
      <c r="J100" s="504"/>
      <c r="K100" s="441"/>
      <c r="L100" s="507"/>
      <c r="M100" s="462"/>
      <c r="N100" s="465"/>
      <c r="O100" s="441"/>
      <c r="P100" s="441"/>
      <c r="Q100" s="441"/>
      <c r="R100" s="441"/>
      <c r="S100" s="430"/>
      <c r="T100" s="116"/>
      <c r="U100" s="342"/>
      <c r="V100" s="269" t="s">
        <v>428</v>
      </c>
      <c r="W100" s="118">
        <v>3</v>
      </c>
      <c r="X100" s="23" t="s">
        <v>55</v>
      </c>
      <c r="Y100" s="41">
        <v>250</v>
      </c>
      <c r="Z100" s="41">
        <f t="shared" si="21"/>
        <v>750</v>
      </c>
      <c r="AA100" s="121">
        <f t="shared" si="22"/>
        <v>840</v>
      </c>
      <c r="AB100" s="121"/>
      <c r="AC100" s="23"/>
      <c r="AD100" s="23" t="s">
        <v>56</v>
      </c>
      <c r="AE100" s="23" t="s">
        <v>56</v>
      </c>
      <c r="AF100" s="502"/>
    </row>
    <row r="101" spans="1:32" s="166" customFormat="1" ht="18" customHeight="1" x14ac:dyDescent="0.2">
      <c r="A101" s="382"/>
      <c r="B101" s="442"/>
      <c r="C101" s="430"/>
      <c r="D101" s="430"/>
      <c r="E101" s="430"/>
      <c r="F101" s="430"/>
      <c r="G101" s="430"/>
      <c r="H101" s="504"/>
      <c r="I101" s="504"/>
      <c r="J101" s="504"/>
      <c r="K101" s="441"/>
      <c r="L101" s="507"/>
      <c r="M101" s="462"/>
      <c r="N101" s="465"/>
      <c r="O101" s="441"/>
      <c r="P101" s="441"/>
      <c r="Q101" s="441"/>
      <c r="R101" s="441"/>
      <c r="S101" s="430"/>
      <c r="T101" s="116"/>
      <c r="U101" s="342"/>
      <c r="V101" s="269" t="s">
        <v>360</v>
      </c>
      <c r="W101" s="118">
        <v>1</v>
      </c>
      <c r="X101" s="23" t="s">
        <v>55</v>
      </c>
      <c r="Y101" s="41">
        <v>250</v>
      </c>
      <c r="Z101" s="41">
        <f t="shared" si="21"/>
        <v>250</v>
      </c>
      <c r="AA101" s="121">
        <f>Z101*12%+Z101</f>
        <v>280</v>
      </c>
      <c r="AB101" s="121"/>
      <c r="AC101" s="23"/>
      <c r="AD101" s="23" t="s">
        <v>56</v>
      </c>
      <c r="AE101" s="23" t="s">
        <v>56</v>
      </c>
      <c r="AF101" s="502"/>
    </row>
    <row r="102" spans="1:32" s="166" customFormat="1" ht="34.5" customHeight="1" x14ac:dyDescent="0.2">
      <c r="A102" s="382"/>
      <c r="B102" s="442"/>
      <c r="C102" s="430"/>
      <c r="D102" s="430"/>
      <c r="E102" s="430"/>
      <c r="F102" s="430"/>
      <c r="G102" s="430"/>
      <c r="H102" s="504"/>
      <c r="I102" s="504"/>
      <c r="J102" s="504"/>
      <c r="K102" s="441"/>
      <c r="L102" s="507"/>
      <c r="M102" s="462"/>
      <c r="N102" s="465"/>
      <c r="O102" s="441"/>
      <c r="P102" s="441"/>
      <c r="Q102" s="441"/>
      <c r="R102" s="441"/>
      <c r="S102" s="430"/>
      <c r="T102" s="116"/>
      <c r="U102" s="342"/>
      <c r="V102" s="269" t="s">
        <v>349</v>
      </c>
      <c r="W102" s="118">
        <v>2</v>
      </c>
      <c r="X102" s="23" t="s">
        <v>55</v>
      </c>
      <c r="Y102" s="41">
        <v>200</v>
      </c>
      <c r="Z102" s="41">
        <f t="shared" si="21"/>
        <v>400</v>
      </c>
      <c r="AA102" s="121">
        <f t="shared" si="22"/>
        <v>448</v>
      </c>
      <c r="AB102" s="121"/>
      <c r="AC102" s="23"/>
      <c r="AD102" s="23" t="s">
        <v>56</v>
      </c>
      <c r="AE102" s="23" t="s">
        <v>56</v>
      </c>
      <c r="AF102" s="502"/>
    </row>
    <row r="103" spans="1:32" ht="18" customHeight="1" x14ac:dyDescent="0.2">
      <c r="A103" s="382"/>
      <c r="B103" s="442"/>
      <c r="C103" s="430"/>
      <c r="D103" s="430"/>
      <c r="E103" s="430"/>
      <c r="F103" s="430"/>
      <c r="G103" s="430"/>
      <c r="H103" s="504"/>
      <c r="I103" s="504"/>
      <c r="J103" s="504"/>
      <c r="K103" s="441"/>
      <c r="L103" s="507"/>
      <c r="M103" s="462"/>
      <c r="N103" s="465"/>
      <c r="O103" s="441"/>
      <c r="P103" s="441"/>
      <c r="Q103" s="441"/>
      <c r="R103" s="441"/>
      <c r="S103" s="430"/>
      <c r="T103" s="116" t="s">
        <v>110</v>
      </c>
      <c r="U103" s="117"/>
      <c r="V103" s="281" t="s">
        <v>108</v>
      </c>
      <c r="W103" s="128"/>
      <c r="X103" s="137"/>
      <c r="Y103" s="41"/>
      <c r="Z103" s="41"/>
      <c r="AA103" s="121"/>
      <c r="AB103" s="121">
        <f>SUM(AA103:AA105)</f>
        <v>5923.9992000000002</v>
      </c>
      <c r="AC103" s="136"/>
      <c r="AD103" s="23"/>
      <c r="AE103" s="341"/>
      <c r="AF103" s="502"/>
    </row>
    <row r="104" spans="1:32" s="166" customFormat="1" ht="18" customHeight="1" x14ac:dyDescent="0.2">
      <c r="A104" s="382"/>
      <c r="B104" s="442"/>
      <c r="C104" s="430"/>
      <c r="D104" s="430"/>
      <c r="E104" s="430"/>
      <c r="F104" s="430"/>
      <c r="G104" s="430"/>
      <c r="H104" s="504"/>
      <c r="I104" s="504"/>
      <c r="J104" s="504"/>
      <c r="K104" s="441"/>
      <c r="L104" s="507"/>
      <c r="M104" s="462"/>
      <c r="N104" s="465"/>
      <c r="O104" s="441"/>
      <c r="P104" s="441"/>
      <c r="Q104" s="441"/>
      <c r="R104" s="441"/>
      <c r="S104" s="430"/>
      <c r="T104" s="116"/>
      <c r="U104" s="117"/>
      <c r="V104" s="269" t="s">
        <v>370</v>
      </c>
      <c r="W104" s="128">
        <v>1</v>
      </c>
      <c r="X104" s="136" t="s">
        <v>55</v>
      </c>
      <c r="Y104" s="120">
        <v>1389.2850000000001</v>
      </c>
      <c r="Z104" s="120">
        <f t="shared" ref="Z104" si="23">W104*Y104</f>
        <v>1389.2850000000001</v>
      </c>
      <c r="AA104" s="121">
        <f t="shared" ref="AA104" si="24">Z104*12%+Z104</f>
        <v>1555.9992000000002</v>
      </c>
      <c r="AB104" s="121"/>
      <c r="AC104" s="136"/>
      <c r="AD104" s="23" t="s">
        <v>56</v>
      </c>
      <c r="AE104" s="23" t="s">
        <v>56</v>
      </c>
      <c r="AF104" s="502"/>
    </row>
    <row r="105" spans="1:32" s="162" customFormat="1" ht="19.5" customHeight="1" x14ac:dyDescent="0.2">
      <c r="A105" s="382"/>
      <c r="B105" s="442"/>
      <c r="C105" s="430"/>
      <c r="D105" s="430"/>
      <c r="E105" s="430"/>
      <c r="F105" s="430"/>
      <c r="G105" s="430"/>
      <c r="H105" s="504"/>
      <c r="I105" s="504"/>
      <c r="J105" s="504"/>
      <c r="K105" s="441"/>
      <c r="L105" s="507"/>
      <c r="M105" s="462"/>
      <c r="N105" s="465"/>
      <c r="O105" s="441"/>
      <c r="P105" s="441"/>
      <c r="Q105" s="441"/>
      <c r="R105" s="441"/>
      <c r="S105" s="430"/>
      <c r="T105" s="116"/>
      <c r="U105" s="342"/>
      <c r="V105" s="269" t="s">
        <v>351</v>
      </c>
      <c r="W105" s="128">
        <v>3</v>
      </c>
      <c r="X105" s="136" t="s">
        <v>55</v>
      </c>
      <c r="Y105" s="120">
        <v>1300</v>
      </c>
      <c r="Z105" s="41">
        <f t="shared" ref="Z105" si="25">W105*Y105</f>
        <v>3900</v>
      </c>
      <c r="AA105" s="121">
        <f t="shared" ref="AA105" si="26">Z105*12%+Z105</f>
        <v>4368</v>
      </c>
      <c r="AB105" s="121"/>
      <c r="AC105" s="23"/>
      <c r="AD105" s="23" t="s">
        <v>56</v>
      </c>
      <c r="AE105" s="23" t="s">
        <v>56</v>
      </c>
      <c r="AF105" s="502"/>
    </row>
    <row r="106" spans="1:32" ht="18" customHeight="1" x14ac:dyDescent="0.2">
      <c r="A106" s="382"/>
      <c r="B106" s="442"/>
      <c r="C106" s="430"/>
      <c r="D106" s="430"/>
      <c r="E106" s="430"/>
      <c r="F106" s="430"/>
      <c r="G106" s="430"/>
      <c r="H106" s="504"/>
      <c r="I106" s="504"/>
      <c r="J106" s="504"/>
      <c r="K106" s="441"/>
      <c r="L106" s="507"/>
      <c r="M106" s="462"/>
      <c r="N106" s="465"/>
      <c r="O106" s="441"/>
      <c r="P106" s="441"/>
      <c r="Q106" s="441"/>
      <c r="R106" s="441"/>
      <c r="S106" s="430"/>
      <c r="T106" s="116" t="s">
        <v>111</v>
      </c>
      <c r="U106" s="342"/>
      <c r="V106" s="281" t="s">
        <v>112</v>
      </c>
      <c r="W106" s="128"/>
      <c r="X106" s="137"/>
      <c r="Y106" s="41"/>
      <c r="Z106" s="41"/>
      <c r="AA106" s="121"/>
      <c r="AB106" s="121">
        <f>+SUM(AA107:AA108)</f>
        <v>11999.999759999999</v>
      </c>
      <c r="AC106" s="136"/>
      <c r="AD106" s="341"/>
      <c r="AE106" s="23"/>
      <c r="AF106" s="502"/>
    </row>
    <row r="107" spans="1:32" s="162" customFormat="1" ht="38.25" customHeight="1" x14ac:dyDescent="0.2">
      <c r="A107" s="382"/>
      <c r="B107" s="442"/>
      <c r="C107" s="430"/>
      <c r="D107" s="430"/>
      <c r="E107" s="430"/>
      <c r="F107" s="430"/>
      <c r="G107" s="430"/>
      <c r="H107" s="504"/>
      <c r="I107" s="504"/>
      <c r="J107" s="504"/>
      <c r="K107" s="441"/>
      <c r="L107" s="507"/>
      <c r="M107" s="462"/>
      <c r="N107" s="465"/>
      <c r="O107" s="441"/>
      <c r="P107" s="441"/>
      <c r="Q107" s="441"/>
      <c r="R107" s="441"/>
      <c r="S107" s="430"/>
      <c r="T107" s="116"/>
      <c r="U107" s="343"/>
      <c r="V107" s="269" t="s">
        <v>470</v>
      </c>
      <c r="W107" s="118">
        <v>1</v>
      </c>
      <c r="X107" s="23" t="s">
        <v>55</v>
      </c>
      <c r="Y107" s="41">
        <v>6900</v>
      </c>
      <c r="Z107" s="41">
        <f t="shared" ref="Z107:Z108" si="27">W107*Y107</f>
        <v>6900</v>
      </c>
      <c r="AA107" s="121">
        <f>Z107*12%+Z107</f>
        <v>7728</v>
      </c>
      <c r="AB107" s="121"/>
      <c r="AC107" s="136"/>
      <c r="AD107" s="23" t="s">
        <v>56</v>
      </c>
      <c r="AE107" s="23" t="s">
        <v>56</v>
      </c>
      <c r="AF107" s="502"/>
    </row>
    <row r="108" spans="1:32" s="327" customFormat="1" ht="21" customHeight="1" x14ac:dyDescent="0.2">
      <c r="A108" s="382"/>
      <c r="B108" s="442"/>
      <c r="C108" s="430"/>
      <c r="D108" s="430"/>
      <c r="E108" s="430"/>
      <c r="F108" s="430"/>
      <c r="G108" s="430"/>
      <c r="H108" s="504"/>
      <c r="I108" s="504"/>
      <c r="J108" s="504"/>
      <c r="K108" s="441"/>
      <c r="L108" s="507"/>
      <c r="M108" s="462"/>
      <c r="N108" s="465"/>
      <c r="O108" s="441"/>
      <c r="P108" s="441"/>
      <c r="Q108" s="441"/>
      <c r="R108" s="441"/>
      <c r="S108" s="430"/>
      <c r="T108" s="116"/>
      <c r="U108" s="343"/>
      <c r="V108" s="269" t="s">
        <v>458</v>
      </c>
      <c r="W108" s="118">
        <v>15</v>
      </c>
      <c r="X108" s="23" t="s">
        <v>383</v>
      </c>
      <c r="Y108" s="41">
        <v>254.28569999999999</v>
      </c>
      <c r="Z108" s="41">
        <f t="shared" si="27"/>
        <v>3814.2855</v>
      </c>
      <c r="AA108" s="121">
        <f t="shared" ref="AA108" si="28">Z108*12%+Z108</f>
        <v>4271.9997599999997</v>
      </c>
      <c r="AB108" s="121"/>
      <c r="AC108" s="136"/>
      <c r="AD108" s="23" t="s">
        <v>56</v>
      </c>
      <c r="AE108" s="23" t="s">
        <v>56</v>
      </c>
      <c r="AF108" s="502"/>
    </row>
    <row r="109" spans="1:32" ht="18" customHeight="1" x14ac:dyDescent="0.2">
      <c r="A109" s="382"/>
      <c r="B109" s="442"/>
      <c r="C109" s="430"/>
      <c r="D109" s="430"/>
      <c r="E109" s="430"/>
      <c r="F109" s="430"/>
      <c r="G109" s="430"/>
      <c r="H109" s="504"/>
      <c r="I109" s="504"/>
      <c r="J109" s="504"/>
      <c r="K109" s="441"/>
      <c r="L109" s="507"/>
      <c r="M109" s="462"/>
      <c r="N109" s="465"/>
      <c r="O109" s="441"/>
      <c r="P109" s="441"/>
      <c r="Q109" s="441"/>
      <c r="R109" s="441"/>
      <c r="S109" s="430"/>
      <c r="T109" s="116" t="s">
        <v>340</v>
      </c>
      <c r="U109" s="117"/>
      <c r="V109" s="281" t="s">
        <v>112</v>
      </c>
      <c r="W109" s="128"/>
      <c r="X109" s="137"/>
      <c r="Y109" s="41"/>
      <c r="Z109" s="41"/>
      <c r="AA109" s="121"/>
      <c r="AB109" s="121">
        <f>SUM(AA110:AA119)</f>
        <v>188096.56544000001</v>
      </c>
      <c r="AC109" s="136"/>
      <c r="AD109" s="23"/>
      <c r="AE109" s="341"/>
      <c r="AF109" s="502"/>
    </row>
    <row r="110" spans="1:32" s="162" customFormat="1" ht="30.75" customHeight="1" x14ac:dyDescent="0.2">
      <c r="A110" s="382"/>
      <c r="B110" s="442"/>
      <c r="C110" s="430"/>
      <c r="D110" s="430"/>
      <c r="E110" s="430"/>
      <c r="F110" s="430"/>
      <c r="G110" s="430"/>
      <c r="H110" s="504"/>
      <c r="I110" s="504"/>
      <c r="J110" s="504"/>
      <c r="K110" s="441"/>
      <c r="L110" s="507"/>
      <c r="M110" s="462"/>
      <c r="N110" s="465"/>
      <c r="O110" s="441"/>
      <c r="P110" s="441"/>
      <c r="Q110" s="441"/>
      <c r="R110" s="441"/>
      <c r="S110" s="430"/>
      <c r="T110" s="116"/>
      <c r="U110" s="117"/>
      <c r="V110" s="269" t="s">
        <v>333</v>
      </c>
      <c r="W110" s="118">
        <v>1</v>
      </c>
      <c r="X110" s="23" t="s">
        <v>55</v>
      </c>
      <c r="Y110" s="41">
        <v>60000</v>
      </c>
      <c r="Z110" s="41">
        <f t="shared" ref="Z110:Z115" si="29">W110*Y110</f>
        <v>60000</v>
      </c>
      <c r="AA110" s="121">
        <f t="shared" ref="AA110:AA115" si="30">Z110*12%+Z110</f>
        <v>67200</v>
      </c>
      <c r="AB110" s="121"/>
      <c r="AC110" s="136"/>
      <c r="AD110" s="23" t="s">
        <v>56</v>
      </c>
      <c r="AE110" s="23" t="s">
        <v>56</v>
      </c>
      <c r="AF110" s="502"/>
    </row>
    <row r="111" spans="1:32" s="327" customFormat="1" ht="17.25" customHeight="1" x14ac:dyDescent="0.2">
      <c r="A111" s="382"/>
      <c r="B111" s="442"/>
      <c r="C111" s="430"/>
      <c r="D111" s="430"/>
      <c r="E111" s="430"/>
      <c r="F111" s="430"/>
      <c r="G111" s="430"/>
      <c r="H111" s="504"/>
      <c r="I111" s="504"/>
      <c r="J111" s="504"/>
      <c r="K111" s="441"/>
      <c r="L111" s="507"/>
      <c r="M111" s="462"/>
      <c r="N111" s="465"/>
      <c r="O111" s="441"/>
      <c r="P111" s="441"/>
      <c r="Q111" s="441"/>
      <c r="R111" s="441"/>
      <c r="S111" s="430"/>
      <c r="T111" s="116"/>
      <c r="U111" s="117"/>
      <c r="V111" s="269" t="s">
        <v>343</v>
      </c>
      <c r="W111" s="118">
        <v>1</v>
      </c>
      <c r="X111" s="23" t="s">
        <v>55</v>
      </c>
      <c r="Y111" s="41">
        <v>4226.22</v>
      </c>
      <c r="Z111" s="41">
        <f t="shared" si="29"/>
        <v>4226.22</v>
      </c>
      <c r="AA111" s="121">
        <f t="shared" si="30"/>
        <v>4733.3663999999999</v>
      </c>
      <c r="AB111" s="121"/>
      <c r="AC111" s="136"/>
      <c r="AD111" s="23" t="s">
        <v>56</v>
      </c>
      <c r="AE111" s="23" t="s">
        <v>56</v>
      </c>
      <c r="AF111" s="502"/>
    </row>
    <row r="112" spans="1:32" s="327" customFormat="1" ht="18" customHeight="1" x14ac:dyDescent="0.2">
      <c r="A112" s="382"/>
      <c r="B112" s="442"/>
      <c r="C112" s="430"/>
      <c r="D112" s="430"/>
      <c r="E112" s="430"/>
      <c r="F112" s="430"/>
      <c r="G112" s="430"/>
      <c r="H112" s="504"/>
      <c r="I112" s="504"/>
      <c r="J112" s="504"/>
      <c r="K112" s="441"/>
      <c r="L112" s="507"/>
      <c r="M112" s="462"/>
      <c r="N112" s="465"/>
      <c r="O112" s="441"/>
      <c r="P112" s="441"/>
      <c r="Q112" s="441"/>
      <c r="R112" s="441"/>
      <c r="S112" s="430"/>
      <c r="T112" s="116"/>
      <c r="U112" s="117"/>
      <c r="V112" s="269" t="s">
        <v>382</v>
      </c>
      <c r="W112" s="118">
        <v>2</v>
      </c>
      <c r="X112" s="23" t="s">
        <v>383</v>
      </c>
      <c r="Y112" s="41">
        <v>220</v>
      </c>
      <c r="Z112" s="41">
        <f t="shared" si="29"/>
        <v>440</v>
      </c>
      <c r="AA112" s="121">
        <f t="shared" si="30"/>
        <v>492.8</v>
      </c>
      <c r="AB112" s="121"/>
      <c r="AC112" s="136"/>
      <c r="AD112" s="23" t="s">
        <v>56</v>
      </c>
      <c r="AE112" s="23" t="s">
        <v>56</v>
      </c>
      <c r="AF112" s="502"/>
    </row>
    <row r="113" spans="1:32" s="327" customFormat="1" ht="18" customHeight="1" x14ac:dyDescent="0.2">
      <c r="A113" s="382"/>
      <c r="B113" s="442"/>
      <c r="C113" s="430"/>
      <c r="D113" s="430"/>
      <c r="E113" s="430"/>
      <c r="F113" s="430"/>
      <c r="G113" s="430"/>
      <c r="H113" s="504"/>
      <c r="I113" s="504"/>
      <c r="J113" s="504"/>
      <c r="K113" s="441"/>
      <c r="L113" s="507"/>
      <c r="M113" s="462"/>
      <c r="N113" s="465"/>
      <c r="O113" s="441"/>
      <c r="P113" s="441"/>
      <c r="Q113" s="441"/>
      <c r="R113" s="441"/>
      <c r="S113" s="430"/>
      <c r="T113" s="116"/>
      <c r="U113" s="117"/>
      <c r="V113" s="269" t="s">
        <v>471</v>
      </c>
      <c r="W113" s="118">
        <v>4</v>
      </c>
      <c r="X113" s="23" t="s">
        <v>383</v>
      </c>
      <c r="Y113" s="41">
        <v>5000</v>
      </c>
      <c r="Z113" s="41">
        <f t="shared" si="29"/>
        <v>20000</v>
      </c>
      <c r="AA113" s="121">
        <f t="shared" si="30"/>
        <v>22400</v>
      </c>
      <c r="AB113" s="121"/>
      <c r="AC113" s="136"/>
      <c r="AD113" s="23" t="s">
        <v>56</v>
      </c>
      <c r="AE113" s="23" t="s">
        <v>56</v>
      </c>
      <c r="AF113" s="502"/>
    </row>
    <row r="114" spans="1:32" s="364" customFormat="1" ht="18" customHeight="1" x14ac:dyDescent="0.2">
      <c r="A114" s="382"/>
      <c r="B114" s="442"/>
      <c r="C114" s="430"/>
      <c r="D114" s="430"/>
      <c r="E114" s="430"/>
      <c r="F114" s="430"/>
      <c r="G114" s="430"/>
      <c r="H114" s="504"/>
      <c r="I114" s="504"/>
      <c r="J114" s="504"/>
      <c r="K114" s="441"/>
      <c r="L114" s="507"/>
      <c r="M114" s="462"/>
      <c r="N114" s="465"/>
      <c r="O114" s="441"/>
      <c r="P114" s="441"/>
      <c r="Q114" s="441"/>
      <c r="R114" s="441"/>
      <c r="S114" s="430"/>
      <c r="T114" s="116"/>
      <c r="U114" s="117"/>
      <c r="V114" s="269" t="s">
        <v>472</v>
      </c>
      <c r="W114" s="118">
        <v>1</v>
      </c>
      <c r="X114" s="23" t="s">
        <v>383</v>
      </c>
      <c r="Y114" s="41">
        <v>607.14200000000005</v>
      </c>
      <c r="Z114" s="41">
        <f t="shared" si="29"/>
        <v>607.14200000000005</v>
      </c>
      <c r="AA114" s="121">
        <f t="shared" si="30"/>
        <v>679.99904000000004</v>
      </c>
      <c r="AB114" s="121"/>
      <c r="AC114" s="136"/>
      <c r="AD114" s="23" t="s">
        <v>56</v>
      </c>
      <c r="AE114" s="23" t="s">
        <v>56</v>
      </c>
      <c r="AF114" s="502"/>
    </row>
    <row r="115" spans="1:32" s="327" customFormat="1" ht="18" customHeight="1" x14ac:dyDescent="0.2">
      <c r="A115" s="382"/>
      <c r="B115" s="442"/>
      <c r="C115" s="430"/>
      <c r="D115" s="430"/>
      <c r="E115" s="430"/>
      <c r="F115" s="430"/>
      <c r="G115" s="430"/>
      <c r="H115" s="504"/>
      <c r="I115" s="504"/>
      <c r="J115" s="504"/>
      <c r="K115" s="441"/>
      <c r="L115" s="507"/>
      <c r="M115" s="462"/>
      <c r="N115" s="465"/>
      <c r="O115" s="441"/>
      <c r="P115" s="441"/>
      <c r="Q115" s="441"/>
      <c r="R115" s="441"/>
      <c r="S115" s="430"/>
      <c r="T115" s="116"/>
      <c r="U115" s="117"/>
      <c r="V115" s="269" t="s">
        <v>384</v>
      </c>
      <c r="W115" s="118">
        <v>1</v>
      </c>
      <c r="X115" s="23" t="s">
        <v>383</v>
      </c>
      <c r="Y115" s="41">
        <v>6300</v>
      </c>
      <c r="Z115" s="41">
        <f t="shared" si="29"/>
        <v>6300</v>
      </c>
      <c r="AA115" s="121">
        <f t="shared" si="30"/>
        <v>7056</v>
      </c>
      <c r="AB115" s="121"/>
      <c r="AC115" s="136"/>
      <c r="AD115" s="23" t="s">
        <v>56</v>
      </c>
      <c r="AE115" s="23" t="s">
        <v>56</v>
      </c>
      <c r="AF115" s="502"/>
    </row>
    <row r="116" spans="1:32" s="162" customFormat="1" ht="26.25" customHeight="1" x14ac:dyDescent="0.2">
      <c r="A116" s="382"/>
      <c r="B116" s="442"/>
      <c r="C116" s="430"/>
      <c r="D116" s="430"/>
      <c r="E116" s="430"/>
      <c r="F116" s="430"/>
      <c r="G116" s="430"/>
      <c r="H116" s="504"/>
      <c r="I116" s="504"/>
      <c r="J116" s="504"/>
      <c r="K116" s="441"/>
      <c r="L116" s="507"/>
      <c r="M116" s="462"/>
      <c r="N116" s="465"/>
      <c r="O116" s="441"/>
      <c r="P116" s="441"/>
      <c r="Q116" s="441"/>
      <c r="R116" s="441"/>
      <c r="S116" s="430"/>
      <c r="T116" s="116"/>
      <c r="U116" s="117"/>
      <c r="V116" s="269" t="s">
        <v>437</v>
      </c>
      <c r="W116" s="118">
        <v>14</v>
      </c>
      <c r="X116" s="23" t="s">
        <v>55</v>
      </c>
      <c r="Y116" s="41">
        <v>1380</v>
      </c>
      <c r="Z116" s="41">
        <f t="shared" ref="Z116:Z123" si="31">W116*Y116</f>
        <v>19320</v>
      </c>
      <c r="AA116" s="121">
        <f t="shared" ref="AA116:AA123" si="32">Z116*12%+Z116</f>
        <v>21638.400000000001</v>
      </c>
      <c r="AB116" s="121"/>
      <c r="AC116" s="136"/>
      <c r="AD116" s="23" t="s">
        <v>56</v>
      </c>
      <c r="AE116" s="23" t="s">
        <v>56</v>
      </c>
      <c r="AF116" s="502"/>
    </row>
    <row r="117" spans="1:32" s="162" customFormat="1" ht="19.5" customHeight="1" x14ac:dyDescent="0.2">
      <c r="A117" s="382"/>
      <c r="B117" s="442"/>
      <c r="C117" s="430"/>
      <c r="D117" s="430"/>
      <c r="E117" s="430"/>
      <c r="F117" s="430"/>
      <c r="G117" s="430"/>
      <c r="H117" s="504"/>
      <c r="I117" s="504"/>
      <c r="J117" s="504"/>
      <c r="K117" s="441"/>
      <c r="L117" s="507"/>
      <c r="M117" s="462"/>
      <c r="N117" s="465"/>
      <c r="O117" s="441"/>
      <c r="P117" s="441"/>
      <c r="Q117" s="441"/>
      <c r="R117" s="441"/>
      <c r="S117" s="430"/>
      <c r="T117" s="116"/>
      <c r="U117" s="117"/>
      <c r="V117" s="282" t="s">
        <v>503</v>
      </c>
      <c r="W117" s="118">
        <v>20</v>
      </c>
      <c r="X117" s="23" t="s">
        <v>55</v>
      </c>
      <c r="Y117" s="41">
        <v>450</v>
      </c>
      <c r="Z117" s="41">
        <f t="shared" si="31"/>
        <v>9000</v>
      </c>
      <c r="AA117" s="121">
        <f t="shared" si="32"/>
        <v>10080</v>
      </c>
      <c r="AB117" s="121"/>
      <c r="AC117" s="136"/>
      <c r="AD117" s="23" t="s">
        <v>56</v>
      </c>
      <c r="AE117" s="23" t="s">
        <v>56</v>
      </c>
      <c r="AF117" s="502"/>
    </row>
    <row r="118" spans="1:32" s="364" customFormat="1" ht="30" customHeight="1" x14ac:dyDescent="0.2">
      <c r="A118" s="382"/>
      <c r="B118" s="442"/>
      <c r="C118" s="430"/>
      <c r="D118" s="430"/>
      <c r="E118" s="430"/>
      <c r="F118" s="430"/>
      <c r="G118" s="430"/>
      <c r="H118" s="504"/>
      <c r="I118" s="504"/>
      <c r="J118" s="504"/>
      <c r="K118" s="441"/>
      <c r="L118" s="507"/>
      <c r="M118" s="462"/>
      <c r="N118" s="465"/>
      <c r="O118" s="441"/>
      <c r="P118" s="441"/>
      <c r="Q118" s="441"/>
      <c r="R118" s="441"/>
      <c r="S118" s="430"/>
      <c r="T118" s="116"/>
      <c r="U118" s="117"/>
      <c r="V118" s="269" t="s">
        <v>473</v>
      </c>
      <c r="W118" s="118">
        <v>5</v>
      </c>
      <c r="X118" s="23" t="s">
        <v>55</v>
      </c>
      <c r="Y118" s="41">
        <v>3450</v>
      </c>
      <c r="Z118" s="41">
        <f t="shared" si="31"/>
        <v>17250</v>
      </c>
      <c r="AA118" s="121">
        <f t="shared" si="32"/>
        <v>19320</v>
      </c>
      <c r="AB118" s="121"/>
      <c r="AC118" s="136"/>
      <c r="AD118" s="23" t="s">
        <v>56</v>
      </c>
      <c r="AE118" s="23" t="s">
        <v>56</v>
      </c>
      <c r="AF118" s="502"/>
    </row>
    <row r="119" spans="1:32" s="162" customFormat="1" ht="19.5" customHeight="1" x14ac:dyDescent="0.2">
      <c r="A119" s="382"/>
      <c r="B119" s="442"/>
      <c r="C119" s="430"/>
      <c r="D119" s="430"/>
      <c r="E119" s="430"/>
      <c r="F119" s="430"/>
      <c r="G119" s="430"/>
      <c r="H119" s="504"/>
      <c r="I119" s="504"/>
      <c r="J119" s="504"/>
      <c r="K119" s="441"/>
      <c r="L119" s="507"/>
      <c r="M119" s="462"/>
      <c r="N119" s="465"/>
      <c r="O119" s="441"/>
      <c r="P119" s="441"/>
      <c r="Q119" s="441"/>
      <c r="R119" s="441"/>
      <c r="S119" s="430"/>
      <c r="T119" s="116"/>
      <c r="U119" s="117"/>
      <c r="V119" s="269" t="s">
        <v>474</v>
      </c>
      <c r="W119" s="118">
        <v>22</v>
      </c>
      <c r="X119" s="23" t="s">
        <v>55</v>
      </c>
      <c r="Y119" s="41">
        <v>1400</v>
      </c>
      <c r="Z119" s="41">
        <f t="shared" si="31"/>
        <v>30800</v>
      </c>
      <c r="AA119" s="121">
        <f t="shared" si="32"/>
        <v>34496</v>
      </c>
      <c r="AB119" s="121"/>
      <c r="AC119" s="136"/>
      <c r="AD119" s="23" t="s">
        <v>56</v>
      </c>
      <c r="AE119" s="23" t="s">
        <v>56</v>
      </c>
      <c r="AF119" s="502"/>
    </row>
    <row r="120" spans="1:32" s="162" customFormat="1" ht="18" customHeight="1" x14ac:dyDescent="0.2">
      <c r="A120" s="382"/>
      <c r="B120" s="442"/>
      <c r="C120" s="430"/>
      <c r="D120" s="430"/>
      <c r="E120" s="430"/>
      <c r="F120" s="430"/>
      <c r="G120" s="430"/>
      <c r="H120" s="504"/>
      <c r="I120" s="504"/>
      <c r="J120" s="504"/>
      <c r="K120" s="441"/>
      <c r="L120" s="507"/>
      <c r="M120" s="462"/>
      <c r="N120" s="465"/>
      <c r="O120" s="441"/>
      <c r="P120" s="441"/>
      <c r="Q120" s="441"/>
      <c r="R120" s="441"/>
      <c r="S120" s="430"/>
      <c r="T120" s="116" t="s">
        <v>114</v>
      </c>
      <c r="U120" s="117"/>
      <c r="V120" s="281" t="s">
        <v>112</v>
      </c>
      <c r="W120" s="128"/>
      <c r="X120" s="137"/>
      <c r="Y120" s="41"/>
      <c r="Z120" s="41"/>
      <c r="AA120" s="121"/>
      <c r="AB120" s="121">
        <f>SUM(AA121+AA122+AA123+AA124)</f>
        <v>14000</v>
      </c>
      <c r="AC120" s="136"/>
      <c r="AD120" s="23"/>
      <c r="AE120" s="341"/>
      <c r="AF120" s="502"/>
    </row>
    <row r="121" spans="1:32" s="374" customFormat="1" ht="22.5" customHeight="1" x14ac:dyDescent="0.2">
      <c r="A121" s="382"/>
      <c r="B121" s="442"/>
      <c r="C121" s="430"/>
      <c r="D121" s="430"/>
      <c r="E121" s="430"/>
      <c r="F121" s="430"/>
      <c r="G121" s="430"/>
      <c r="H121" s="504"/>
      <c r="I121" s="504"/>
      <c r="J121" s="504"/>
      <c r="K121" s="441"/>
      <c r="L121" s="507"/>
      <c r="M121" s="462"/>
      <c r="N121" s="465"/>
      <c r="O121" s="441"/>
      <c r="P121" s="441"/>
      <c r="Q121" s="441"/>
      <c r="R121" s="441"/>
      <c r="S121" s="430"/>
      <c r="T121" s="116"/>
      <c r="U121" s="117"/>
      <c r="V121" s="269" t="s">
        <v>431</v>
      </c>
      <c r="W121" s="118">
        <v>2</v>
      </c>
      <c r="X121" s="23" t="s">
        <v>55</v>
      </c>
      <c r="Y121" s="41">
        <v>650</v>
      </c>
      <c r="Z121" s="41">
        <f t="shared" ref="Z121" si="33">W121*Y121</f>
        <v>1300</v>
      </c>
      <c r="AA121" s="121">
        <f t="shared" ref="AA121" si="34">Z121*12%+Z121</f>
        <v>1456</v>
      </c>
      <c r="AB121" s="121"/>
      <c r="AC121" s="136"/>
      <c r="AD121" s="23"/>
      <c r="AE121" s="23" t="s">
        <v>56</v>
      </c>
      <c r="AF121" s="502"/>
    </row>
    <row r="122" spans="1:32" s="363" customFormat="1" ht="42" customHeight="1" x14ac:dyDescent="0.2">
      <c r="A122" s="382"/>
      <c r="B122" s="442"/>
      <c r="C122" s="430"/>
      <c r="D122" s="430"/>
      <c r="E122" s="430"/>
      <c r="F122" s="430"/>
      <c r="G122" s="430"/>
      <c r="H122" s="504"/>
      <c r="I122" s="504"/>
      <c r="J122" s="504"/>
      <c r="K122" s="441"/>
      <c r="L122" s="507"/>
      <c r="M122" s="462"/>
      <c r="N122" s="465"/>
      <c r="O122" s="441"/>
      <c r="P122" s="441"/>
      <c r="Q122" s="441"/>
      <c r="R122" s="441"/>
      <c r="S122" s="430"/>
      <c r="T122" s="116"/>
      <c r="U122" s="117"/>
      <c r="V122" s="269" t="s">
        <v>475</v>
      </c>
      <c r="W122" s="128">
        <v>1</v>
      </c>
      <c r="X122" s="23" t="s">
        <v>55</v>
      </c>
      <c r="Y122" s="41">
        <v>3900</v>
      </c>
      <c r="Z122" s="41">
        <f t="shared" si="31"/>
        <v>3900</v>
      </c>
      <c r="AA122" s="121">
        <f t="shared" si="32"/>
        <v>4368</v>
      </c>
      <c r="AB122" s="121"/>
      <c r="AC122" s="136"/>
      <c r="AD122" s="23" t="s">
        <v>56</v>
      </c>
      <c r="AE122" s="23" t="s">
        <v>56</v>
      </c>
      <c r="AF122" s="502"/>
    </row>
    <row r="123" spans="1:32" s="363" customFormat="1" ht="33.950000000000003" customHeight="1" x14ac:dyDescent="0.2">
      <c r="A123" s="382"/>
      <c r="B123" s="442"/>
      <c r="C123" s="430"/>
      <c r="D123" s="430"/>
      <c r="E123" s="430"/>
      <c r="F123" s="430"/>
      <c r="G123" s="430"/>
      <c r="H123" s="504"/>
      <c r="I123" s="504"/>
      <c r="J123" s="504"/>
      <c r="K123" s="441"/>
      <c r="L123" s="507"/>
      <c r="M123" s="462"/>
      <c r="N123" s="465"/>
      <c r="O123" s="441"/>
      <c r="P123" s="441"/>
      <c r="Q123" s="441"/>
      <c r="R123" s="441"/>
      <c r="S123" s="430"/>
      <c r="T123" s="116"/>
      <c r="U123" s="117"/>
      <c r="V123" s="269" t="s">
        <v>476</v>
      </c>
      <c r="W123" s="128">
        <v>1</v>
      </c>
      <c r="X123" s="23" t="s">
        <v>55</v>
      </c>
      <c r="Y123" s="41">
        <v>3300</v>
      </c>
      <c r="Z123" s="41">
        <f t="shared" si="31"/>
        <v>3300</v>
      </c>
      <c r="AA123" s="121">
        <f t="shared" si="32"/>
        <v>3696</v>
      </c>
      <c r="AB123" s="121"/>
      <c r="AC123" s="136"/>
      <c r="AD123" s="23" t="s">
        <v>56</v>
      </c>
      <c r="AE123" s="23" t="s">
        <v>56</v>
      </c>
      <c r="AF123" s="502"/>
    </row>
    <row r="124" spans="1:32" s="162" customFormat="1" ht="33.950000000000003" customHeight="1" x14ac:dyDescent="0.2">
      <c r="A124" s="383"/>
      <c r="B124" s="442"/>
      <c r="C124" s="430"/>
      <c r="D124" s="430"/>
      <c r="E124" s="430"/>
      <c r="F124" s="430"/>
      <c r="G124" s="430"/>
      <c r="H124" s="504"/>
      <c r="I124" s="504"/>
      <c r="J124" s="504"/>
      <c r="K124" s="441"/>
      <c r="L124" s="507"/>
      <c r="M124" s="462"/>
      <c r="N124" s="465"/>
      <c r="O124" s="441"/>
      <c r="P124" s="441"/>
      <c r="Q124" s="441"/>
      <c r="R124" s="441"/>
      <c r="S124" s="430"/>
      <c r="T124" s="116"/>
      <c r="U124" s="117"/>
      <c r="V124" s="269" t="s">
        <v>477</v>
      </c>
      <c r="W124" s="118">
        <v>1</v>
      </c>
      <c r="X124" s="23" t="s">
        <v>55</v>
      </c>
      <c r="Y124" s="41">
        <v>4000</v>
      </c>
      <c r="Z124" s="41">
        <f t="shared" ref="Z124" si="35">W124*Y124</f>
        <v>4000</v>
      </c>
      <c r="AA124" s="121">
        <f t="shared" ref="AA124" si="36">Z124*12%+Z124</f>
        <v>4480</v>
      </c>
      <c r="AB124" s="121"/>
      <c r="AC124" s="136"/>
      <c r="AD124" s="23" t="s">
        <v>56</v>
      </c>
      <c r="AE124" s="23" t="s">
        <v>56</v>
      </c>
      <c r="AF124" s="502"/>
    </row>
    <row r="125" spans="1:32" ht="105.75" customHeight="1" x14ac:dyDescent="0.2">
      <c r="A125" s="384" t="s">
        <v>2</v>
      </c>
      <c r="B125" s="174" t="s">
        <v>42</v>
      </c>
      <c r="C125" s="304" t="s">
        <v>43</v>
      </c>
      <c r="D125" s="288" t="s">
        <v>115</v>
      </c>
      <c r="E125" s="288" t="s">
        <v>116</v>
      </c>
      <c r="F125" s="288" t="s">
        <v>117</v>
      </c>
      <c r="G125" s="288" t="s">
        <v>118</v>
      </c>
      <c r="H125" s="177">
        <v>0</v>
      </c>
      <c r="I125" s="176">
        <v>8</v>
      </c>
      <c r="J125" s="177">
        <v>0</v>
      </c>
      <c r="K125" s="177">
        <v>24</v>
      </c>
      <c r="L125" s="288" t="s">
        <v>119</v>
      </c>
      <c r="M125" s="303" t="s">
        <v>120</v>
      </c>
      <c r="N125" s="181">
        <v>0</v>
      </c>
      <c r="O125" s="179">
        <f>+AB125</f>
        <v>0</v>
      </c>
      <c r="P125" s="179">
        <v>0</v>
      </c>
      <c r="Q125" s="179">
        <v>0</v>
      </c>
      <c r="R125" s="180">
        <f>N125+O125+P125+Q125</f>
        <v>0</v>
      </c>
      <c r="S125" s="288" t="s">
        <v>50</v>
      </c>
      <c r="T125" s="249"/>
      <c r="U125" s="250"/>
      <c r="V125" s="283"/>
      <c r="W125" s="251"/>
      <c r="X125" s="252"/>
      <c r="Y125" s="253"/>
      <c r="Z125" s="253"/>
      <c r="AA125" s="254"/>
      <c r="AB125" s="255"/>
      <c r="AC125" s="256"/>
      <c r="AD125" s="257"/>
      <c r="AE125" s="258"/>
      <c r="AF125" s="248" t="s">
        <v>345</v>
      </c>
    </row>
    <row r="126" spans="1:32" ht="24.75" customHeight="1" x14ac:dyDescent="0.2">
      <c r="A126" s="385"/>
      <c r="B126" s="443" t="s">
        <v>42</v>
      </c>
      <c r="C126" s="445" t="s">
        <v>43</v>
      </c>
      <c r="D126" s="537" t="s">
        <v>121</v>
      </c>
      <c r="E126" s="537" t="s">
        <v>122</v>
      </c>
      <c r="F126" s="446" t="s">
        <v>123</v>
      </c>
      <c r="G126" s="537" t="s">
        <v>124</v>
      </c>
      <c r="H126" s="505">
        <v>0</v>
      </c>
      <c r="I126" s="505">
        <v>3</v>
      </c>
      <c r="J126" s="505">
        <v>0</v>
      </c>
      <c r="K126" s="505">
        <v>24</v>
      </c>
      <c r="L126" s="446" t="s">
        <v>125</v>
      </c>
      <c r="M126" s="545" t="s">
        <v>126</v>
      </c>
      <c r="N126" s="497">
        <f>AB126</f>
        <v>33699.999199999998</v>
      </c>
      <c r="O126" s="499">
        <v>0</v>
      </c>
      <c r="P126" s="499">
        <f>AB129</f>
        <v>4800</v>
      </c>
      <c r="Q126" s="499">
        <v>0</v>
      </c>
      <c r="R126" s="512">
        <f>+SUM(N126:P130)</f>
        <v>38499.999199999998</v>
      </c>
      <c r="S126" s="446" t="s">
        <v>50</v>
      </c>
      <c r="T126" s="40" t="s">
        <v>127</v>
      </c>
      <c r="U126" s="33"/>
      <c r="V126" s="284" t="s">
        <v>128</v>
      </c>
      <c r="W126" s="34"/>
      <c r="X126" s="35"/>
      <c r="Y126" s="198"/>
      <c r="Z126" s="198"/>
      <c r="AA126" s="37"/>
      <c r="AB126" s="42">
        <f>+SUM(AA127:AA128)</f>
        <v>33699.999199999998</v>
      </c>
      <c r="AC126" s="38"/>
      <c r="AD126" s="147"/>
      <c r="AE126" s="147"/>
      <c r="AF126" s="542" t="s">
        <v>345</v>
      </c>
    </row>
    <row r="127" spans="1:32" ht="33.75" customHeight="1" x14ac:dyDescent="0.2">
      <c r="A127" s="385"/>
      <c r="B127" s="442"/>
      <c r="C127" s="430"/>
      <c r="D127" s="430"/>
      <c r="E127" s="430"/>
      <c r="F127" s="430"/>
      <c r="G127" s="430"/>
      <c r="H127" s="441"/>
      <c r="I127" s="441"/>
      <c r="J127" s="441"/>
      <c r="K127" s="441"/>
      <c r="L127" s="430"/>
      <c r="M127" s="462"/>
      <c r="N127" s="465"/>
      <c r="O127" s="441"/>
      <c r="P127" s="441"/>
      <c r="Q127" s="441"/>
      <c r="R127" s="441"/>
      <c r="S127" s="430"/>
      <c r="T127" s="16"/>
      <c r="U127" s="17" t="s">
        <v>53</v>
      </c>
      <c r="V127" s="260" t="s">
        <v>129</v>
      </c>
      <c r="W127" s="19">
        <v>1</v>
      </c>
      <c r="X127" s="20" t="s">
        <v>55</v>
      </c>
      <c r="Y127" s="21">
        <v>15625</v>
      </c>
      <c r="Z127" s="21">
        <f t="shared" ref="Z127:Z128" si="37">W127*Y127</f>
        <v>15625</v>
      </c>
      <c r="AA127" s="22">
        <f t="shared" ref="AA127:AA128" si="38">Z127*12%+Z127</f>
        <v>17500</v>
      </c>
      <c r="AB127" s="31"/>
      <c r="AC127" s="20" t="s">
        <v>56</v>
      </c>
      <c r="AD127" s="20" t="s">
        <v>56</v>
      </c>
      <c r="AE127" s="20" t="s">
        <v>56</v>
      </c>
      <c r="AF127" s="502"/>
    </row>
    <row r="128" spans="1:32" ht="24.75" customHeight="1" x14ac:dyDescent="0.2">
      <c r="A128" s="385"/>
      <c r="B128" s="442"/>
      <c r="C128" s="430"/>
      <c r="D128" s="430"/>
      <c r="E128" s="430"/>
      <c r="F128" s="430"/>
      <c r="G128" s="430"/>
      <c r="H128" s="441"/>
      <c r="I128" s="441"/>
      <c r="J128" s="441"/>
      <c r="K128" s="441"/>
      <c r="L128" s="430"/>
      <c r="M128" s="462"/>
      <c r="N128" s="465"/>
      <c r="O128" s="441"/>
      <c r="P128" s="441"/>
      <c r="Q128" s="441"/>
      <c r="R128" s="441"/>
      <c r="S128" s="430"/>
      <c r="T128" s="199"/>
      <c r="U128" s="17" t="s">
        <v>53</v>
      </c>
      <c r="V128" s="260" t="s">
        <v>130</v>
      </c>
      <c r="W128" s="19">
        <v>1</v>
      </c>
      <c r="X128" s="20" t="s">
        <v>55</v>
      </c>
      <c r="Y128" s="21">
        <v>14464.285</v>
      </c>
      <c r="Z128" s="21">
        <f t="shared" si="37"/>
        <v>14464.285</v>
      </c>
      <c r="AA128" s="22">
        <f t="shared" si="38"/>
        <v>16199.9992</v>
      </c>
      <c r="AB128" s="31"/>
      <c r="AC128" s="20" t="s">
        <v>56</v>
      </c>
      <c r="AD128" s="20" t="s">
        <v>56</v>
      </c>
      <c r="AE128" s="20" t="s">
        <v>56</v>
      </c>
      <c r="AF128" s="502"/>
    </row>
    <row r="129" spans="1:32" ht="24.75" customHeight="1" x14ac:dyDescent="0.2">
      <c r="A129" s="385"/>
      <c r="B129" s="442"/>
      <c r="C129" s="430"/>
      <c r="D129" s="430"/>
      <c r="E129" s="430"/>
      <c r="F129" s="430"/>
      <c r="G129" s="430"/>
      <c r="H129" s="441"/>
      <c r="I129" s="441"/>
      <c r="J129" s="441"/>
      <c r="K129" s="441"/>
      <c r="L129" s="430"/>
      <c r="M129" s="462"/>
      <c r="N129" s="465"/>
      <c r="O129" s="441"/>
      <c r="P129" s="441"/>
      <c r="Q129" s="441"/>
      <c r="R129" s="441"/>
      <c r="S129" s="430"/>
      <c r="T129" s="124" t="s">
        <v>335</v>
      </c>
      <c r="U129" s="126"/>
      <c r="V129" s="280" t="s">
        <v>128</v>
      </c>
      <c r="W129" s="19"/>
      <c r="X129" s="20"/>
      <c r="Y129" s="21"/>
      <c r="Z129" s="21"/>
      <c r="AA129" s="22"/>
      <c r="AB129" s="127">
        <v>4800</v>
      </c>
      <c r="AC129" s="20"/>
      <c r="AD129" s="20"/>
      <c r="AE129" s="20"/>
      <c r="AF129" s="502"/>
    </row>
    <row r="130" spans="1:32" ht="46.5" customHeight="1" x14ac:dyDescent="0.2">
      <c r="A130" s="385"/>
      <c r="B130" s="442"/>
      <c r="C130" s="430"/>
      <c r="D130" s="430"/>
      <c r="E130" s="430"/>
      <c r="F130" s="430"/>
      <c r="G130" s="430"/>
      <c r="H130" s="441"/>
      <c r="I130" s="441"/>
      <c r="J130" s="441"/>
      <c r="K130" s="441"/>
      <c r="L130" s="430"/>
      <c r="M130" s="462"/>
      <c r="N130" s="465"/>
      <c r="O130" s="441"/>
      <c r="P130" s="441"/>
      <c r="Q130" s="441"/>
      <c r="R130" s="441"/>
      <c r="S130" s="430"/>
      <c r="T130" s="16"/>
      <c r="U130" s="17" t="s">
        <v>53</v>
      </c>
      <c r="V130" s="285" t="s">
        <v>132</v>
      </c>
      <c r="W130" s="19"/>
      <c r="X130" s="20"/>
      <c r="Y130" s="21"/>
      <c r="Z130" s="21"/>
      <c r="AA130" s="22">
        <v>4800</v>
      </c>
      <c r="AB130" s="31"/>
      <c r="AC130" s="20" t="s">
        <v>56</v>
      </c>
      <c r="AD130" s="20" t="s">
        <v>56</v>
      </c>
      <c r="AE130" s="20" t="s">
        <v>56</v>
      </c>
      <c r="AF130" s="502"/>
    </row>
    <row r="131" spans="1:32" ht="93.75" customHeight="1" x14ac:dyDescent="0.2">
      <c r="A131" s="385"/>
      <c r="B131" s="43" t="s">
        <v>42</v>
      </c>
      <c r="C131" s="305" t="s">
        <v>43</v>
      </c>
      <c r="D131" s="297" t="s">
        <v>44</v>
      </c>
      <c r="E131" s="289" t="s">
        <v>134</v>
      </c>
      <c r="F131" s="289" t="s">
        <v>135</v>
      </c>
      <c r="G131" s="289" t="s">
        <v>136</v>
      </c>
      <c r="H131" s="44">
        <v>1</v>
      </c>
      <c r="I131" s="44">
        <v>2</v>
      </c>
      <c r="J131" s="45">
        <v>3</v>
      </c>
      <c r="K131" s="45">
        <v>3</v>
      </c>
      <c r="L131" s="297" t="s">
        <v>137</v>
      </c>
      <c r="M131" s="298" t="s">
        <v>138</v>
      </c>
      <c r="N131" s="46">
        <v>0</v>
      </c>
      <c r="O131" s="47">
        <v>0</v>
      </c>
      <c r="P131" s="47">
        <v>0</v>
      </c>
      <c r="Q131" s="47">
        <v>0</v>
      </c>
      <c r="R131" s="48">
        <f t="shared" ref="R131:R132" si="39">+SUM(N131:P131)</f>
        <v>0</v>
      </c>
      <c r="S131" s="289" t="s">
        <v>50</v>
      </c>
      <c r="T131" s="49"/>
      <c r="U131" s="50"/>
      <c r="V131" s="286"/>
      <c r="W131" s="44"/>
      <c r="X131" s="51"/>
      <c r="Y131" s="47"/>
      <c r="Z131" s="47">
        <f t="shared" ref="Z131:Z132" si="40">+W131*Y131</f>
        <v>0</v>
      </c>
      <c r="AA131" s="52">
        <f t="shared" ref="AA131:AA132" si="41">Y131*12%+Z131</f>
        <v>0</v>
      </c>
      <c r="AB131" s="48">
        <f t="shared" ref="AB131:AB132" si="42">AA131</f>
        <v>0</v>
      </c>
      <c r="AC131" s="51"/>
      <c r="AD131" s="53"/>
      <c r="AE131" s="53"/>
      <c r="AF131" s="196" t="s">
        <v>344</v>
      </c>
    </row>
    <row r="132" spans="1:32" ht="115.5" customHeight="1" thickBot="1" x14ac:dyDescent="0.25">
      <c r="A132" s="385"/>
      <c r="B132" s="54" t="s">
        <v>42</v>
      </c>
      <c r="C132" s="306" t="s">
        <v>43</v>
      </c>
      <c r="D132" s="301" t="s">
        <v>44</v>
      </c>
      <c r="E132" s="290" t="s">
        <v>139</v>
      </c>
      <c r="F132" s="290" t="s">
        <v>140</v>
      </c>
      <c r="G132" s="290" t="s">
        <v>141</v>
      </c>
      <c r="H132" s="185">
        <v>0</v>
      </c>
      <c r="I132" s="185">
        <v>10</v>
      </c>
      <c r="J132" s="185">
        <v>0</v>
      </c>
      <c r="K132" s="185">
        <v>24</v>
      </c>
      <c r="L132" s="301" t="s">
        <v>142</v>
      </c>
      <c r="M132" s="302" t="s">
        <v>143</v>
      </c>
      <c r="N132" s="55">
        <v>0</v>
      </c>
      <c r="O132" s="200">
        <v>0</v>
      </c>
      <c r="P132" s="200">
        <v>0</v>
      </c>
      <c r="Q132" s="200">
        <v>0</v>
      </c>
      <c r="R132" s="187">
        <f t="shared" si="39"/>
        <v>0</v>
      </c>
      <c r="S132" s="290" t="s">
        <v>50</v>
      </c>
      <c r="T132" s="201"/>
      <c r="U132" s="202"/>
      <c r="V132" s="287"/>
      <c r="W132" s="185"/>
      <c r="X132" s="184"/>
      <c r="Y132" s="200"/>
      <c r="Z132" s="200">
        <f t="shared" si="40"/>
        <v>0</v>
      </c>
      <c r="AA132" s="203">
        <f t="shared" si="41"/>
        <v>0</v>
      </c>
      <c r="AB132" s="187">
        <f t="shared" si="42"/>
        <v>0</v>
      </c>
      <c r="AC132" s="184"/>
      <c r="AD132" s="204"/>
      <c r="AE132" s="204"/>
      <c r="AF132" s="197" t="s">
        <v>346</v>
      </c>
    </row>
    <row r="133" spans="1:32" ht="22.5" customHeight="1" thickBot="1" x14ac:dyDescent="0.25">
      <c r="A133" s="386"/>
      <c r="B133" s="458" t="s">
        <v>144</v>
      </c>
      <c r="C133" s="459"/>
      <c r="D133" s="459"/>
      <c r="E133" s="459"/>
      <c r="F133" s="459"/>
      <c r="G133" s="459"/>
      <c r="H133" s="459"/>
      <c r="I133" s="459"/>
      <c r="J133" s="459"/>
      <c r="K133" s="459"/>
      <c r="L133" s="460"/>
      <c r="M133" s="56" t="s">
        <v>145</v>
      </c>
      <c r="N133" s="57">
        <f>SUM(N10:N132)</f>
        <v>1118794.2318</v>
      </c>
      <c r="O133" s="57">
        <f>SUM(O10:O132)</f>
        <v>340043.556048</v>
      </c>
      <c r="P133" s="57">
        <f>SUM(P10:P132)</f>
        <v>85906.999199999991</v>
      </c>
      <c r="Q133" s="57">
        <f>SUM(Q10:Q132)</f>
        <v>0</v>
      </c>
      <c r="R133" s="57">
        <f>SUM(R10:R132)</f>
        <v>1544744.7870479999</v>
      </c>
      <c r="S133" s="291"/>
      <c r="T133" s="543" t="s">
        <v>146</v>
      </c>
      <c r="U133" s="459"/>
      <c r="V133" s="459"/>
      <c r="W133" s="459"/>
      <c r="X133" s="459"/>
      <c r="Y133" s="459"/>
      <c r="Z133" s="460"/>
      <c r="AA133" s="56" t="s">
        <v>145</v>
      </c>
      <c r="AB133" s="58">
        <f>SUM(AB10:AB132)</f>
        <v>1544744.7870479999</v>
      </c>
      <c r="AC133" s="544"/>
      <c r="AD133" s="472"/>
      <c r="AE133" s="472"/>
      <c r="AF133" s="473"/>
    </row>
    <row r="134" spans="1:32" ht="18" customHeight="1" x14ac:dyDescent="0.2">
      <c r="A134" s="387" t="s">
        <v>147</v>
      </c>
      <c r="B134" s="421" t="s">
        <v>42</v>
      </c>
      <c r="C134" s="424" t="s">
        <v>43</v>
      </c>
      <c r="D134" s="418" t="s">
        <v>44</v>
      </c>
      <c r="E134" s="418" t="s">
        <v>148</v>
      </c>
      <c r="F134" s="418" t="s">
        <v>149</v>
      </c>
      <c r="G134" s="418" t="s">
        <v>150</v>
      </c>
      <c r="H134" s="461">
        <v>30</v>
      </c>
      <c r="I134" s="461">
        <v>30</v>
      </c>
      <c r="J134" s="461">
        <v>24</v>
      </c>
      <c r="K134" s="461">
        <v>24</v>
      </c>
      <c r="L134" s="418" t="s">
        <v>151</v>
      </c>
      <c r="M134" s="397" t="s">
        <v>152</v>
      </c>
      <c r="N134" s="464">
        <f>AB184+AB189+AB193+AB195+AB205</f>
        <v>202325.11064</v>
      </c>
      <c r="O134" s="447">
        <f>+AB134+AB136+AB173+AB175+AB177+AB179+AB198+AB202</f>
        <v>143122.00349456002</v>
      </c>
      <c r="P134" s="447">
        <v>0</v>
      </c>
      <c r="Q134" s="447">
        <f>AB200</f>
        <v>148293.60999999999</v>
      </c>
      <c r="R134" s="449">
        <f>N134+O134+P134+Q134</f>
        <v>493740.72413455998</v>
      </c>
      <c r="S134" s="418" t="s">
        <v>50</v>
      </c>
      <c r="T134" s="129" t="s">
        <v>153</v>
      </c>
      <c r="U134" s="130"/>
      <c r="V134" s="268" t="s">
        <v>154</v>
      </c>
      <c r="W134" s="131"/>
      <c r="X134" s="132"/>
      <c r="Y134" s="133"/>
      <c r="Z134" s="133"/>
      <c r="AA134" s="134"/>
      <c r="AB134" s="135">
        <f>AA135</f>
        <v>5099.9995199999994</v>
      </c>
      <c r="AC134" s="59"/>
      <c r="AD134" s="59"/>
      <c r="AE134" s="15"/>
      <c r="AF134" s="391" t="s">
        <v>344</v>
      </c>
    </row>
    <row r="135" spans="1:32" ht="33.950000000000003" customHeight="1" x14ac:dyDescent="0.2">
      <c r="A135" s="376"/>
      <c r="B135" s="442"/>
      <c r="C135" s="430"/>
      <c r="D135" s="430"/>
      <c r="E135" s="430"/>
      <c r="F135" s="430"/>
      <c r="G135" s="430"/>
      <c r="H135" s="441"/>
      <c r="I135" s="441"/>
      <c r="J135" s="441"/>
      <c r="K135" s="441"/>
      <c r="L135" s="430"/>
      <c r="M135" s="462"/>
      <c r="N135" s="465"/>
      <c r="O135" s="441"/>
      <c r="P135" s="441"/>
      <c r="Q135" s="441"/>
      <c r="R135" s="441"/>
      <c r="S135" s="430"/>
      <c r="T135" s="125"/>
      <c r="U135" s="117" t="s">
        <v>53</v>
      </c>
      <c r="V135" s="269" t="s">
        <v>155</v>
      </c>
      <c r="W135" s="118">
        <v>1</v>
      </c>
      <c r="X135" s="136" t="s">
        <v>55</v>
      </c>
      <c r="Y135" s="120">
        <v>4553.5709999999999</v>
      </c>
      <c r="Z135" s="120">
        <f>W135*Y135</f>
        <v>4553.5709999999999</v>
      </c>
      <c r="AA135" s="121">
        <f>Z135*12%+Z135</f>
        <v>5099.9995199999994</v>
      </c>
      <c r="AB135" s="123"/>
      <c r="AC135" s="23" t="s">
        <v>56</v>
      </c>
      <c r="AD135" s="23" t="s">
        <v>56</v>
      </c>
      <c r="AE135" s="23" t="s">
        <v>56</v>
      </c>
      <c r="AF135" s="392"/>
    </row>
    <row r="136" spans="1:32" ht="18" customHeight="1" x14ac:dyDescent="0.2">
      <c r="A136" s="376"/>
      <c r="B136" s="442"/>
      <c r="C136" s="430"/>
      <c r="D136" s="430"/>
      <c r="E136" s="430"/>
      <c r="F136" s="430"/>
      <c r="G136" s="430"/>
      <c r="H136" s="441"/>
      <c r="I136" s="441"/>
      <c r="J136" s="441"/>
      <c r="K136" s="441"/>
      <c r="L136" s="430"/>
      <c r="M136" s="462"/>
      <c r="N136" s="465"/>
      <c r="O136" s="441"/>
      <c r="P136" s="441"/>
      <c r="Q136" s="441"/>
      <c r="R136" s="441"/>
      <c r="S136" s="430"/>
      <c r="T136" s="124" t="s">
        <v>156</v>
      </c>
      <c r="U136" s="117"/>
      <c r="V136" s="264" t="s">
        <v>157</v>
      </c>
      <c r="W136" s="128"/>
      <c r="X136" s="28"/>
      <c r="Y136" s="21"/>
      <c r="Z136" s="21"/>
      <c r="AA136" s="22"/>
      <c r="AB136" s="127">
        <f>SUM(AA137:AA172)</f>
        <v>41000.004262560011</v>
      </c>
      <c r="AC136" s="23"/>
      <c r="AD136" s="23"/>
      <c r="AE136" s="23"/>
      <c r="AF136" s="392"/>
    </row>
    <row r="137" spans="1:32" ht="18" customHeight="1" x14ac:dyDescent="0.2">
      <c r="A137" s="377"/>
      <c r="B137" s="442"/>
      <c r="C137" s="430"/>
      <c r="D137" s="430"/>
      <c r="E137" s="430"/>
      <c r="F137" s="430"/>
      <c r="G137" s="430"/>
      <c r="H137" s="441"/>
      <c r="I137" s="441"/>
      <c r="J137" s="441"/>
      <c r="K137" s="441"/>
      <c r="L137" s="430"/>
      <c r="M137" s="462"/>
      <c r="N137" s="465"/>
      <c r="O137" s="441"/>
      <c r="P137" s="441"/>
      <c r="Q137" s="441"/>
      <c r="R137" s="441"/>
      <c r="S137" s="430"/>
      <c r="T137" s="30"/>
      <c r="U137" s="17" t="s">
        <v>53</v>
      </c>
      <c r="V137" s="269" t="s">
        <v>478</v>
      </c>
      <c r="W137" s="118">
        <v>700</v>
      </c>
      <c r="X137" s="24" t="s">
        <v>55</v>
      </c>
      <c r="Y137" s="365">
        <v>3.2557999999999998</v>
      </c>
      <c r="Z137" s="21">
        <f>W137*Y137</f>
        <v>2279.06</v>
      </c>
      <c r="AA137" s="22">
        <f>Z137</f>
        <v>2279.06</v>
      </c>
      <c r="AB137" s="31"/>
      <c r="AC137" s="23"/>
      <c r="AD137" s="23" t="s">
        <v>56</v>
      </c>
      <c r="AE137" s="23" t="s">
        <v>56</v>
      </c>
      <c r="AF137" s="392"/>
    </row>
    <row r="138" spans="1:32" ht="18" customHeight="1" x14ac:dyDescent="0.2">
      <c r="A138" s="375" t="s">
        <v>147</v>
      </c>
      <c r="B138" s="442"/>
      <c r="C138" s="430"/>
      <c r="D138" s="430"/>
      <c r="E138" s="430"/>
      <c r="F138" s="430"/>
      <c r="G138" s="430"/>
      <c r="H138" s="441"/>
      <c r="I138" s="441"/>
      <c r="J138" s="441"/>
      <c r="K138" s="441"/>
      <c r="L138" s="430"/>
      <c r="M138" s="462"/>
      <c r="N138" s="465"/>
      <c r="O138" s="441"/>
      <c r="P138" s="441"/>
      <c r="Q138" s="441"/>
      <c r="R138" s="441"/>
      <c r="S138" s="430"/>
      <c r="T138" s="30"/>
      <c r="U138" s="17" t="s">
        <v>53</v>
      </c>
      <c r="V138" s="269" t="s">
        <v>438</v>
      </c>
      <c r="W138" s="118">
        <v>10</v>
      </c>
      <c r="X138" s="24" t="s">
        <v>55</v>
      </c>
      <c r="Y138" s="365">
        <v>9.3384999999999998</v>
      </c>
      <c r="Z138" s="21">
        <f>W138*Y138</f>
        <v>93.384999999999991</v>
      </c>
      <c r="AA138" s="22">
        <f>Z138*12%+Z138</f>
        <v>104.59119999999999</v>
      </c>
      <c r="AB138" s="31"/>
      <c r="AC138" s="23"/>
      <c r="AD138" s="23" t="s">
        <v>56</v>
      </c>
      <c r="AE138" s="23" t="s">
        <v>56</v>
      </c>
      <c r="AF138" s="392"/>
    </row>
    <row r="139" spans="1:32" ht="18" customHeight="1" x14ac:dyDescent="0.2">
      <c r="A139" s="376"/>
      <c r="B139" s="442"/>
      <c r="C139" s="430"/>
      <c r="D139" s="430"/>
      <c r="E139" s="430"/>
      <c r="F139" s="430"/>
      <c r="G139" s="430"/>
      <c r="H139" s="441"/>
      <c r="I139" s="441"/>
      <c r="J139" s="441"/>
      <c r="K139" s="441"/>
      <c r="L139" s="430"/>
      <c r="M139" s="462"/>
      <c r="N139" s="465"/>
      <c r="O139" s="441"/>
      <c r="P139" s="441"/>
      <c r="Q139" s="441"/>
      <c r="R139" s="441"/>
      <c r="S139" s="430"/>
      <c r="T139" s="30"/>
      <c r="U139" s="17" t="s">
        <v>53</v>
      </c>
      <c r="V139" s="269" t="s">
        <v>479</v>
      </c>
      <c r="W139" s="118">
        <v>5</v>
      </c>
      <c r="X139" s="24" t="s">
        <v>55</v>
      </c>
      <c r="Y139" s="365">
        <f>7.9625-0.0321</f>
        <v>7.9304000000000006</v>
      </c>
      <c r="Z139" s="21">
        <f t="shared" ref="Z139:Z172" si="43">W139*Y139</f>
        <v>39.652000000000001</v>
      </c>
      <c r="AA139" s="22">
        <f t="shared" ref="AA139:AA172" si="44">Z139*12%+Z139</f>
        <v>44.410240000000002</v>
      </c>
      <c r="AB139" s="31"/>
      <c r="AC139" s="23"/>
      <c r="AD139" s="23" t="s">
        <v>56</v>
      </c>
      <c r="AE139" s="23" t="s">
        <v>56</v>
      </c>
      <c r="AF139" s="392"/>
    </row>
    <row r="140" spans="1:32" ht="18" customHeight="1" x14ac:dyDescent="0.2">
      <c r="A140" s="376"/>
      <c r="B140" s="442"/>
      <c r="C140" s="430"/>
      <c r="D140" s="430"/>
      <c r="E140" s="430"/>
      <c r="F140" s="430"/>
      <c r="G140" s="430"/>
      <c r="H140" s="441"/>
      <c r="I140" s="441"/>
      <c r="J140" s="441"/>
      <c r="K140" s="441"/>
      <c r="L140" s="430"/>
      <c r="M140" s="462"/>
      <c r="N140" s="465"/>
      <c r="O140" s="441"/>
      <c r="P140" s="441"/>
      <c r="Q140" s="441"/>
      <c r="R140" s="441"/>
      <c r="S140" s="430"/>
      <c r="T140" s="30"/>
      <c r="U140" s="17" t="s">
        <v>53</v>
      </c>
      <c r="V140" s="269" t="s">
        <v>439</v>
      </c>
      <c r="W140" s="118">
        <v>1500</v>
      </c>
      <c r="X140" s="24" t="s">
        <v>55</v>
      </c>
      <c r="Y140" s="365">
        <v>0.1</v>
      </c>
      <c r="Z140" s="21">
        <f t="shared" si="43"/>
        <v>150</v>
      </c>
      <c r="AA140" s="22">
        <f t="shared" si="44"/>
        <v>168</v>
      </c>
      <c r="AB140" s="31"/>
      <c r="AC140" s="23"/>
      <c r="AD140" s="23" t="s">
        <v>56</v>
      </c>
      <c r="AE140" s="23" t="s">
        <v>56</v>
      </c>
      <c r="AF140" s="392"/>
    </row>
    <row r="141" spans="1:32" ht="18" customHeight="1" x14ac:dyDescent="0.2">
      <c r="A141" s="376"/>
      <c r="B141" s="442"/>
      <c r="C141" s="430"/>
      <c r="D141" s="430"/>
      <c r="E141" s="430"/>
      <c r="F141" s="430"/>
      <c r="G141" s="430"/>
      <c r="H141" s="441"/>
      <c r="I141" s="441"/>
      <c r="J141" s="441"/>
      <c r="K141" s="441"/>
      <c r="L141" s="430"/>
      <c r="M141" s="462"/>
      <c r="N141" s="465"/>
      <c r="O141" s="441"/>
      <c r="P141" s="441"/>
      <c r="Q141" s="441"/>
      <c r="R141" s="441"/>
      <c r="S141" s="430"/>
      <c r="T141" s="30"/>
      <c r="U141" s="17" t="s">
        <v>53</v>
      </c>
      <c r="V141" s="269" t="s">
        <v>392</v>
      </c>
      <c r="W141" s="118">
        <v>1500</v>
      </c>
      <c r="X141" s="24" t="s">
        <v>55</v>
      </c>
      <c r="Y141" s="365">
        <v>0.24</v>
      </c>
      <c r="Z141" s="21">
        <f t="shared" si="43"/>
        <v>360</v>
      </c>
      <c r="AA141" s="22">
        <f t="shared" si="44"/>
        <v>403.2</v>
      </c>
      <c r="AB141" s="31"/>
      <c r="AC141" s="23"/>
      <c r="AD141" s="23" t="s">
        <v>56</v>
      </c>
      <c r="AE141" s="23" t="s">
        <v>56</v>
      </c>
      <c r="AF141" s="392"/>
    </row>
    <row r="142" spans="1:32" ht="17.25" customHeight="1" x14ac:dyDescent="0.2">
      <c r="A142" s="376"/>
      <c r="B142" s="442"/>
      <c r="C142" s="430"/>
      <c r="D142" s="430"/>
      <c r="E142" s="430"/>
      <c r="F142" s="430"/>
      <c r="G142" s="430"/>
      <c r="H142" s="441"/>
      <c r="I142" s="441"/>
      <c r="J142" s="441"/>
      <c r="K142" s="441"/>
      <c r="L142" s="430"/>
      <c r="M142" s="462"/>
      <c r="N142" s="465"/>
      <c r="O142" s="441"/>
      <c r="P142" s="441"/>
      <c r="Q142" s="441"/>
      <c r="R142" s="441"/>
      <c r="S142" s="430"/>
      <c r="T142" s="30"/>
      <c r="U142" s="17" t="s">
        <v>53</v>
      </c>
      <c r="V142" s="269" t="s">
        <v>440</v>
      </c>
      <c r="W142" s="118">
        <v>1500</v>
      </c>
      <c r="X142" s="24" t="s">
        <v>55</v>
      </c>
      <c r="Y142" s="365">
        <v>0.1</v>
      </c>
      <c r="Z142" s="21">
        <f t="shared" si="43"/>
        <v>150</v>
      </c>
      <c r="AA142" s="22">
        <f t="shared" si="44"/>
        <v>168</v>
      </c>
      <c r="AB142" s="31"/>
      <c r="AC142" s="23"/>
      <c r="AD142" s="23" t="s">
        <v>56</v>
      </c>
      <c r="AE142" s="23" t="s">
        <v>56</v>
      </c>
      <c r="AF142" s="392"/>
    </row>
    <row r="143" spans="1:32" ht="18" customHeight="1" x14ac:dyDescent="0.2">
      <c r="A143" s="376"/>
      <c r="B143" s="442"/>
      <c r="C143" s="430"/>
      <c r="D143" s="430"/>
      <c r="E143" s="430"/>
      <c r="F143" s="430"/>
      <c r="G143" s="430"/>
      <c r="H143" s="441"/>
      <c r="I143" s="441"/>
      <c r="J143" s="441"/>
      <c r="K143" s="441"/>
      <c r="L143" s="430"/>
      <c r="M143" s="462"/>
      <c r="N143" s="465"/>
      <c r="O143" s="441"/>
      <c r="P143" s="441"/>
      <c r="Q143" s="441"/>
      <c r="R143" s="441"/>
      <c r="S143" s="430"/>
      <c r="T143" s="30"/>
      <c r="U143" s="17" t="s">
        <v>53</v>
      </c>
      <c r="V143" s="269" t="s">
        <v>441</v>
      </c>
      <c r="W143" s="118">
        <v>300</v>
      </c>
      <c r="X143" s="24" t="s">
        <v>55</v>
      </c>
      <c r="Y143" s="365">
        <v>5.92</v>
      </c>
      <c r="Z143" s="21">
        <f t="shared" si="43"/>
        <v>1776</v>
      </c>
      <c r="AA143" s="22">
        <f t="shared" si="44"/>
        <v>1989.12</v>
      </c>
      <c r="AB143" s="31"/>
      <c r="AC143" s="23"/>
      <c r="AD143" s="23" t="s">
        <v>56</v>
      </c>
      <c r="AE143" s="23" t="s">
        <v>56</v>
      </c>
      <c r="AF143" s="392"/>
    </row>
    <row r="144" spans="1:32" ht="18" customHeight="1" x14ac:dyDescent="0.2">
      <c r="A144" s="376"/>
      <c r="B144" s="442"/>
      <c r="C144" s="430"/>
      <c r="D144" s="430"/>
      <c r="E144" s="430"/>
      <c r="F144" s="430"/>
      <c r="G144" s="430"/>
      <c r="H144" s="441"/>
      <c r="I144" s="441"/>
      <c r="J144" s="441"/>
      <c r="K144" s="441"/>
      <c r="L144" s="430"/>
      <c r="M144" s="462"/>
      <c r="N144" s="465"/>
      <c r="O144" s="441"/>
      <c r="P144" s="441"/>
      <c r="Q144" s="441"/>
      <c r="R144" s="441"/>
      <c r="S144" s="430"/>
      <c r="T144" s="30"/>
      <c r="U144" s="17" t="s">
        <v>53</v>
      </c>
      <c r="V144" s="269" t="s">
        <v>442</v>
      </c>
      <c r="W144" s="118">
        <v>10</v>
      </c>
      <c r="X144" s="24" t="s">
        <v>55</v>
      </c>
      <c r="Y144" s="365">
        <v>9.3727999999999998</v>
      </c>
      <c r="Z144" s="21">
        <f t="shared" si="43"/>
        <v>93.727999999999994</v>
      </c>
      <c r="AA144" s="22">
        <f t="shared" si="44"/>
        <v>104.97535999999999</v>
      </c>
      <c r="AB144" s="31"/>
      <c r="AC144" s="23"/>
      <c r="AD144" s="23" t="s">
        <v>56</v>
      </c>
      <c r="AE144" s="23" t="s">
        <v>56</v>
      </c>
      <c r="AF144" s="392"/>
    </row>
    <row r="145" spans="1:32" ht="18" customHeight="1" x14ac:dyDescent="0.2">
      <c r="A145" s="376"/>
      <c r="B145" s="442"/>
      <c r="C145" s="430"/>
      <c r="D145" s="430"/>
      <c r="E145" s="430"/>
      <c r="F145" s="430"/>
      <c r="G145" s="430"/>
      <c r="H145" s="441"/>
      <c r="I145" s="441"/>
      <c r="J145" s="441"/>
      <c r="K145" s="441"/>
      <c r="L145" s="430"/>
      <c r="M145" s="462"/>
      <c r="N145" s="465"/>
      <c r="O145" s="441"/>
      <c r="P145" s="441"/>
      <c r="Q145" s="441"/>
      <c r="R145" s="441"/>
      <c r="S145" s="430"/>
      <c r="T145" s="30"/>
      <c r="U145" s="17" t="s">
        <v>53</v>
      </c>
      <c r="V145" s="269" t="s">
        <v>443</v>
      </c>
      <c r="W145" s="118">
        <v>250</v>
      </c>
      <c r="X145" s="24" t="s">
        <v>55</v>
      </c>
      <c r="Y145" s="365">
        <v>3.4</v>
      </c>
      <c r="Z145" s="21">
        <f t="shared" si="43"/>
        <v>850</v>
      </c>
      <c r="AA145" s="22">
        <f t="shared" si="44"/>
        <v>952</v>
      </c>
      <c r="AB145" s="31"/>
      <c r="AC145" s="23"/>
      <c r="AD145" s="23" t="s">
        <v>56</v>
      </c>
      <c r="AE145" s="23" t="s">
        <v>56</v>
      </c>
      <c r="AF145" s="392"/>
    </row>
    <row r="146" spans="1:32" ht="18" customHeight="1" x14ac:dyDescent="0.2">
      <c r="A146" s="376"/>
      <c r="B146" s="442"/>
      <c r="C146" s="430"/>
      <c r="D146" s="430"/>
      <c r="E146" s="430"/>
      <c r="F146" s="430"/>
      <c r="G146" s="430"/>
      <c r="H146" s="441"/>
      <c r="I146" s="441"/>
      <c r="J146" s="441"/>
      <c r="K146" s="441"/>
      <c r="L146" s="430"/>
      <c r="M146" s="462"/>
      <c r="N146" s="465"/>
      <c r="O146" s="441"/>
      <c r="P146" s="441"/>
      <c r="Q146" s="441"/>
      <c r="R146" s="441"/>
      <c r="S146" s="430"/>
      <c r="T146" s="30"/>
      <c r="U146" s="17" t="s">
        <v>53</v>
      </c>
      <c r="V146" s="269" t="s">
        <v>480</v>
      </c>
      <c r="W146" s="118">
        <v>330</v>
      </c>
      <c r="X146" s="24" t="s">
        <v>55</v>
      </c>
      <c r="Y146" s="365">
        <v>49.125</v>
      </c>
      <c r="Z146" s="21">
        <f t="shared" si="43"/>
        <v>16211.25</v>
      </c>
      <c r="AA146" s="22">
        <f t="shared" si="44"/>
        <v>18156.599999999999</v>
      </c>
      <c r="AB146" s="31"/>
      <c r="AC146" s="23"/>
      <c r="AD146" s="23" t="s">
        <v>56</v>
      </c>
      <c r="AE146" s="23" t="s">
        <v>56</v>
      </c>
      <c r="AF146" s="392"/>
    </row>
    <row r="147" spans="1:32" ht="18" customHeight="1" x14ac:dyDescent="0.2">
      <c r="A147" s="376"/>
      <c r="B147" s="442"/>
      <c r="C147" s="430"/>
      <c r="D147" s="430"/>
      <c r="E147" s="430"/>
      <c r="F147" s="430"/>
      <c r="G147" s="430"/>
      <c r="H147" s="441"/>
      <c r="I147" s="441"/>
      <c r="J147" s="441"/>
      <c r="K147" s="441"/>
      <c r="L147" s="430"/>
      <c r="M147" s="462"/>
      <c r="N147" s="465"/>
      <c r="O147" s="441"/>
      <c r="P147" s="441"/>
      <c r="Q147" s="441"/>
      <c r="R147" s="441"/>
      <c r="S147" s="430"/>
      <c r="T147" s="30"/>
      <c r="U147" s="17" t="s">
        <v>53</v>
      </c>
      <c r="V147" s="269" t="s">
        <v>481</v>
      </c>
      <c r="W147" s="118">
        <v>300</v>
      </c>
      <c r="X147" s="24" t="s">
        <v>55</v>
      </c>
      <c r="Y147" s="365">
        <v>0.78</v>
      </c>
      <c r="Z147" s="21">
        <f t="shared" si="43"/>
        <v>234</v>
      </c>
      <c r="AA147" s="22">
        <f t="shared" si="44"/>
        <v>262.08</v>
      </c>
      <c r="AB147" s="31"/>
      <c r="AC147" s="23"/>
      <c r="AD147" s="23" t="s">
        <v>56</v>
      </c>
      <c r="AE147" s="23" t="s">
        <v>56</v>
      </c>
      <c r="AF147" s="392"/>
    </row>
    <row r="148" spans="1:32" ht="18" customHeight="1" x14ac:dyDescent="0.2">
      <c r="A148" s="376"/>
      <c r="B148" s="442"/>
      <c r="C148" s="430"/>
      <c r="D148" s="430"/>
      <c r="E148" s="430"/>
      <c r="F148" s="430"/>
      <c r="G148" s="430"/>
      <c r="H148" s="441"/>
      <c r="I148" s="441"/>
      <c r="J148" s="441"/>
      <c r="K148" s="441"/>
      <c r="L148" s="430"/>
      <c r="M148" s="462"/>
      <c r="N148" s="465"/>
      <c r="O148" s="441"/>
      <c r="P148" s="441"/>
      <c r="Q148" s="441"/>
      <c r="R148" s="441"/>
      <c r="S148" s="430"/>
      <c r="T148" s="30"/>
      <c r="U148" s="17" t="s">
        <v>53</v>
      </c>
      <c r="V148" s="269" t="s">
        <v>482</v>
      </c>
      <c r="W148" s="118">
        <v>300</v>
      </c>
      <c r="X148" s="24" t="s">
        <v>55</v>
      </c>
      <c r="Y148" s="365">
        <v>0.53100000000000003</v>
      </c>
      <c r="Z148" s="21">
        <f t="shared" si="43"/>
        <v>159.30000000000001</v>
      </c>
      <c r="AA148" s="22">
        <f t="shared" si="44"/>
        <v>178.416</v>
      </c>
      <c r="AB148" s="31"/>
      <c r="AC148" s="23"/>
      <c r="AD148" s="23" t="s">
        <v>56</v>
      </c>
      <c r="AE148" s="23" t="s">
        <v>56</v>
      </c>
      <c r="AF148" s="392"/>
    </row>
    <row r="149" spans="1:32" ht="18" customHeight="1" x14ac:dyDescent="0.2">
      <c r="A149" s="376"/>
      <c r="B149" s="442"/>
      <c r="C149" s="430"/>
      <c r="D149" s="430"/>
      <c r="E149" s="430"/>
      <c r="F149" s="430"/>
      <c r="G149" s="430"/>
      <c r="H149" s="441"/>
      <c r="I149" s="441"/>
      <c r="J149" s="441"/>
      <c r="K149" s="441"/>
      <c r="L149" s="430"/>
      <c r="M149" s="462"/>
      <c r="N149" s="465"/>
      <c r="O149" s="441"/>
      <c r="P149" s="441"/>
      <c r="Q149" s="441"/>
      <c r="R149" s="441"/>
      <c r="S149" s="430"/>
      <c r="T149" s="30"/>
      <c r="U149" s="17" t="s">
        <v>53</v>
      </c>
      <c r="V149" s="269" t="s">
        <v>444</v>
      </c>
      <c r="W149" s="118">
        <v>300</v>
      </c>
      <c r="X149" s="24" t="s">
        <v>55</v>
      </c>
      <c r="Y149" s="365">
        <v>0.96</v>
      </c>
      <c r="Z149" s="21">
        <f t="shared" si="43"/>
        <v>288</v>
      </c>
      <c r="AA149" s="22">
        <f t="shared" si="44"/>
        <v>322.56</v>
      </c>
      <c r="AB149" s="31"/>
      <c r="AC149" s="23"/>
      <c r="AD149" s="23" t="s">
        <v>56</v>
      </c>
      <c r="AE149" s="23" t="s">
        <v>56</v>
      </c>
      <c r="AF149" s="392"/>
    </row>
    <row r="150" spans="1:32" ht="18" customHeight="1" x14ac:dyDescent="0.2">
      <c r="A150" s="376"/>
      <c r="B150" s="442"/>
      <c r="C150" s="430"/>
      <c r="D150" s="430"/>
      <c r="E150" s="430"/>
      <c r="F150" s="430"/>
      <c r="G150" s="430"/>
      <c r="H150" s="441"/>
      <c r="I150" s="441"/>
      <c r="J150" s="441"/>
      <c r="K150" s="441"/>
      <c r="L150" s="430"/>
      <c r="M150" s="462"/>
      <c r="N150" s="465"/>
      <c r="O150" s="441"/>
      <c r="P150" s="441"/>
      <c r="Q150" s="441"/>
      <c r="R150" s="441"/>
      <c r="S150" s="430"/>
      <c r="T150" s="30"/>
      <c r="U150" s="17" t="s">
        <v>53</v>
      </c>
      <c r="V150" s="269" t="s">
        <v>445</v>
      </c>
      <c r="W150" s="118">
        <v>300</v>
      </c>
      <c r="X150" s="24" t="s">
        <v>55</v>
      </c>
      <c r="Y150" s="365">
        <v>0.83</v>
      </c>
      <c r="Z150" s="21">
        <f t="shared" si="43"/>
        <v>249</v>
      </c>
      <c r="AA150" s="22">
        <f t="shared" si="44"/>
        <v>278.88</v>
      </c>
      <c r="AB150" s="31"/>
      <c r="AC150" s="23"/>
      <c r="AD150" s="23" t="s">
        <v>56</v>
      </c>
      <c r="AE150" s="23" t="s">
        <v>56</v>
      </c>
      <c r="AF150" s="392"/>
    </row>
    <row r="151" spans="1:32" ht="18" customHeight="1" x14ac:dyDescent="0.2">
      <c r="A151" s="376"/>
      <c r="B151" s="442"/>
      <c r="C151" s="430"/>
      <c r="D151" s="430"/>
      <c r="E151" s="430"/>
      <c r="F151" s="430"/>
      <c r="G151" s="430"/>
      <c r="H151" s="441"/>
      <c r="I151" s="441"/>
      <c r="J151" s="441"/>
      <c r="K151" s="441"/>
      <c r="L151" s="430"/>
      <c r="M151" s="462"/>
      <c r="N151" s="465"/>
      <c r="O151" s="441"/>
      <c r="P151" s="441"/>
      <c r="Q151" s="441"/>
      <c r="R151" s="441"/>
      <c r="S151" s="430"/>
      <c r="T151" s="30"/>
      <c r="U151" s="17" t="s">
        <v>53</v>
      </c>
      <c r="V151" s="269" t="s">
        <v>483</v>
      </c>
      <c r="W151" s="118">
        <v>900</v>
      </c>
      <c r="X151" s="24" t="s">
        <v>55</v>
      </c>
      <c r="Y151" s="365">
        <v>0.3775</v>
      </c>
      <c r="Z151" s="21">
        <f t="shared" si="43"/>
        <v>339.75</v>
      </c>
      <c r="AA151" s="22">
        <f t="shared" si="44"/>
        <v>380.52</v>
      </c>
      <c r="AB151" s="31"/>
      <c r="AC151" s="23"/>
      <c r="AD151" s="23" t="s">
        <v>56</v>
      </c>
      <c r="AE151" s="23" t="s">
        <v>56</v>
      </c>
      <c r="AF151" s="392"/>
    </row>
    <row r="152" spans="1:32" ht="18" customHeight="1" x14ac:dyDescent="0.2">
      <c r="A152" s="376"/>
      <c r="B152" s="442"/>
      <c r="C152" s="430"/>
      <c r="D152" s="430"/>
      <c r="E152" s="430"/>
      <c r="F152" s="430"/>
      <c r="G152" s="430"/>
      <c r="H152" s="441"/>
      <c r="I152" s="441"/>
      <c r="J152" s="441"/>
      <c r="K152" s="441"/>
      <c r="L152" s="430"/>
      <c r="M152" s="462"/>
      <c r="N152" s="465"/>
      <c r="O152" s="441"/>
      <c r="P152" s="441"/>
      <c r="Q152" s="441"/>
      <c r="R152" s="441"/>
      <c r="S152" s="430"/>
      <c r="T152" s="30"/>
      <c r="U152" s="17" t="s">
        <v>53</v>
      </c>
      <c r="V152" s="269" t="s">
        <v>484</v>
      </c>
      <c r="W152" s="118">
        <v>1500</v>
      </c>
      <c r="X152" s="24" t="s">
        <v>55</v>
      </c>
      <c r="Y152" s="365">
        <v>0.35160000000000002</v>
      </c>
      <c r="Z152" s="21">
        <f t="shared" si="43"/>
        <v>527.40000000000009</v>
      </c>
      <c r="AA152" s="22">
        <f t="shared" si="44"/>
        <v>590.6880000000001</v>
      </c>
      <c r="AB152" s="31"/>
      <c r="AC152" s="23"/>
      <c r="AD152" s="23" t="s">
        <v>56</v>
      </c>
      <c r="AE152" s="23" t="s">
        <v>56</v>
      </c>
      <c r="AF152" s="392"/>
    </row>
    <row r="153" spans="1:32" ht="18" customHeight="1" x14ac:dyDescent="0.2">
      <c r="A153" s="376"/>
      <c r="B153" s="442"/>
      <c r="C153" s="430"/>
      <c r="D153" s="430"/>
      <c r="E153" s="430"/>
      <c r="F153" s="430"/>
      <c r="G153" s="430"/>
      <c r="H153" s="441"/>
      <c r="I153" s="441"/>
      <c r="J153" s="441"/>
      <c r="K153" s="441"/>
      <c r="L153" s="430"/>
      <c r="M153" s="462"/>
      <c r="N153" s="465"/>
      <c r="O153" s="441"/>
      <c r="P153" s="441"/>
      <c r="Q153" s="441"/>
      <c r="R153" s="441"/>
      <c r="S153" s="430"/>
      <c r="T153" s="30"/>
      <c r="U153" s="17" t="s">
        <v>53</v>
      </c>
      <c r="V153" s="269" t="s">
        <v>401</v>
      </c>
      <c r="W153" s="118">
        <v>600</v>
      </c>
      <c r="X153" s="24" t="s">
        <v>55</v>
      </c>
      <c r="Y153" s="365">
        <v>0.28749999999999998</v>
      </c>
      <c r="Z153" s="21">
        <f t="shared" si="43"/>
        <v>172.5</v>
      </c>
      <c r="AA153" s="22">
        <f t="shared" si="44"/>
        <v>193.2</v>
      </c>
      <c r="AB153" s="31"/>
      <c r="AC153" s="23"/>
      <c r="AD153" s="23" t="s">
        <v>56</v>
      </c>
      <c r="AE153" s="23" t="s">
        <v>56</v>
      </c>
      <c r="AF153" s="392"/>
    </row>
    <row r="154" spans="1:32" ht="18" customHeight="1" x14ac:dyDescent="0.2">
      <c r="A154" s="376"/>
      <c r="B154" s="442"/>
      <c r="C154" s="430"/>
      <c r="D154" s="430"/>
      <c r="E154" s="430"/>
      <c r="F154" s="430"/>
      <c r="G154" s="430"/>
      <c r="H154" s="441"/>
      <c r="I154" s="441"/>
      <c r="J154" s="441"/>
      <c r="K154" s="441"/>
      <c r="L154" s="430"/>
      <c r="M154" s="462"/>
      <c r="N154" s="465"/>
      <c r="O154" s="441"/>
      <c r="P154" s="441"/>
      <c r="Q154" s="441"/>
      <c r="R154" s="441"/>
      <c r="S154" s="430"/>
      <c r="T154" s="30"/>
      <c r="U154" s="17" t="s">
        <v>53</v>
      </c>
      <c r="V154" s="269" t="s">
        <v>402</v>
      </c>
      <c r="W154" s="118">
        <v>450</v>
      </c>
      <c r="X154" s="24" t="s">
        <v>55</v>
      </c>
      <c r="Y154" s="365">
        <v>5.8125</v>
      </c>
      <c r="Z154" s="21">
        <f t="shared" si="43"/>
        <v>2615.625</v>
      </c>
      <c r="AA154" s="22">
        <f t="shared" si="44"/>
        <v>2929.5</v>
      </c>
      <c r="AB154" s="31"/>
      <c r="AC154" s="23"/>
      <c r="AD154" s="23" t="s">
        <v>56</v>
      </c>
      <c r="AE154" s="23" t="s">
        <v>56</v>
      </c>
      <c r="AF154" s="392"/>
    </row>
    <row r="155" spans="1:32" ht="25.5" customHeight="1" x14ac:dyDescent="0.2">
      <c r="A155" s="376"/>
      <c r="B155" s="442"/>
      <c r="C155" s="430"/>
      <c r="D155" s="430"/>
      <c r="E155" s="430"/>
      <c r="F155" s="430"/>
      <c r="G155" s="430"/>
      <c r="H155" s="441"/>
      <c r="I155" s="441"/>
      <c r="J155" s="441"/>
      <c r="K155" s="441"/>
      <c r="L155" s="430"/>
      <c r="M155" s="462"/>
      <c r="N155" s="465"/>
      <c r="O155" s="441"/>
      <c r="P155" s="441"/>
      <c r="Q155" s="441"/>
      <c r="R155" s="441"/>
      <c r="S155" s="430"/>
      <c r="T155" s="30"/>
      <c r="U155" s="17" t="s">
        <v>53</v>
      </c>
      <c r="V155" s="269" t="s">
        <v>485</v>
      </c>
      <c r="W155" s="118">
        <v>300</v>
      </c>
      <c r="X155" s="24" t="s">
        <v>55</v>
      </c>
      <c r="Y155" s="365">
        <v>3.5625</v>
      </c>
      <c r="Z155" s="21">
        <f t="shared" si="43"/>
        <v>1068.75</v>
      </c>
      <c r="AA155" s="22">
        <f t="shared" si="44"/>
        <v>1197</v>
      </c>
      <c r="AB155" s="31"/>
      <c r="AC155" s="23"/>
      <c r="AD155" s="23" t="s">
        <v>56</v>
      </c>
      <c r="AE155" s="23" t="s">
        <v>56</v>
      </c>
      <c r="AF155" s="392"/>
    </row>
    <row r="156" spans="1:32" ht="18" customHeight="1" x14ac:dyDescent="0.2">
      <c r="A156" s="376"/>
      <c r="B156" s="442"/>
      <c r="C156" s="430"/>
      <c r="D156" s="430"/>
      <c r="E156" s="430"/>
      <c r="F156" s="430"/>
      <c r="G156" s="430"/>
      <c r="H156" s="441"/>
      <c r="I156" s="441"/>
      <c r="J156" s="441"/>
      <c r="K156" s="441"/>
      <c r="L156" s="430"/>
      <c r="M156" s="462"/>
      <c r="N156" s="465"/>
      <c r="O156" s="441"/>
      <c r="P156" s="441"/>
      <c r="Q156" s="441"/>
      <c r="R156" s="441"/>
      <c r="S156" s="430"/>
      <c r="T156" s="30"/>
      <c r="U156" s="17" t="s">
        <v>53</v>
      </c>
      <c r="V156" s="269" t="s">
        <v>404</v>
      </c>
      <c r="W156" s="118">
        <v>250</v>
      </c>
      <c r="X156" s="24" t="s">
        <v>55</v>
      </c>
      <c r="Y156" s="365">
        <v>3</v>
      </c>
      <c r="Z156" s="21">
        <f t="shared" si="43"/>
        <v>750</v>
      </c>
      <c r="AA156" s="22">
        <f t="shared" si="44"/>
        <v>840</v>
      </c>
      <c r="AB156" s="31"/>
      <c r="AC156" s="23"/>
      <c r="AD156" s="23" t="s">
        <v>56</v>
      </c>
      <c r="AE156" s="23" t="s">
        <v>56</v>
      </c>
      <c r="AF156" s="392"/>
    </row>
    <row r="157" spans="1:32" ht="18" customHeight="1" x14ac:dyDescent="0.2">
      <c r="A157" s="376"/>
      <c r="B157" s="442"/>
      <c r="C157" s="430"/>
      <c r="D157" s="430"/>
      <c r="E157" s="430"/>
      <c r="F157" s="430"/>
      <c r="G157" s="430"/>
      <c r="H157" s="441"/>
      <c r="I157" s="441"/>
      <c r="J157" s="441"/>
      <c r="K157" s="441"/>
      <c r="L157" s="430"/>
      <c r="M157" s="462"/>
      <c r="N157" s="465"/>
      <c r="O157" s="441"/>
      <c r="P157" s="441"/>
      <c r="Q157" s="441"/>
      <c r="R157" s="441"/>
      <c r="S157" s="430"/>
      <c r="T157" s="30"/>
      <c r="U157" s="17" t="s">
        <v>53</v>
      </c>
      <c r="V157" s="269" t="s">
        <v>406</v>
      </c>
      <c r="W157" s="118">
        <v>300</v>
      </c>
      <c r="X157" s="24" t="s">
        <v>55</v>
      </c>
      <c r="Y157" s="365">
        <v>0.89600000000000002</v>
      </c>
      <c r="Z157" s="21">
        <f t="shared" si="43"/>
        <v>268.8</v>
      </c>
      <c r="AA157" s="22">
        <f t="shared" si="44"/>
        <v>301.05600000000004</v>
      </c>
      <c r="AB157" s="31"/>
      <c r="AC157" s="23"/>
      <c r="AD157" s="23" t="s">
        <v>56</v>
      </c>
      <c r="AE157" s="23" t="s">
        <v>56</v>
      </c>
      <c r="AF157" s="392"/>
    </row>
    <row r="158" spans="1:32" ht="18" customHeight="1" x14ac:dyDescent="0.2">
      <c r="A158" s="376"/>
      <c r="B158" s="442"/>
      <c r="C158" s="430"/>
      <c r="D158" s="430"/>
      <c r="E158" s="430"/>
      <c r="F158" s="430"/>
      <c r="G158" s="430"/>
      <c r="H158" s="441"/>
      <c r="I158" s="441"/>
      <c r="J158" s="441"/>
      <c r="K158" s="441"/>
      <c r="L158" s="430"/>
      <c r="M158" s="462"/>
      <c r="N158" s="465"/>
      <c r="O158" s="441"/>
      <c r="P158" s="441"/>
      <c r="Q158" s="441"/>
      <c r="R158" s="441"/>
      <c r="S158" s="430"/>
      <c r="T158" s="30"/>
      <c r="U158" s="17" t="s">
        <v>53</v>
      </c>
      <c r="V158" s="269" t="s">
        <v>486</v>
      </c>
      <c r="W158" s="118">
        <v>350</v>
      </c>
      <c r="X158" s="24" t="s">
        <v>55</v>
      </c>
      <c r="Y158" s="365">
        <v>3.3</v>
      </c>
      <c r="Z158" s="21">
        <f t="shared" si="43"/>
        <v>1155</v>
      </c>
      <c r="AA158" s="22">
        <f t="shared" si="44"/>
        <v>1293.5999999999999</v>
      </c>
      <c r="AB158" s="31"/>
      <c r="AC158" s="23"/>
      <c r="AD158" s="23" t="s">
        <v>56</v>
      </c>
      <c r="AE158" s="23" t="s">
        <v>56</v>
      </c>
      <c r="AF158" s="392"/>
    </row>
    <row r="159" spans="1:32" ht="18" customHeight="1" x14ac:dyDescent="0.2">
      <c r="A159" s="376"/>
      <c r="B159" s="442"/>
      <c r="C159" s="430"/>
      <c r="D159" s="430"/>
      <c r="E159" s="430"/>
      <c r="F159" s="430"/>
      <c r="G159" s="430"/>
      <c r="H159" s="441"/>
      <c r="I159" s="441"/>
      <c r="J159" s="441"/>
      <c r="K159" s="441"/>
      <c r="L159" s="430"/>
      <c r="M159" s="462"/>
      <c r="N159" s="465"/>
      <c r="O159" s="441"/>
      <c r="P159" s="441"/>
      <c r="Q159" s="441"/>
      <c r="R159" s="441"/>
      <c r="S159" s="430"/>
      <c r="T159" s="30"/>
      <c r="U159" s="17" t="s">
        <v>53</v>
      </c>
      <c r="V159" s="269" t="s">
        <v>407</v>
      </c>
      <c r="W159" s="118">
        <v>900</v>
      </c>
      <c r="X159" s="24" t="s">
        <v>55</v>
      </c>
      <c r="Y159" s="365">
        <v>0.49</v>
      </c>
      <c r="Z159" s="21">
        <f t="shared" si="43"/>
        <v>441</v>
      </c>
      <c r="AA159" s="22">
        <f t="shared" si="44"/>
        <v>493.92</v>
      </c>
      <c r="AB159" s="31"/>
      <c r="AC159" s="23"/>
      <c r="AD159" s="23" t="s">
        <v>56</v>
      </c>
      <c r="AE159" s="23" t="s">
        <v>56</v>
      </c>
      <c r="AF159" s="392"/>
    </row>
    <row r="160" spans="1:32" ht="15.75" customHeight="1" x14ac:dyDescent="0.2">
      <c r="A160" s="376"/>
      <c r="B160" s="442"/>
      <c r="C160" s="430"/>
      <c r="D160" s="430"/>
      <c r="E160" s="430"/>
      <c r="F160" s="430"/>
      <c r="G160" s="430"/>
      <c r="H160" s="441"/>
      <c r="I160" s="441"/>
      <c r="J160" s="441"/>
      <c r="K160" s="441"/>
      <c r="L160" s="430"/>
      <c r="M160" s="462"/>
      <c r="N160" s="465"/>
      <c r="O160" s="441"/>
      <c r="P160" s="441"/>
      <c r="Q160" s="441"/>
      <c r="R160" s="441"/>
      <c r="S160" s="430"/>
      <c r="T160" s="30"/>
      <c r="U160" s="17" t="s">
        <v>53</v>
      </c>
      <c r="V160" s="269" t="s">
        <v>487</v>
      </c>
      <c r="W160" s="118">
        <v>900</v>
      </c>
      <c r="X160" s="24" t="s">
        <v>55</v>
      </c>
      <c r="Y160" s="365">
        <v>2.5750000000000002</v>
      </c>
      <c r="Z160" s="21">
        <f t="shared" si="43"/>
        <v>2317.5</v>
      </c>
      <c r="AA160" s="22">
        <f t="shared" si="44"/>
        <v>2595.6</v>
      </c>
      <c r="AB160" s="31"/>
      <c r="AC160" s="23"/>
      <c r="AD160" s="23" t="s">
        <v>56</v>
      </c>
      <c r="AE160" s="23" t="s">
        <v>56</v>
      </c>
      <c r="AF160" s="392"/>
    </row>
    <row r="161" spans="1:32" ht="18" customHeight="1" x14ac:dyDescent="0.2">
      <c r="A161" s="376"/>
      <c r="B161" s="442"/>
      <c r="C161" s="430"/>
      <c r="D161" s="430"/>
      <c r="E161" s="430"/>
      <c r="F161" s="430"/>
      <c r="G161" s="430"/>
      <c r="H161" s="441"/>
      <c r="I161" s="441"/>
      <c r="J161" s="441"/>
      <c r="K161" s="441"/>
      <c r="L161" s="430"/>
      <c r="M161" s="462"/>
      <c r="N161" s="465"/>
      <c r="O161" s="441"/>
      <c r="P161" s="441"/>
      <c r="Q161" s="441"/>
      <c r="R161" s="441"/>
      <c r="S161" s="430"/>
      <c r="T161" s="30"/>
      <c r="U161" s="17" t="s">
        <v>53</v>
      </c>
      <c r="V161" s="269" t="s">
        <v>488</v>
      </c>
      <c r="W161" s="118">
        <v>400</v>
      </c>
      <c r="X161" s="24" t="s">
        <v>55</v>
      </c>
      <c r="Y161" s="365">
        <v>1.6525000000000001</v>
      </c>
      <c r="Z161" s="21">
        <f t="shared" si="43"/>
        <v>661</v>
      </c>
      <c r="AA161" s="22">
        <f t="shared" si="44"/>
        <v>740.31999999999994</v>
      </c>
      <c r="AB161" s="31"/>
      <c r="AC161" s="23"/>
      <c r="AD161" s="23" t="s">
        <v>56</v>
      </c>
      <c r="AE161" s="23" t="s">
        <v>56</v>
      </c>
      <c r="AF161" s="392"/>
    </row>
    <row r="162" spans="1:32" ht="18" customHeight="1" x14ac:dyDescent="0.2">
      <c r="A162" s="376"/>
      <c r="B162" s="442"/>
      <c r="C162" s="430"/>
      <c r="D162" s="430"/>
      <c r="E162" s="430"/>
      <c r="F162" s="430"/>
      <c r="G162" s="430"/>
      <c r="H162" s="441"/>
      <c r="I162" s="441"/>
      <c r="J162" s="441"/>
      <c r="K162" s="441"/>
      <c r="L162" s="430"/>
      <c r="M162" s="462"/>
      <c r="N162" s="465"/>
      <c r="O162" s="441"/>
      <c r="P162" s="441"/>
      <c r="Q162" s="441"/>
      <c r="R162" s="441"/>
      <c r="S162" s="430"/>
      <c r="T162" s="30"/>
      <c r="U162" s="17" t="s">
        <v>53</v>
      </c>
      <c r="V162" s="269" t="s">
        <v>446</v>
      </c>
      <c r="W162" s="118">
        <v>250</v>
      </c>
      <c r="X162" s="24" t="s">
        <v>55</v>
      </c>
      <c r="Y162" s="365">
        <v>4.3425000000000002</v>
      </c>
      <c r="Z162" s="21">
        <f t="shared" si="43"/>
        <v>1085.625</v>
      </c>
      <c r="AA162" s="22">
        <f t="shared" si="44"/>
        <v>1215.9000000000001</v>
      </c>
      <c r="AB162" s="31"/>
      <c r="AC162" s="23"/>
      <c r="AD162" s="23" t="s">
        <v>56</v>
      </c>
      <c r="AE162" s="23" t="s">
        <v>56</v>
      </c>
      <c r="AF162" s="392"/>
    </row>
    <row r="163" spans="1:32" ht="18" customHeight="1" x14ac:dyDescent="0.2">
      <c r="A163" s="376"/>
      <c r="B163" s="442"/>
      <c r="C163" s="430"/>
      <c r="D163" s="430"/>
      <c r="E163" s="430"/>
      <c r="F163" s="430"/>
      <c r="G163" s="430"/>
      <c r="H163" s="441"/>
      <c r="I163" s="441"/>
      <c r="J163" s="441"/>
      <c r="K163" s="441"/>
      <c r="L163" s="430"/>
      <c r="M163" s="462"/>
      <c r="N163" s="465"/>
      <c r="O163" s="441"/>
      <c r="P163" s="441"/>
      <c r="Q163" s="441"/>
      <c r="R163" s="441"/>
      <c r="S163" s="430"/>
      <c r="T163" s="30"/>
      <c r="U163" s="17" t="s">
        <v>53</v>
      </c>
      <c r="V163" s="269" t="s">
        <v>489</v>
      </c>
      <c r="W163" s="118">
        <v>300</v>
      </c>
      <c r="X163" s="24" t="s">
        <v>55</v>
      </c>
      <c r="Y163" s="365">
        <v>0.34799999999999998</v>
      </c>
      <c r="Z163" s="21">
        <f t="shared" si="43"/>
        <v>104.39999999999999</v>
      </c>
      <c r="AA163" s="22">
        <f t="shared" si="44"/>
        <v>116.928</v>
      </c>
      <c r="AB163" s="31"/>
      <c r="AC163" s="23"/>
      <c r="AD163" s="23" t="s">
        <v>56</v>
      </c>
      <c r="AE163" s="23" t="s">
        <v>56</v>
      </c>
      <c r="AF163" s="392"/>
    </row>
    <row r="164" spans="1:32" ht="18" customHeight="1" x14ac:dyDescent="0.2">
      <c r="A164" s="376"/>
      <c r="B164" s="442"/>
      <c r="C164" s="430"/>
      <c r="D164" s="430"/>
      <c r="E164" s="430"/>
      <c r="F164" s="430"/>
      <c r="G164" s="430"/>
      <c r="H164" s="441"/>
      <c r="I164" s="441"/>
      <c r="J164" s="441"/>
      <c r="K164" s="441"/>
      <c r="L164" s="430"/>
      <c r="M164" s="462"/>
      <c r="N164" s="465"/>
      <c r="O164" s="441"/>
      <c r="P164" s="441"/>
      <c r="Q164" s="441"/>
      <c r="R164" s="441"/>
      <c r="S164" s="430"/>
      <c r="T164" s="30"/>
      <c r="U164" s="17" t="s">
        <v>53</v>
      </c>
      <c r="V164" s="269" t="s">
        <v>490</v>
      </c>
      <c r="W164" s="118">
        <v>3000</v>
      </c>
      <c r="X164" s="24" t="s">
        <v>55</v>
      </c>
      <c r="Y164" s="365">
        <v>7.0000000000000007E-2</v>
      </c>
      <c r="Z164" s="21">
        <f t="shared" si="43"/>
        <v>210.00000000000003</v>
      </c>
      <c r="AA164" s="22">
        <f t="shared" si="44"/>
        <v>235.20000000000005</v>
      </c>
      <c r="AB164" s="31"/>
      <c r="AC164" s="23"/>
      <c r="AD164" s="23" t="s">
        <v>56</v>
      </c>
      <c r="AE164" s="23" t="s">
        <v>56</v>
      </c>
      <c r="AF164" s="392"/>
    </row>
    <row r="165" spans="1:32" ht="18" customHeight="1" x14ac:dyDescent="0.2">
      <c r="A165" s="376"/>
      <c r="B165" s="442"/>
      <c r="C165" s="430"/>
      <c r="D165" s="430"/>
      <c r="E165" s="430"/>
      <c r="F165" s="430"/>
      <c r="G165" s="430"/>
      <c r="H165" s="441"/>
      <c r="I165" s="441"/>
      <c r="J165" s="441"/>
      <c r="K165" s="441"/>
      <c r="L165" s="430"/>
      <c r="M165" s="462"/>
      <c r="N165" s="465"/>
      <c r="O165" s="441"/>
      <c r="P165" s="441"/>
      <c r="Q165" s="441"/>
      <c r="R165" s="441"/>
      <c r="S165" s="430"/>
      <c r="T165" s="30"/>
      <c r="U165" s="17" t="s">
        <v>53</v>
      </c>
      <c r="V165" s="269" t="s">
        <v>491</v>
      </c>
      <c r="W165" s="118">
        <v>3000</v>
      </c>
      <c r="X165" s="24" t="s">
        <v>55</v>
      </c>
      <c r="Y165" s="365">
        <v>0.105</v>
      </c>
      <c r="Z165" s="21">
        <f t="shared" si="43"/>
        <v>315</v>
      </c>
      <c r="AA165" s="22">
        <f t="shared" si="44"/>
        <v>352.8</v>
      </c>
      <c r="AB165" s="31"/>
      <c r="AC165" s="23"/>
      <c r="AD165" s="23" t="s">
        <v>56</v>
      </c>
      <c r="AE165" s="23" t="s">
        <v>56</v>
      </c>
      <c r="AF165" s="392"/>
    </row>
    <row r="166" spans="1:32" ht="18" customHeight="1" x14ac:dyDescent="0.2">
      <c r="A166" s="376"/>
      <c r="B166" s="442"/>
      <c r="C166" s="430"/>
      <c r="D166" s="430"/>
      <c r="E166" s="430"/>
      <c r="F166" s="430"/>
      <c r="G166" s="430"/>
      <c r="H166" s="441"/>
      <c r="I166" s="441"/>
      <c r="J166" s="441"/>
      <c r="K166" s="441"/>
      <c r="L166" s="430"/>
      <c r="M166" s="462"/>
      <c r="N166" s="465"/>
      <c r="O166" s="441"/>
      <c r="P166" s="441"/>
      <c r="Q166" s="441"/>
      <c r="R166" s="441"/>
      <c r="S166" s="430"/>
      <c r="T166" s="30"/>
      <c r="U166" s="17" t="s">
        <v>53</v>
      </c>
      <c r="V166" s="269" t="s">
        <v>492</v>
      </c>
      <c r="W166" s="118">
        <v>300</v>
      </c>
      <c r="X166" s="24" t="s">
        <v>55</v>
      </c>
      <c r="Y166" s="365">
        <v>0.26350000000000001</v>
      </c>
      <c r="Z166" s="21">
        <f t="shared" si="43"/>
        <v>79.05</v>
      </c>
      <c r="AA166" s="22">
        <f t="shared" si="44"/>
        <v>88.536000000000001</v>
      </c>
      <c r="AB166" s="31"/>
      <c r="AC166" s="23"/>
      <c r="AD166" s="23" t="s">
        <v>56</v>
      </c>
      <c r="AE166" s="23" t="s">
        <v>56</v>
      </c>
      <c r="AF166" s="392"/>
    </row>
    <row r="167" spans="1:32" ht="18" customHeight="1" x14ac:dyDescent="0.2">
      <c r="A167" s="376"/>
      <c r="B167" s="442"/>
      <c r="C167" s="430"/>
      <c r="D167" s="430"/>
      <c r="E167" s="430"/>
      <c r="F167" s="430"/>
      <c r="G167" s="430"/>
      <c r="H167" s="441"/>
      <c r="I167" s="441"/>
      <c r="J167" s="441"/>
      <c r="K167" s="441"/>
      <c r="L167" s="430"/>
      <c r="M167" s="462"/>
      <c r="N167" s="465"/>
      <c r="O167" s="441"/>
      <c r="P167" s="441"/>
      <c r="Q167" s="441"/>
      <c r="R167" s="441"/>
      <c r="S167" s="430"/>
      <c r="T167" s="30"/>
      <c r="U167" s="17" t="s">
        <v>53</v>
      </c>
      <c r="V167" s="269" t="s">
        <v>447</v>
      </c>
      <c r="W167" s="118">
        <v>600</v>
      </c>
      <c r="X167" s="24" t="s">
        <v>55</v>
      </c>
      <c r="Y167" s="365">
        <v>2.0099999999999998</v>
      </c>
      <c r="Z167" s="21">
        <f t="shared" si="43"/>
        <v>1205.9999999999998</v>
      </c>
      <c r="AA167" s="22">
        <f t="shared" si="44"/>
        <v>1350.7199999999998</v>
      </c>
      <c r="AB167" s="31"/>
      <c r="AC167" s="23"/>
      <c r="AD167" s="23" t="s">
        <v>56</v>
      </c>
      <c r="AE167" s="23" t="s">
        <v>56</v>
      </c>
      <c r="AF167" s="392"/>
    </row>
    <row r="168" spans="1:32" ht="18" customHeight="1" x14ac:dyDescent="0.2">
      <c r="A168" s="377"/>
      <c r="B168" s="442"/>
      <c r="C168" s="430"/>
      <c r="D168" s="430"/>
      <c r="E168" s="430"/>
      <c r="F168" s="430"/>
      <c r="G168" s="430"/>
      <c r="H168" s="441"/>
      <c r="I168" s="441"/>
      <c r="J168" s="441"/>
      <c r="K168" s="441"/>
      <c r="L168" s="430"/>
      <c r="M168" s="462"/>
      <c r="N168" s="465"/>
      <c r="O168" s="441"/>
      <c r="P168" s="441"/>
      <c r="Q168" s="441"/>
      <c r="R168" s="441"/>
      <c r="S168" s="430"/>
      <c r="T168" s="30"/>
      <c r="U168" s="17" t="s">
        <v>53</v>
      </c>
      <c r="V168" s="269" t="s">
        <v>493</v>
      </c>
      <c r="W168" s="118">
        <v>20</v>
      </c>
      <c r="X168" s="24" t="s">
        <v>55</v>
      </c>
      <c r="Y168" s="365">
        <v>0.28999999999999998</v>
      </c>
      <c r="Z168" s="21">
        <f t="shared" si="43"/>
        <v>5.8</v>
      </c>
      <c r="AA168" s="22">
        <f t="shared" si="44"/>
        <v>6.4959999999999996</v>
      </c>
      <c r="AB168" s="31"/>
      <c r="AC168" s="23"/>
      <c r="AD168" s="23" t="s">
        <v>56</v>
      </c>
      <c r="AE168" s="23" t="s">
        <v>56</v>
      </c>
      <c r="AF168" s="392"/>
    </row>
    <row r="169" spans="1:32" ht="18" customHeight="1" x14ac:dyDescent="0.2">
      <c r="A169" s="375" t="s">
        <v>147</v>
      </c>
      <c r="B169" s="442"/>
      <c r="C169" s="430"/>
      <c r="D169" s="430"/>
      <c r="E169" s="430"/>
      <c r="F169" s="430"/>
      <c r="G169" s="430"/>
      <c r="H169" s="441"/>
      <c r="I169" s="441"/>
      <c r="J169" s="441"/>
      <c r="K169" s="441"/>
      <c r="L169" s="430"/>
      <c r="M169" s="462"/>
      <c r="N169" s="465"/>
      <c r="O169" s="441"/>
      <c r="P169" s="441"/>
      <c r="Q169" s="441"/>
      <c r="R169" s="441"/>
      <c r="S169" s="430"/>
      <c r="T169" s="30"/>
      <c r="U169" s="17" t="s">
        <v>53</v>
      </c>
      <c r="V169" s="269" t="s">
        <v>494</v>
      </c>
      <c r="W169" s="118">
        <v>300</v>
      </c>
      <c r="X169" s="24" t="s">
        <v>55</v>
      </c>
      <c r="Y169" s="365">
        <v>0.626</v>
      </c>
      <c r="Z169" s="21">
        <f t="shared" si="43"/>
        <v>187.8</v>
      </c>
      <c r="AA169" s="22">
        <f t="shared" si="44"/>
        <v>210.33600000000001</v>
      </c>
      <c r="AB169" s="31"/>
      <c r="AC169" s="23"/>
      <c r="AD169" s="23" t="s">
        <v>56</v>
      </c>
      <c r="AE169" s="23" t="s">
        <v>56</v>
      </c>
      <c r="AF169" s="392"/>
    </row>
    <row r="170" spans="1:32" ht="18" customHeight="1" x14ac:dyDescent="0.2">
      <c r="A170" s="376"/>
      <c r="B170" s="442"/>
      <c r="C170" s="430"/>
      <c r="D170" s="430"/>
      <c r="E170" s="430"/>
      <c r="F170" s="430"/>
      <c r="G170" s="430"/>
      <c r="H170" s="441"/>
      <c r="I170" s="441"/>
      <c r="J170" s="441"/>
      <c r="K170" s="441"/>
      <c r="L170" s="430"/>
      <c r="M170" s="462"/>
      <c r="N170" s="465"/>
      <c r="O170" s="441"/>
      <c r="P170" s="441"/>
      <c r="Q170" s="441"/>
      <c r="R170" s="441"/>
      <c r="S170" s="430"/>
      <c r="T170" s="30"/>
      <c r="U170" s="17" t="s">
        <v>53</v>
      </c>
      <c r="V170" s="269" t="s">
        <v>495</v>
      </c>
      <c r="W170" s="118">
        <v>300</v>
      </c>
      <c r="X170" s="24" t="s">
        <v>55</v>
      </c>
      <c r="Y170" s="365">
        <v>0.3513</v>
      </c>
      <c r="Z170" s="21">
        <f t="shared" si="43"/>
        <v>105.39</v>
      </c>
      <c r="AA170" s="22">
        <f t="shared" si="44"/>
        <v>118.0368</v>
      </c>
      <c r="AB170" s="31"/>
      <c r="AC170" s="23"/>
      <c r="AD170" s="23" t="s">
        <v>56</v>
      </c>
      <c r="AE170" s="23" t="s">
        <v>56</v>
      </c>
      <c r="AF170" s="392"/>
    </row>
    <row r="171" spans="1:32" ht="18" customHeight="1" x14ac:dyDescent="0.2">
      <c r="A171" s="376"/>
      <c r="B171" s="442"/>
      <c r="C171" s="430"/>
      <c r="D171" s="430"/>
      <c r="E171" s="430"/>
      <c r="F171" s="430"/>
      <c r="G171" s="430"/>
      <c r="H171" s="441"/>
      <c r="I171" s="441"/>
      <c r="J171" s="441"/>
      <c r="K171" s="441"/>
      <c r="L171" s="430"/>
      <c r="M171" s="462"/>
      <c r="N171" s="465"/>
      <c r="O171" s="441"/>
      <c r="P171" s="441"/>
      <c r="Q171" s="441"/>
      <c r="R171" s="441"/>
      <c r="S171" s="430"/>
      <c r="T171" s="30"/>
      <c r="U171" s="17" t="s">
        <v>53</v>
      </c>
      <c r="V171" s="269" t="s">
        <v>496</v>
      </c>
      <c r="W171" s="118">
        <v>11</v>
      </c>
      <c r="X171" s="24" t="s">
        <v>55</v>
      </c>
      <c r="Y171" s="365">
        <v>22.333333</v>
      </c>
      <c r="Z171" s="21">
        <f t="shared" si="43"/>
        <v>245.666663</v>
      </c>
      <c r="AA171" s="22">
        <f t="shared" si="44"/>
        <v>275.14666255999998</v>
      </c>
      <c r="AB171" s="31"/>
      <c r="AC171" s="23"/>
      <c r="AD171" s="23" t="s">
        <v>56</v>
      </c>
      <c r="AE171" s="23" t="s">
        <v>56</v>
      </c>
      <c r="AF171" s="392"/>
    </row>
    <row r="172" spans="1:32" ht="18" customHeight="1" x14ac:dyDescent="0.2">
      <c r="A172" s="376"/>
      <c r="B172" s="442"/>
      <c r="C172" s="430"/>
      <c r="D172" s="430"/>
      <c r="E172" s="430"/>
      <c r="F172" s="430"/>
      <c r="G172" s="430"/>
      <c r="H172" s="441"/>
      <c r="I172" s="441"/>
      <c r="J172" s="441"/>
      <c r="K172" s="441"/>
      <c r="L172" s="430"/>
      <c r="M172" s="462"/>
      <c r="N172" s="465"/>
      <c r="O172" s="441"/>
      <c r="P172" s="441"/>
      <c r="Q172" s="441"/>
      <c r="R172" s="441"/>
      <c r="S172" s="430"/>
      <c r="T172" s="30"/>
      <c r="U172" s="17" t="s">
        <v>53</v>
      </c>
      <c r="V172" s="269" t="s">
        <v>448</v>
      </c>
      <c r="W172" s="118">
        <v>50</v>
      </c>
      <c r="X172" s="24" t="s">
        <v>55</v>
      </c>
      <c r="Y172" s="365">
        <v>1.1180000000000001</v>
      </c>
      <c r="Z172" s="21">
        <f t="shared" si="43"/>
        <v>55.900000000000006</v>
      </c>
      <c r="AA172" s="22">
        <f t="shared" si="44"/>
        <v>62.608000000000004</v>
      </c>
      <c r="AB172" s="31"/>
      <c r="AC172" s="23"/>
      <c r="AD172" s="23" t="s">
        <v>56</v>
      </c>
      <c r="AE172" s="23" t="s">
        <v>56</v>
      </c>
      <c r="AF172" s="392"/>
    </row>
    <row r="173" spans="1:32" ht="30.75" customHeight="1" x14ac:dyDescent="0.2">
      <c r="A173" s="376"/>
      <c r="B173" s="442"/>
      <c r="C173" s="430"/>
      <c r="D173" s="430"/>
      <c r="E173" s="430"/>
      <c r="F173" s="430"/>
      <c r="G173" s="430"/>
      <c r="H173" s="441"/>
      <c r="I173" s="441"/>
      <c r="J173" s="441"/>
      <c r="K173" s="441"/>
      <c r="L173" s="430"/>
      <c r="M173" s="462"/>
      <c r="N173" s="465"/>
      <c r="O173" s="441"/>
      <c r="P173" s="441"/>
      <c r="Q173" s="441"/>
      <c r="R173" s="441"/>
      <c r="S173" s="430"/>
      <c r="T173" s="16" t="s">
        <v>158</v>
      </c>
      <c r="U173" s="17"/>
      <c r="V173" s="270" t="s">
        <v>159</v>
      </c>
      <c r="W173" s="19"/>
      <c r="X173" s="24"/>
      <c r="Y173" s="60"/>
      <c r="Z173" s="21"/>
      <c r="AA173" s="22"/>
      <c r="AB173" s="31">
        <f>AA174</f>
        <v>149.99936</v>
      </c>
      <c r="AC173" s="20"/>
      <c r="AD173" s="23"/>
      <c r="AE173" s="23"/>
      <c r="AF173" s="392"/>
    </row>
    <row r="174" spans="1:32" ht="18" customHeight="1" x14ac:dyDescent="0.2">
      <c r="A174" s="376"/>
      <c r="B174" s="442"/>
      <c r="C174" s="430"/>
      <c r="D174" s="430"/>
      <c r="E174" s="430"/>
      <c r="F174" s="430"/>
      <c r="G174" s="430"/>
      <c r="H174" s="441"/>
      <c r="I174" s="441"/>
      <c r="J174" s="441"/>
      <c r="K174" s="441"/>
      <c r="L174" s="430"/>
      <c r="M174" s="462"/>
      <c r="N174" s="465"/>
      <c r="O174" s="441"/>
      <c r="P174" s="441"/>
      <c r="Q174" s="441"/>
      <c r="R174" s="441"/>
      <c r="S174" s="430"/>
      <c r="T174" s="30"/>
      <c r="U174" s="17" t="s">
        <v>53</v>
      </c>
      <c r="V174" s="271" t="s">
        <v>160</v>
      </c>
      <c r="W174" s="19">
        <v>1</v>
      </c>
      <c r="X174" s="24" t="s">
        <v>55</v>
      </c>
      <c r="Y174" s="60">
        <v>133.928</v>
      </c>
      <c r="Z174" s="21">
        <f>W174*Y174</f>
        <v>133.928</v>
      </c>
      <c r="AA174" s="22">
        <f>Z174*12%+Z174</f>
        <v>149.99936</v>
      </c>
      <c r="AB174" s="61"/>
      <c r="AC174" s="23"/>
      <c r="AD174" s="23" t="s">
        <v>56</v>
      </c>
      <c r="AE174" s="23" t="s">
        <v>56</v>
      </c>
      <c r="AF174" s="392"/>
    </row>
    <row r="175" spans="1:32" ht="18" customHeight="1" x14ac:dyDescent="0.2">
      <c r="A175" s="376"/>
      <c r="B175" s="442"/>
      <c r="C175" s="430"/>
      <c r="D175" s="430"/>
      <c r="E175" s="430"/>
      <c r="F175" s="430"/>
      <c r="G175" s="430"/>
      <c r="H175" s="441"/>
      <c r="I175" s="441"/>
      <c r="J175" s="441"/>
      <c r="K175" s="441"/>
      <c r="L175" s="430"/>
      <c r="M175" s="462"/>
      <c r="N175" s="465"/>
      <c r="O175" s="441"/>
      <c r="P175" s="441"/>
      <c r="Q175" s="441"/>
      <c r="R175" s="441"/>
      <c r="S175" s="430"/>
      <c r="T175" s="124" t="s">
        <v>161</v>
      </c>
      <c r="U175" s="117"/>
      <c r="V175" s="264" t="s">
        <v>162</v>
      </c>
      <c r="W175" s="128"/>
      <c r="X175" s="137"/>
      <c r="Y175" s="120"/>
      <c r="Z175" s="120"/>
      <c r="AA175" s="121"/>
      <c r="AB175" s="127">
        <f>AA176</f>
        <v>3000.0004159999999</v>
      </c>
      <c r="AC175" s="23"/>
      <c r="AD175" s="23"/>
      <c r="AE175" s="23"/>
      <c r="AF175" s="392"/>
    </row>
    <row r="176" spans="1:32" ht="33.950000000000003" customHeight="1" x14ac:dyDescent="0.2">
      <c r="A176" s="376"/>
      <c r="B176" s="442"/>
      <c r="C176" s="430"/>
      <c r="D176" s="430"/>
      <c r="E176" s="430"/>
      <c r="F176" s="430"/>
      <c r="G176" s="430"/>
      <c r="H176" s="441"/>
      <c r="I176" s="441"/>
      <c r="J176" s="441"/>
      <c r="K176" s="441"/>
      <c r="L176" s="430"/>
      <c r="M176" s="462"/>
      <c r="N176" s="465"/>
      <c r="O176" s="441"/>
      <c r="P176" s="441"/>
      <c r="Q176" s="441"/>
      <c r="R176" s="441"/>
      <c r="S176" s="430"/>
      <c r="T176" s="116"/>
      <c r="U176" s="117" t="s">
        <v>53</v>
      </c>
      <c r="V176" s="272" t="s">
        <v>163</v>
      </c>
      <c r="W176" s="118">
        <v>1</v>
      </c>
      <c r="X176" s="119" t="s">
        <v>55</v>
      </c>
      <c r="Y176" s="138">
        <f>5357.1428-2678.571</f>
        <v>2678.5717999999997</v>
      </c>
      <c r="Z176" s="120">
        <f>W176*Y176</f>
        <v>2678.5717999999997</v>
      </c>
      <c r="AA176" s="121">
        <f>Z176*12%+Z176</f>
        <v>3000.0004159999999</v>
      </c>
      <c r="AB176" s="123"/>
      <c r="AC176" s="23"/>
      <c r="AD176" s="23" t="s">
        <v>56</v>
      </c>
      <c r="AE176" s="23" t="s">
        <v>56</v>
      </c>
      <c r="AF176" s="392"/>
    </row>
    <row r="177" spans="1:32" ht="28.5" customHeight="1" x14ac:dyDescent="0.2">
      <c r="A177" s="376"/>
      <c r="B177" s="442"/>
      <c r="C177" s="430"/>
      <c r="D177" s="430"/>
      <c r="E177" s="430"/>
      <c r="F177" s="430"/>
      <c r="G177" s="430"/>
      <c r="H177" s="441"/>
      <c r="I177" s="441"/>
      <c r="J177" s="441"/>
      <c r="K177" s="441"/>
      <c r="L177" s="430"/>
      <c r="M177" s="462"/>
      <c r="N177" s="465"/>
      <c r="O177" s="441"/>
      <c r="P177" s="441"/>
      <c r="Q177" s="441"/>
      <c r="R177" s="441"/>
      <c r="S177" s="430"/>
      <c r="T177" s="124" t="s">
        <v>164</v>
      </c>
      <c r="U177" s="117"/>
      <c r="V177" s="264" t="s">
        <v>165</v>
      </c>
      <c r="W177" s="118"/>
      <c r="X177" s="119"/>
      <c r="Y177" s="138"/>
      <c r="Z177" s="120"/>
      <c r="AA177" s="121"/>
      <c r="AB177" s="127">
        <v>400</v>
      </c>
      <c r="AC177" s="23"/>
      <c r="AD177" s="23"/>
      <c r="AE177" s="23"/>
      <c r="AF177" s="392"/>
    </row>
    <row r="178" spans="1:32" ht="18" customHeight="1" x14ac:dyDescent="0.2">
      <c r="A178" s="376"/>
      <c r="B178" s="442"/>
      <c r="C178" s="430"/>
      <c r="D178" s="430"/>
      <c r="E178" s="430"/>
      <c r="F178" s="430"/>
      <c r="G178" s="430"/>
      <c r="H178" s="441"/>
      <c r="I178" s="441"/>
      <c r="J178" s="441"/>
      <c r="K178" s="441"/>
      <c r="L178" s="430"/>
      <c r="M178" s="462"/>
      <c r="N178" s="465"/>
      <c r="O178" s="441"/>
      <c r="P178" s="441"/>
      <c r="Q178" s="441"/>
      <c r="R178" s="441"/>
      <c r="S178" s="430"/>
      <c r="T178" s="125"/>
      <c r="U178" s="117" t="s">
        <v>53</v>
      </c>
      <c r="V178" s="269" t="s">
        <v>166</v>
      </c>
      <c r="W178" s="118">
        <v>1</v>
      </c>
      <c r="X178" s="119" t="s">
        <v>55</v>
      </c>
      <c r="Y178" s="138">
        <v>357.142</v>
      </c>
      <c r="Z178" s="120">
        <f>W178*Y178</f>
        <v>357.142</v>
      </c>
      <c r="AA178" s="121">
        <f>Z178*12%+Z178</f>
        <v>399.99903999999998</v>
      </c>
      <c r="AB178" s="123"/>
      <c r="AC178" s="23"/>
      <c r="AD178" s="23" t="s">
        <v>56</v>
      </c>
      <c r="AE178" s="23" t="s">
        <v>56</v>
      </c>
      <c r="AF178" s="392"/>
    </row>
    <row r="179" spans="1:32" ht="18" customHeight="1" x14ac:dyDescent="0.2">
      <c r="A179" s="376"/>
      <c r="B179" s="442"/>
      <c r="C179" s="430"/>
      <c r="D179" s="430"/>
      <c r="E179" s="430"/>
      <c r="F179" s="430"/>
      <c r="G179" s="430"/>
      <c r="H179" s="441"/>
      <c r="I179" s="441"/>
      <c r="J179" s="441"/>
      <c r="K179" s="441"/>
      <c r="L179" s="430"/>
      <c r="M179" s="462"/>
      <c r="N179" s="465"/>
      <c r="O179" s="441"/>
      <c r="P179" s="441"/>
      <c r="Q179" s="441"/>
      <c r="R179" s="441"/>
      <c r="S179" s="430"/>
      <c r="T179" s="124" t="s">
        <v>171</v>
      </c>
      <c r="U179" s="139"/>
      <c r="V179" s="264" t="s">
        <v>108</v>
      </c>
      <c r="W179" s="128"/>
      <c r="X179" s="137"/>
      <c r="Y179" s="120"/>
      <c r="Z179" s="120"/>
      <c r="AA179" s="121"/>
      <c r="AB179" s="127">
        <f>SUM(AA180:AA183)</f>
        <v>399.99993599999999</v>
      </c>
      <c r="AC179" s="23"/>
      <c r="AD179" s="23"/>
      <c r="AE179" s="23"/>
      <c r="AF179" s="392"/>
    </row>
    <row r="180" spans="1:32" s="327" customFormat="1" ht="18" customHeight="1" x14ac:dyDescent="0.2">
      <c r="A180" s="376"/>
      <c r="B180" s="442"/>
      <c r="C180" s="430"/>
      <c r="D180" s="430"/>
      <c r="E180" s="430"/>
      <c r="F180" s="430"/>
      <c r="G180" s="430"/>
      <c r="H180" s="441"/>
      <c r="I180" s="441"/>
      <c r="J180" s="441"/>
      <c r="K180" s="441"/>
      <c r="L180" s="430"/>
      <c r="M180" s="462"/>
      <c r="N180" s="465"/>
      <c r="O180" s="441"/>
      <c r="P180" s="441"/>
      <c r="Q180" s="441"/>
      <c r="R180" s="441"/>
      <c r="S180" s="430"/>
      <c r="T180" s="116"/>
      <c r="U180" s="344">
        <v>170402730001</v>
      </c>
      <c r="V180" s="269" t="s">
        <v>167</v>
      </c>
      <c r="W180" s="118">
        <v>1</v>
      </c>
      <c r="X180" s="62" t="s">
        <v>55</v>
      </c>
      <c r="Y180" s="138">
        <f>35+1.1428</f>
        <v>36.142800000000001</v>
      </c>
      <c r="Z180" s="41">
        <f t="shared" ref="Z180:Z183" si="45">W180*Y180</f>
        <v>36.142800000000001</v>
      </c>
      <c r="AA180" s="121">
        <f t="shared" ref="AA180:AA183" si="46">Z180*12%+Z180</f>
        <v>40.479936000000002</v>
      </c>
      <c r="AB180" s="123"/>
      <c r="AC180" s="23"/>
      <c r="AD180" s="23" t="s">
        <v>56</v>
      </c>
      <c r="AE180" s="23" t="s">
        <v>56</v>
      </c>
      <c r="AF180" s="392"/>
    </row>
    <row r="181" spans="1:32" s="327" customFormat="1" ht="18" customHeight="1" x14ac:dyDescent="0.2">
      <c r="A181" s="376"/>
      <c r="B181" s="442"/>
      <c r="C181" s="430"/>
      <c r="D181" s="430"/>
      <c r="E181" s="430"/>
      <c r="F181" s="430"/>
      <c r="G181" s="430"/>
      <c r="H181" s="441"/>
      <c r="I181" s="441"/>
      <c r="J181" s="441"/>
      <c r="K181" s="441"/>
      <c r="L181" s="430"/>
      <c r="M181" s="462"/>
      <c r="N181" s="465"/>
      <c r="O181" s="441"/>
      <c r="P181" s="441"/>
      <c r="Q181" s="441"/>
      <c r="R181" s="441"/>
      <c r="S181" s="430"/>
      <c r="T181" s="116"/>
      <c r="U181" s="344">
        <v>170402730001</v>
      </c>
      <c r="V181" s="269" t="s">
        <v>168</v>
      </c>
      <c r="W181" s="118">
        <v>1</v>
      </c>
      <c r="X181" s="62" t="s">
        <v>55</v>
      </c>
      <c r="Y181" s="138">
        <v>65</v>
      </c>
      <c r="Z181" s="41">
        <f t="shared" si="45"/>
        <v>65</v>
      </c>
      <c r="AA181" s="121">
        <f t="shared" si="46"/>
        <v>72.8</v>
      </c>
      <c r="AB181" s="123"/>
      <c r="AC181" s="23"/>
      <c r="AD181" s="23" t="s">
        <v>56</v>
      </c>
      <c r="AE181" s="23" t="s">
        <v>56</v>
      </c>
      <c r="AF181" s="392"/>
    </row>
    <row r="182" spans="1:32" s="327" customFormat="1" ht="18" customHeight="1" x14ac:dyDescent="0.2">
      <c r="A182" s="376"/>
      <c r="B182" s="442"/>
      <c r="C182" s="430"/>
      <c r="D182" s="430"/>
      <c r="E182" s="430"/>
      <c r="F182" s="430"/>
      <c r="G182" s="430"/>
      <c r="H182" s="441"/>
      <c r="I182" s="441"/>
      <c r="J182" s="441"/>
      <c r="K182" s="441"/>
      <c r="L182" s="430"/>
      <c r="M182" s="462"/>
      <c r="N182" s="465"/>
      <c r="O182" s="441"/>
      <c r="P182" s="441"/>
      <c r="Q182" s="441"/>
      <c r="R182" s="441"/>
      <c r="S182" s="430"/>
      <c r="T182" s="116"/>
      <c r="U182" s="344">
        <v>170402730001</v>
      </c>
      <c r="V182" s="269" t="s">
        <v>169</v>
      </c>
      <c r="W182" s="118">
        <v>2</v>
      </c>
      <c r="X182" s="62" t="s">
        <v>55</v>
      </c>
      <c r="Y182" s="138">
        <v>57</v>
      </c>
      <c r="Z182" s="41">
        <f t="shared" si="45"/>
        <v>114</v>
      </c>
      <c r="AA182" s="121">
        <f t="shared" si="46"/>
        <v>127.68</v>
      </c>
      <c r="AB182" s="123"/>
      <c r="AC182" s="23"/>
      <c r="AD182" s="23" t="s">
        <v>56</v>
      </c>
      <c r="AE182" s="23" t="s">
        <v>56</v>
      </c>
      <c r="AF182" s="392"/>
    </row>
    <row r="183" spans="1:32" s="327" customFormat="1" ht="18" customHeight="1" x14ac:dyDescent="0.2">
      <c r="A183" s="376"/>
      <c r="B183" s="442"/>
      <c r="C183" s="430"/>
      <c r="D183" s="430"/>
      <c r="E183" s="430"/>
      <c r="F183" s="430"/>
      <c r="G183" s="430"/>
      <c r="H183" s="441"/>
      <c r="I183" s="441"/>
      <c r="J183" s="441"/>
      <c r="K183" s="441"/>
      <c r="L183" s="430"/>
      <c r="M183" s="462"/>
      <c r="N183" s="465"/>
      <c r="O183" s="441"/>
      <c r="P183" s="441"/>
      <c r="Q183" s="441"/>
      <c r="R183" s="441"/>
      <c r="S183" s="430"/>
      <c r="T183" s="116"/>
      <c r="U183" s="344">
        <v>170402730001</v>
      </c>
      <c r="V183" s="269" t="s">
        <v>170</v>
      </c>
      <c r="W183" s="118">
        <v>2</v>
      </c>
      <c r="X183" s="62" t="s">
        <v>55</v>
      </c>
      <c r="Y183" s="138">
        <v>71</v>
      </c>
      <c r="Z183" s="41">
        <f t="shared" si="45"/>
        <v>142</v>
      </c>
      <c r="AA183" s="121">
        <f t="shared" si="46"/>
        <v>159.04</v>
      </c>
      <c r="AB183" s="123"/>
      <c r="AC183" s="23"/>
      <c r="AD183" s="23" t="s">
        <v>56</v>
      </c>
      <c r="AE183" s="23" t="s">
        <v>56</v>
      </c>
      <c r="AF183" s="392"/>
    </row>
    <row r="184" spans="1:32" s="163" customFormat="1" ht="18" customHeight="1" x14ac:dyDescent="0.2">
      <c r="A184" s="376"/>
      <c r="B184" s="442"/>
      <c r="C184" s="430"/>
      <c r="D184" s="430"/>
      <c r="E184" s="430"/>
      <c r="F184" s="430"/>
      <c r="G184" s="430"/>
      <c r="H184" s="441"/>
      <c r="I184" s="441"/>
      <c r="J184" s="441"/>
      <c r="K184" s="441"/>
      <c r="L184" s="430"/>
      <c r="M184" s="462"/>
      <c r="N184" s="465"/>
      <c r="O184" s="441"/>
      <c r="P184" s="441"/>
      <c r="Q184" s="441"/>
      <c r="R184" s="441"/>
      <c r="S184" s="430"/>
      <c r="T184" s="124" t="s">
        <v>339</v>
      </c>
      <c r="U184" s="139"/>
      <c r="V184" s="264" t="s">
        <v>112</v>
      </c>
      <c r="W184" s="118"/>
      <c r="X184" s="136"/>
      <c r="Y184" s="138"/>
      <c r="Z184" s="41"/>
      <c r="AA184" s="121"/>
      <c r="AB184" s="123">
        <f>AA185+AA186+AA187</f>
        <v>3000.0006399999997</v>
      </c>
      <c r="AC184" s="23"/>
      <c r="AD184" s="23"/>
      <c r="AE184" s="23"/>
      <c r="AF184" s="392"/>
    </row>
    <row r="185" spans="1:32" s="327" customFormat="1" ht="18" customHeight="1" x14ac:dyDescent="0.2">
      <c r="A185" s="376"/>
      <c r="B185" s="442"/>
      <c r="C185" s="430"/>
      <c r="D185" s="430"/>
      <c r="E185" s="430"/>
      <c r="F185" s="430"/>
      <c r="G185" s="430"/>
      <c r="H185" s="441"/>
      <c r="I185" s="441"/>
      <c r="J185" s="441"/>
      <c r="K185" s="441"/>
      <c r="L185" s="430"/>
      <c r="M185" s="462"/>
      <c r="N185" s="465"/>
      <c r="O185" s="441"/>
      <c r="P185" s="441"/>
      <c r="Q185" s="441"/>
      <c r="R185" s="441"/>
      <c r="S185" s="430"/>
      <c r="T185" s="345"/>
      <c r="U185" s="139"/>
      <c r="V185" s="282" t="s">
        <v>113</v>
      </c>
      <c r="W185" s="128">
        <v>3</v>
      </c>
      <c r="X185" s="119" t="s">
        <v>55</v>
      </c>
      <c r="Y185" s="138">
        <v>43</v>
      </c>
      <c r="Z185" s="41">
        <f>W185*Y185</f>
        <v>129</v>
      </c>
      <c r="AA185" s="121">
        <f>Z185*12%+Z185</f>
        <v>144.47999999999999</v>
      </c>
      <c r="AB185" s="123"/>
      <c r="AC185" s="23"/>
      <c r="AD185" s="23" t="s">
        <v>56</v>
      </c>
      <c r="AE185" s="23" t="s">
        <v>56</v>
      </c>
      <c r="AF185" s="392"/>
    </row>
    <row r="186" spans="1:32" s="163" customFormat="1" ht="18" customHeight="1" x14ac:dyDescent="0.2">
      <c r="A186" s="376"/>
      <c r="B186" s="442"/>
      <c r="C186" s="430"/>
      <c r="D186" s="430"/>
      <c r="E186" s="430"/>
      <c r="F186" s="430"/>
      <c r="G186" s="430"/>
      <c r="H186" s="441"/>
      <c r="I186" s="441"/>
      <c r="J186" s="441"/>
      <c r="K186" s="441"/>
      <c r="L186" s="430"/>
      <c r="M186" s="462"/>
      <c r="N186" s="465"/>
      <c r="O186" s="441"/>
      <c r="P186" s="441"/>
      <c r="Q186" s="441"/>
      <c r="R186" s="441"/>
      <c r="S186" s="430"/>
      <c r="T186" s="346"/>
      <c r="U186" s="344"/>
      <c r="V186" s="269" t="s">
        <v>347</v>
      </c>
      <c r="W186" s="118">
        <v>6</v>
      </c>
      <c r="X186" s="136" t="s">
        <v>55</v>
      </c>
      <c r="Y186" s="138">
        <v>89.662000000000006</v>
      </c>
      <c r="Z186" s="41">
        <f>W186*Y186</f>
        <v>537.97199999999998</v>
      </c>
      <c r="AA186" s="121">
        <f>Z186*12%+Z186</f>
        <v>602.52864</v>
      </c>
      <c r="AB186" s="123"/>
      <c r="AC186" s="23"/>
      <c r="AD186" s="23" t="s">
        <v>56</v>
      </c>
      <c r="AE186" s="23" t="s">
        <v>56</v>
      </c>
      <c r="AF186" s="392"/>
    </row>
    <row r="187" spans="1:32" s="327" customFormat="1" ht="18" customHeight="1" x14ac:dyDescent="0.2">
      <c r="A187" s="376"/>
      <c r="B187" s="442"/>
      <c r="C187" s="430"/>
      <c r="D187" s="430"/>
      <c r="E187" s="430"/>
      <c r="F187" s="430"/>
      <c r="G187" s="430"/>
      <c r="H187" s="441"/>
      <c r="I187" s="441"/>
      <c r="J187" s="441"/>
      <c r="K187" s="441"/>
      <c r="L187" s="430"/>
      <c r="M187" s="462"/>
      <c r="N187" s="465"/>
      <c r="O187" s="441"/>
      <c r="P187" s="441"/>
      <c r="Q187" s="441"/>
      <c r="R187" s="441"/>
      <c r="S187" s="430"/>
      <c r="T187" s="346"/>
      <c r="U187" s="344"/>
      <c r="V187" s="347" t="s">
        <v>380</v>
      </c>
      <c r="W187" s="118">
        <v>188</v>
      </c>
      <c r="X187" s="136" t="s">
        <v>55</v>
      </c>
      <c r="Y187" s="138">
        <v>10.7</v>
      </c>
      <c r="Z187" s="41">
        <f>W187*Y187</f>
        <v>2011.6</v>
      </c>
      <c r="AA187" s="121">
        <f>Z187*12%+Z187</f>
        <v>2252.9919999999997</v>
      </c>
      <c r="AB187" s="123"/>
      <c r="AC187" s="23"/>
      <c r="AD187" s="23" t="s">
        <v>56</v>
      </c>
      <c r="AE187" s="23" t="s">
        <v>56</v>
      </c>
      <c r="AF187" s="392"/>
    </row>
    <row r="188" spans="1:32" ht="18" customHeight="1" x14ac:dyDescent="0.2">
      <c r="A188" s="377"/>
      <c r="B188" s="442"/>
      <c r="C188" s="430"/>
      <c r="D188" s="430"/>
      <c r="E188" s="430"/>
      <c r="F188" s="430"/>
      <c r="G188" s="430"/>
      <c r="H188" s="441"/>
      <c r="I188" s="441"/>
      <c r="J188" s="441"/>
      <c r="K188" s="441"/>
      <c r="L188" s="430"/>
      <c r="M188" s="462"/>
      <c r="N188" s="465"/>
      <c r="O188" s="441"/>
      <c r="P188" s="441"/>
      <c r="Q188" s="441"/>
      <c r="R188" s="441"/>
      <c r="S188" s="430"/>
      <c r="T188" s="348" t="s">
        <v>172</v>
      </c>
      <c r="U188" s="349"/>
      <c r="V188" s="350"/>
      <c r="W188" s="351"/>
      <c r="X188" s="136"/>
      <c r="Y188" s="120"/>
      <c r="Z188" s="41"/>
      <c r="AA188" s="121"/>
      <c r="AB188" s="123"/>
      <c r="AC188" s="23"/>
      <c r="AD188" s="23"/>
      <c r="AE188" s="23"/>
      <c r="AF188" s="392"/>
    </row>
    <row r="189" spans="1:32" ht="18" customHeight="1" x14ac:dyDescent="0.2">
      <c r="A189" s="375" t="s">
        <v>147</v>
      </c>
      <c r="B189" s="442"/>
      <c r="C189" s="430"/>
      <c r="D189" s="430"/>
      <c r="E189" s="430"/>
      <c r="F189" s="430"/>
      <c r="G189" s="430"/>
      <c r="H189" s="441"/>
      <c r="I189" s="441"/>
      <c r="J189" s="441"/>
      <c r="K189" s="441"/>
      <c r="L189" s="430"/>
      <c r="M189" s="462"/>
      <c r="N189" s="465"/>
      <c r="O189" s="441"/>
      <c r="P189" s="441"/>
      <c r="Q189" s="441"/>
      <c r="R189" s="441"/>
      <c r="S189" s="430"/>
      <c r="T189" s="116" t="s">
        <v>65</v>
      </c>
      <c r="U189" s="352"/>
      <c r="V189" s="353" t="s">
        <v>66</v>
      </c>
      <c r="W189" s="351"/>
      <c r="X189" s="136"/>
      <c r="Y189" s="120"/>
      <c r="Z189" s="41"/>
      <c r="AA189" s="121"/>
      <c r="AB189" s="123">
        <f>AA190+AA191+AA192</f>
        <v>91210.86</v>
      </c>
      <c r="AC189" s="23"/>
      <c r="AD189" s="23"/>
      <c r="AE189" s="23"/>
      <c r="AF189" s="392"/>
    </row>
    <row r="190" spans="1:32" ht="33.950000000000003" customHeight="1" x14ac:dyDescent="0.2">
      <c r="A190" s="376"/>
      <c r="B190" s="442"/>
      <c r="C190" s="430"/>
      <c r="D190" s="430"/>
      <c r="E190" s="430"/>
      <c r="F190" s="430"/>
      <c r="G190" s="430"/>
      <c r="H190" s="441"/>
      <c r="I190" s="441"/>
      <c r="J190" s="441"/>
      <c r="K190" s="441"/>
      <c r="L190" s="430"/>
      <c r="M190" s="462"/>
      <c r="N190" s="465"/>
      <c r="O190" s="441"/>
      <c r="P190" s="441"/>
      <c r="Q190" s="441"/>
      <c r="R190" s="441"/>
      <c r="S190" s="430"/>
      <c r="T190" s="116"/>
      <c r="U190" s="117" t="s">
        <v>53</v>
      </c>
      <c r="V190" s="274" t="s">
        <v>173</v>
      </c>
      <c r="W190" s="351">
        <v>1</v>
      </c>
      <c r="X190" s="136" t="s">
        <v>55</v>
      </c>
      <c r="Y190" s="65">
        <v>27754.23</v>
      </c>
      <c r="Z190" s="65">
        <v>27754.23</v>
      </c>
      <c r="AA190" s="65">
        <v>27754.23</v>
      </c>
      <c r="AB190" s="123"/>
      <c r="AC190" s="23" t="s">
        <v>56</v>
      </c>
      <c r="AD190" s="23" t="s">
        <v>56</v>
      </c>
      <c r="AE190" s="23"/>
      <c r="AF190" s="392"/>
    </row>
    <row r="191" spans="1:32" ht="33.950000000000003" customHeight="1" x14ac:dyDescent="0.2">
      <c r="A191" s="376"/>
      <c r="B191" s="442"/>
      <c r="C191" s="430"/>
      <c r="D191" s="430"/>
      <c r="E191" s="430"/>
      <c r="F191" s="430"/>
      <c r="G191" s="430"/>
      <c r="H191" s="441"/>
      <c r="I191" s="441"/>
      <c r="J191" s="441"/>
      <c r="K191" s="441"/>
      <c r="L191" s="430"/>
      <c r="M191" s="462"/>
      <c r="N191" s="465"/>
      <c r="O191" s="441"/>
      <c r="P191" s="441"/>
      <c r="Q191" s="441"/>
      <c r="R191" s="441"/>
      <c r="S191" s="430"/>
      <c r="T191" s="16"/>
      <c r="U191" s="17" t="s">
        <v>53</v>
      </c>
      <c r="V191" s="274" t="s">
        <v>174</v>
      </c>
      <c r="W191" s="63">
        <v>1</v>
      </c>
      <c r="X191" s="20" t="s">
        <v>55</v>
      </c>
      <c r="Y191" s="65">
        <v>49578.46</v>
      </c>
      <c r="Z191" s="65">
        <v>49578.46</v>
      </c>
      <c r="AA191" s="65">
        <v>49578.46</v>
      </c>
      <c r="AB191" s="31"/>
      <c r="AC191" s="23" t="s">
        <v>56</v>
      </c>
      <c r="AD191" s="23" t="s">
        <v>56</v>
      </c>
      <c r="AE191" s="23"/>
      <c r="AF191" s="392"/>
    </row>
    <row r="192" spans="1:32" s="115" customFormat="1" ht="18" customHeight="1" x14ac:dyDescent="0.2">
      <c r="A192" s="376"/>
      <c r="B192" s="442"/>
      <c r="C192" s="430"/>
      <c r="D192" s="430"/>
      <c r="E192" s="430"/>
      <c r="F192" s="430"/>
      <c r="G192" s="430"/>
      <c r="H192" s="441"/>
      <c r="I192" s="441"/>
      <c r="J192" s="441"/>
      <c r="K192" s="441"/>
      <c r="L192" s="430"/>
      <c r="M192" s="462"/>
      <c r="N192" s="465"/>
      <c r="O192" s="441"/>
      <c r="P192" s="441"/>
      <c r="Q192" s="441"/>
      <c r="R192" s="441"/>
      <c r="S192" s="430"/>
      <c r="T192" s="16"/>
      <c r="U192" s="17" t="s">
        <v>53</v>
      </c>
      <c r="V192" s="308" t="s">
        <v>359</v>
      </c>
      <c r="W192" s="63">
        <v>1</v>
      </c>
      <c r="X192" s="20" t="s">
        <v>55</v>
      </c>
      <c r="Y192" s="65">
        <f>33878.17-20000</f>
        <v>13878.169999999998</v>
      </c>
      <c r="Z192" s="65">
        <f>Y192</f>
        <v>13878.169999999998</v>
      </c>
      <c r="AA192" s="65">
        <f>Z192</f>
        <v>13878.169999999998</v>
      </c>
      <c r="AB192" s="31"/>
      <c r="AC192" s="23" t="s">
        <v>56</v>
      </c>
      <c r="AD192" s="23" t="s">
        <v>56</v>
      </c>
      <c r="AE192" s="23"/>
      <c r="AF192" s="392"/>
    </row>
    <row r="193" spans="1:32" ht="18" customHeight="1" x14ac:dyDescent="0.2">
      <c r="A193" s="376"/>
      <c r="B193" s="442"/>
      <c r="C193" s="430"/>
      <c r="D193" s="430"/>
      <c r="E193" s="430"/>
      <c r="F193" s="430"/>
      <c r="G193" s="430"/>
      <c r="H193" s="441"/>
      <c r="I193" s="441"/>
      <c r="J193" s="441"/>
      <c r="K193" s="441"/>
      <c r="L193" s="430"/>
      <c r="M193" s="462"/>
      <c r="N193" s="465"/>
      <c r="O193" s="441"/>
      <c r="P193" s="441"/>
      <c r="Q193" s="441"/>
      <c r="R193" s="441"/>
      <c r="S193" s="430"/>
      <c r="T193" s="16" t="s">
        <v>175</v>
      </c>
      <c r="U193" s="64"/>
      <c r="V193" s="261" t="s">
        <v>92</v>
      </c>
      <c r="W193" s="63"/>
      <c r="X193" s="20"/>
      <c r="Y193" s="66"/>
      <c r="Z193" s="67"/>
      <c r="AA193" s="68"/>
      <c r="AB193" s="31">
        <f>AA194</f>
        <v>1500</v>
      </c>
      <c r="AC193" s="23"/>
      <c r="AD193" s="23"/>
      <c r="AE193" s="23"/>
      <c r="AF193" s="392"/>
    </row>
    <row r="194" spans="1:32" ht="33.950000000000003" customHeight="1" x14ac:dyDescent="0.2">
      <c r="A194" s="376"/>
      <c r="B194" s="442"/>
      <c r="C194" s="430"/>
      <c r="D194" s="430"/>
      <c r="E194" s="430"/>
      <c r="F194" s="430"/>
      <c r="G194" s="430"/>
      <c r="H194" s="441"/>
      <c r="I194" s="441"/>
      <c r="J194" s="441"/>
      <c r="K194" s="441"/>
      <c r="L194" s="430"/>
      <c r="M194" s="462"/>
      <c r="N194" s="465"/>
      <c r="O194" s="441"/>
      <c r="P194" s="441"/>
      <c r="Q194" s="441"/>
      <c r="R194" s="441"/>
      <c r="S194" s="430"/>
      <c r="T194" s="16"/>
      <c r="U194" s="17" t="s">
        <v>53</v>
      </c>
      <c r="V194" s="274" t="s">
        <v>176</v>
      </c>
      <c r="W194" s="63">
        <v>1</v>
      </c>
      <c r="X194" s="20" t="s">
        <v>55</v>
      </c>
      <c r="Y194" s="65">
        <v>1500</v>
      </c>
      <c r="Z194" s="65">
        <v>1500</v>
      </c>
      <c r="AA194" s="65">
        <v>1500</v>
      </c>
      <c r="AB194" s="31"/>
      <c r="AC194" s="23" t="s">
        <v>56</v>
      </c>
      <c r="AD194" s="23" t="s">
        <v>56</v>
      </c>
      <c r="AE194" s="25"/>
      <c r="AF194" s="392"/>
    </row>
    <row r="195" spans="1:32" ht="33.950000000000003" customHeight="1" x14ac:dyDescent="0.2">
      <c r="A195" s="376"/>
      <c r="B195" s="442"/>
      <c r="C195" s="430"/>
      <c r="D195" s="430"/>
      <c r="E195" s="430"/>
      <c r="F195" s="430"/>
      <c r="G195" s="430"/>
      <c r="H195" s="441"/>
      <c r="I195" s="441"/>
      <c r="J195" s="441"/>
      <c r="K195" s="441"/>
      <c r="L195" s="430"/>
      <c r="M195" s="462"/>
      <c r="N195" s="465"/>
      <c r="O195" s="441"/>
      <c r="P195" s="441"/>
      <c r="Q195" s="441"/>
      <c r="R195" s="441"/>
      <c r="S195" s="430"/>
      <c r="T195" s="16" t="s">
        <v>177</v>
      </c>
      <c r="U195" s="69"/>
      <c r="V195" s="273" t="s">
        <v>178</v>
      </c>
      <c r="W195" s="63"/>
      <c r="X195" s="20"/>
      <c r="Y195" s="65"/>
      <c r="Z195" s="67"/>
      <c r="AA195" s="68"/>
      <c r="AB195" s="31">
        <f>AA196+AA197</f>
        <v>105453</v>
      </c>
      <c r="AC195" s="23"/>
      <c r="AD195" s="23"/>
      <c r="AE195" s="25"/>
      <c r="AF195" s="392"/>
    </row>
    <row r="196" spans="1:32" ht="33.950000000000003" customHeight="1" x14ac:dyDescent="0.2">
      <c r="A196" s="376"/>
      <c r="B196" s="442"/>
      <c r="C196" s="430"/>
      <c r="D196" s="430"/>
      <c r="E196" s="430"/>
      <c r="F196" s="430"/>
      <c r="G196" s="430"/>
      <c r="H196" s="441"/>
      <c r="I196" s="441"/>
      <c r="J196" s="441"/>
      <c r="K196" s="441"/>
      <c r="L196" s="430"/>
      <c r="M196" s="462"/>
      <c r="N196" s="465"/>
      <c r="O196" s="441"/>
      <c r="P196" s="441"/>
      <c r="Q196" s="441"/>
      <c r="R196" s="441"/>
      <c r="S196" s="430"/>
      <c r="T196" s="16"/>
      <c r="U196" s="17" t="s">
        <v>53</v>
      </c>
      <c r="V196" s="274" t="s">
        <v>179</v>
      </c>
      <c r="W196" s="63">
        <v>1</v>
      </c>
      <c r="X196" s="20" t="s">
        <v>55</v>
      </c>
      <c r="Y196" s="65">
        <v>68568.2</v>
      </c>
      <c r="Z196" s="65">
        <f>W196*Y196</f>
        <v>68568.2</v>
      </c>
      <c r="AA196" s="65">
        <f>Z196</f>
        <v>68568.2</v>
      </c>
      <c r="AB196" s="31"/>
      <c r="AC196" s="23" t="s">
        <v>56</v>
      </c>
      <c r="AD196" s="23" t="s">
        <v>56</v>
      </c>
      <c r="AE196" s="25"/>
      <c r="AF196" s="392"/>
    </row>
    <row r="197" spans="1:32" ht="33.950000000000003" customHeight="1" x14ac:dyDescent="0.2">
      <c r="A197" s="376"/>
      <c r="B197" s="442"/>
      <c r="C197" s="430"/>
      <c r="D197" s="430"/>
      <c r="E197" s="430"/>
      <c r="F197" s="430"/>
      <c r="G197" s="430"/>
      <c r="H197" s="441"/>
      <c r="I197" s="441"/>
      <c r="J197" s="441"/>
      <c r="K197" s="441"/>
      <c r="L197" s="430"/>
      <c r="M197" s="462"/>
      <c r="N197" s="465"/>
      <c r="O197" s="441"/>
      <c r="P197" s="441"/>
      <c r="Q197" s="441"/>
      <c r="R197" s="441"/>
      <c r="S197" s="430"/>
      <c r="T197" s="16"/>
      <c r="U197" s="17" t="s">
        <v>53</v>
      </c>
      <c r="V197" s="274" t="s">
        <v>180</v>
      </c>
      <c r="W197" s="63">
        <v>1</v>
      </c>
      <c r="X197" s="20" t="s">
        <v>55</v>
      </c>
      <c r="Y197" s="65">
        <v>36884.800000000003</v>
      </c>
      <c r="Z197" s="65">
        <f>W197*Y197</f>
        <v>36884.800000000003</v>
      </c>
      <c r="AA197" s="65">
        <f>Z197</f>
        <v>36884.800000000003</v>
      </c>
      <c r="AB197" s="31"/>
      <c r="AC197" s="23" t="s">
        <v>56</v>
      </c>
      <c r="AD197" s="23" t="s">
        <v>56</v>
      </c>
      <c r="AE197" s="25"/>
      <c r="AF197" s="392"/>
    </row>
    <row r="198" spans="1:32" ht="33.950000000000003" customHeight="1" x14ac:dyDescent="0.2">
      <c r="A198" s="376"/>
      <c r="B198" s="442"/>
      <c r="C198" s="430"/>
      <c r="D198" s="430"/>
      <c r="E198" s="430"/>
      <c r="F198" s="430"/>
      <c r="G198" s="430"/>
      <c r="H198" s="441"/>
      <c r="I198" s="441"/>
      <c r="J198" s="441"/>
      <c r="K198" s="441"/>
      <c r="L198" s="430"/>
      <c r="M198" s="462"/>
      <c r="N198" s="465"/>
      <c r="O198" s="441"/>
      <c r="P198" s="441"/>
      <c r="Q198" s="441"/>
      <c r="R198" s="441"/>
      <c r="S198" s="430"/>
      <c r="T198" s="16" t="s">
        <v>181</v>
      </c>
      <c r="U198" s="69"/>
      <c r="V198" s="273" t="s">
        <v>178</v>
      </c>
      <c r="W198" s="63"/>
      <c r="X198" s="20"/>
      <c r="Y198" s="66"/>
      <c r="Z198" s="65"/>
      <c r="AA198" s="65"/>
      <c r="AB198" s="31">
        <f>AA199</f>
        <v>78432</v>
      </c>
      <c r="AC198" s="23"/>
      <c r="AD198" s="23"/>
      <c r="AE198" s="25"/>
      <c r="AF198" s="392"/>
    </row>
    <row r="199" spans="1:32" ht="45" customHeight="1" x14ac:dyDescent="0.2">
      <c r="A199" s="376"/>
      <c r="B199" s="442"/>
      <c r="C199" s="430"/>
      <c r="D199" s="430"/>
      <c r="E199" s="430"/>
      <c r="F199" s="430"/>
      <c r="G199" s="430"/>
      <c r="H199" s="441"/>
      <c r="I199" s="441"/>
      <c r="J199" s="441"/>
      <c r="K199" s="441"/>
      <c r="L199" s="430"/>
      <c r="M199" s="462"/>
      <c r="N199" s="465"/>
      <c r="O199" s="441"/>
      <c r="P199" s="441"/>
      <c r="Q199" s="441"/>
      <c r="R199" s="441"/>
      <c r="S199" s="430"/>
      <c r="T199" s="16"/>
      <c r="U199" s="17" t="s">
        <v>53</v>
      </c>
      <c r="V199" s="274" t="s">
        <v>182</v>
      </c>
      <c r="W199" s="63">
        <v>1</v>
      </c>
      <c r="X199" s="20" t="s">
        <v>55</v>
      </c>
      <c r="Y199" s="67">
        <v>78432</v>
      </c>
      <c r="Z199" s="65">
        <f t="shared" ref="Z199" si="47">W199*Y199</f>
        <v>78432</v>
      </c>
      <c r="AA199" s="65">
        <f t="shared" ref="AA199:AA206" si="48">Z199</f>
        <v>78432</v>
      </c>
      <c r="AB199" s="31"/>
      <c r="AC199" s="23" t="s">
        <v>56</v>
      </c>
      <c r="AD199" s="23" t="s">
        <v>56</v>
      </c>
      <c r="AE199" s="25"/>
      <c r="AF199" s="392"/>
    </row>
    <row r="200" spans="1:32" s="115" customFormat="1" ht="33.950000000000003" customHeight="1" x14ac:dyDescent="0.2">
      <c r="A200" s="376"/>
      <c r="B200" s="442"/>
      <c r="C200" s="430"/>
      <c r="D200" s="430"/>
      <c r="E200" s="430"/>
      <c r="F200" s="430"/>
      <c r="G200" s="430"/>
      <c r="H200" s="441"/>
      <c r="I200" s="441"/>
      <c r="J200" s="441"/>
      <c r="K200" s="441"/>
      <c r="L200" s="430"/>
      <c r="M200" s="462"/>
      <c r="N200" s="465"/>
      <c r="O200" s="441"/>
      <c r="P200" s="441"/>
      <c r="Q200" s="441"/>
      <c r="R200" s="441"/>
      <c r="S200" s="430"/>
      <c r="T200" s="16" t="s">
        <v>327</v>
      </c>
      <c r="U200" s="69"/>
      <c r="V200" s="273" t="s">
        <v>178</v>
      </c>
      <c r="W200" s="63"/>
      <c r="X200" s="20"/>
      <c r="Y200" s="66"/>
      <c r="Z200" s="65"/>
      <c r="AA200" s="65"/>
      <c r="AB200" s="31">
        <f>AA201</f>
        <v>148293.60999999999</v>
      </c>
      <c r="AC200" s="23"/>
      <c r="AD200" s="23"/>
      <c r="AE200" s="25"/>
      <c r="AF200" s="392"/>
    </row>
    <row r="201" spans="1:32" s="115" customFormat="1" ht="45" customHeight="1" x14ac:dyDescent="0.2">
      <c r="A201" s="376"/>
      <c r="B201" s="442"/>
      <c r="C201" s="430"/>
      <c r="D201" s="430"/>
      <c r="E201" s="430"/>
      <c r="F201" s="430"/>
      <c r="G201" s="430"/>
      <c r="H201" s="441"/>
      <c r="I201" s="441"/>
      <c r="J201" s="441"/>
      <c r="K201" s="441"/>
      <c r="L201" s="430"/>
      <c r="M201" s="462"/>
      <c r="N201" s="465"/>
      <c r="O201" s="441"/>
      <c r="P201" s="441"/>
      <c r="Q201" s="441"/>
      <c r="R201" s="441"/>
      <c r="S201" s="430"/>
      <c r="T201" s="16"/>
      <c r="U201" s="17" t="s">
        <v>53</v>
      </c>
      <c r="V201" s="274" t="s">
        <v>182</v>
      </c>
      <c r="W201" s="63">
        <v>1</v>
      </c>
      <c r="X201" s="20" t="s">
        <v>55</v>
      </c>
      <c r="Y201" s="67">
        <v>148293.60999999999</v>
      </c>
      <c r="Z201" s="65">
        <f t="shared" ref="Z201:Z206" si="49">W201*Y201</f>
        <v>148293.60999999999</v>
      </c>
      <c r="AA201" s="65">
        <f t="shared" si="48"/>
        <v>148293.60999999999</v>
      </c>
      <c r="AB201" s="31"/>
      <c r="AC201" s="23" t="s">
        <v>56</v>
      </c>
      <c r="AD201" s="23" t="s">
        <v>56</v>
      </c>
      <c r="AE201" s="25"/>
      <c r="AF201" s="392"/>
    </row>
    <row r="202" spans="1:32" ht="18" customHeight="1" x14ac:dyDescent="0.2">
      <c r="A202" s="376"/>
      <c r="B202" s="442"/>
      <c r="C202" s="430"/>
      <c r="D202" s="430"/>
      <c r="E202" s="430"/>
      <c r="F202" s="430"/>
      <c r="G202" s="430"/>
      <c r="H202" s="441"/>
      <c r="I202" s="441"/>
      <c r="J202" s="441"/>
      <c r="K202" s="441"/>
      <c r="L202" s="430"/>
      <c r="M202" s="462"/>
      <c r="N202" s="465"/>
      <c r="O202" s="441"/>
      <c r="P202" s="441"/>
      <c r="Q202" s="441"/>
      <c r="R202" s="441"/>
      <c r="S202" s="430"/>
      <c r="T202" s="16" t="s">
        <v>131</v>
      </c>
      <c r="U202" s="64"/>
      <c r="V202" s="261" t="s">
        <v>128</v>
      </c>
      <c r="W202" s="63"/>
      <c r="X202" s="20"/>
      <c r="Y202" s="67"/>
      <c r="Z202" s="65"/>
      <c r="AA202" s="65"/>
      <c r="AB202" s="31">
        <f>AA203+AA204</f>
        <v>14640</v>
      </c>
      <c r="AC202" s="23"/>
      <c r="AD202" s="23"/>
      <c r="AE202" s="25"/>
      <c r="AF202" s="392"/>
    </row>
    <row r="203" spans="1:32" ht="33.950000000000003" customHeight="1" x14ac:dyDescent="0.2">
      <c r="A203" s="376"/>
      <c r="B203" s="442"/>
      <c r="C203" s="430"/>
      <c r="D203" s="430"/>
      <c r="E203" s="430"/>
      <c r="F203" s="430"/>
      <c r="G203" s="430"/>
      <c r="H203" s="441"/>
      <c r="I203" s="441"/>
      <c r="J203" s="441"/>
      <c r="K203" s="441"/>
      <c r="L203" s="430"/>
      <c r="M203" s="462"/>
      <c r="N203" s="465"/>
      <c r="O203" s="441"/>
      <c r="P203" s="441"/>
      <c r="Q203" s="441"/>
      <c r="R203" s="441"/>
      <c r="S203" s="430"/>
      <c r="T203" s="16"/>
      <c r="U203" s="17" t="s">
        <v>53</v>
      </c>
      <c r="V203" s="274" t="s">
        <v>183</v>
      </c>
      <c r="W203" s="63">
        <v>1</v>
      </c>
      <c r="X203" s="20" t="s">
        <v>55</v>
      </c>
      <c r="Y203" s="67">
        <v>1440</v>
      </c>
      <c r="Z203" s="65">
        <f t="shared" si="49"/>
        <v>1440</v>
      </c>
      <c r="AA203" s="65">
        <f t="shared" si="48"/>
        <v>1440</v>
      </c>
      <c r="AB203" s="31"/>
      <c r="AC203" s="23" t="s">
        <v>56</v>
      </c>
      <c r="AD203" s="23" t="s">
        <v>56</v>
      </c>
      <c r="AE203" s="25"/>
      <c r="AF203" s="392"/>
    </row>
    <row r="204" spans="1:32" ht="33.950000000000003" customHeight="1" x14ac:dyDescent="0.2">
      <c r="A204" s="376"/>
      <c r="B204" s="442"/>
      <c r="C204" s="430"/>
      <c r="D204" s="430"/>
      <c r="E204" s="430"/>
      <c r="F204" s="430"/>
      <c r="G204" s="430"/>
      <c r="H204" s="441"/>
      <c r="I204" s="441"/>
      <c r="J204" s="441"/>
      <c r="K204" s="441"/>
      <c r="L204" s="430"/>
      <c r="M204" s="462"/>
      <c r="N204" s="465"/>
      <c r="O204" s="441"/>
      <c r="P204" s="441"/>
      <c r="Q204" s="441"/>
      <c r="R204" s="441"/>
      <c r="S204" s="430"/>
      <c r="T204" s="16"/>
      <c r="U204" s="17" t="s">
        <v>53</v>
      </c>
      <c r="V204" s="274" t="s">
        <v>184</v>
      </c>
      <c r="W204" s="63">
        <v>1</v>
      </c>
      <c r="X204" s="20" t="s">
        <v>55</v>
      </c>
      <c r="Y204" s="67">
        <v>13200</v>
      </c>
      <c r="Z204" s="65">
        <f t="shared" si="49"/>
        <v>13200</v>
      </c>
      <c r="AA204" s="65">
        <f t="shared" si="48"/>
        <v>13200</v>
      </c>
      <c r="AB204" s="31"/>
      <c r="AC204" s="23" t="s">
        <v>56</v>
      </c>
      <c r="AD204" s="23" t="s">
        <v>56</v>
      </c>
      <c r="AE204" s="25"/>
      <c r="AF204" s="392"/>
    </row>
    <row r="205" spans="1:32" ht="18" customHeight="1" x14ac:dyDescent="0.2">
      <c r="A205" s="376"/>
      <c r="B205" s="442"/>
      <c r="C205" s="430"/>
      <c r="D205" s="430"/>
      <c r="E205" s="430"/>
      <c r="F205" s="430"/>
      <c r="G205" s="430"/>
      <c r="H205" s="441"/>
      <c r="I205" s="441"/>
      <c r="J205" s="441"/>
      <c r="K205" s="441"/>
      <c r="L205" s="430"/>
      <c r="M205" s="462"/>
      <c r="N205" s="465"/>
      <c r="O205" s="441"/>
      <c r="P205" s="441"/>
      <c r="Q205" s="441"/>
      <c r="R205" s="441"/>
      <c r="S205" s="430"/>
      <c r="T205" s="16" t="s">
        <v>99</v>
      </c>
      <c r="U205" s="69"/>
      <c r="V205" s="261" t="s">
        <v>100</v>
      </c>
      <c r="W205" s="63"/>
      <c r="X205" s="20"/>
      <c r="Y205" s="67"/>
      <c r="Z205" s="65"/>
      <c r="AA205" s="65"/>
      <c r="AB205" s="31">
        <f>AA206</f>
        <v>1161.25</v>
      </c>
      <c r="AC205" s="23"/>
      <c r="AD205" s="23"/>
      <c r="AE205" s="25"/>
      <c r="AF205" s="392"/>
    </row>
    <row r="206" spans="1:32" ht="45" customHeight="1" x14ac:dyDescent="0.2">
      <c r="A206" s="377"/>
      <c r="B206" s="457"/>
      <c r="C206" s="450"/>
      <c r="D206" s="450"/>
      <c r="E206" s="450"/>
      <c r="F206" s="450"/>
      <c r="G206" s="450"/>
      <c r="H206" s="448"/>
      <c r="I206" s="448"/>
      <c r="J206" s="448"/>
      <c r="K206" s="448"/>
      <c r="L206" s="450"/>
      <c r="M206" s="463"/>
      <c r="N206" s="466"/>
      <c r="O206" s="448"/>
      <c r="P206" s="448"/>
      <c r="Q206" s="448"/>
      <c r="R206" s="448"/>
      <c r="S206" s="450"/>
      <c r="T206" s="199"/>
      <c r="U206" s="17" t="s">
        <v>53</v>
      </c>
      <c r="V206" s="262" t="s">
        <v>185</v>
      </c>
      <c r="W206" s="205">
        <v>1</v>
      </c>
      <c r="X206" s="144" t="s">
        <v>55</v>
      </c>
      <c r="Y206" s="70">
        <v>1161.25</v>
      </c>
      <c r="Z206" s="65">
        <f t="shared" si="49"/>
        <v>1161.25</v>
      </c>
      <c r="AA206" s="65">
        <f t="shared" si="48"/>
        <v>1161.25</v>
      </c>
      <c r="AB206" s="167"/>
      <c r="AC206" s="29" t="s">
        <v>56</v>
      </c>
      <c r="AD206" s="23" t="s">
        <v>56</v>
      </c>
      <c r="AE206" s="206"/>
      <c r="AF206" s="393"/>
    </row>
    <row r="207" spans="1:32" ht="91.5" customHeight="1" x14ac:dyDescent="0.2">
      <c r="A207" s="378" t="s">
        <v>147</v>
      </c>
      <c r="B207" s="43" t="s">
        <v>42</v>
      </c>
      <c r="C207" s="305" t="s">
        <v>43</v>
      </c>
      <c r="D207" s="289" t="s">
        <v>44</v>
      </c>
      <c r="E207" s="289" t="s">
        <v>186</v>
      </c>
      <c r="F207" s="289" t="s">
        <v>187</v>
      </c>
      <c r="G207" s="289" t="s">
        <v>136</v>
      </c>
      <c r="H207" s="71">
        <v>1</v>
      </c>
      <c r="I207" s="71">
        <v>2</v>
      </c>
      <c r="J207" s="72">
        <v>3</v>
      </c>
      <c r="K207" s="72">
        <v>3</v>
      </c>
      <c r="L207" s="297" t="s">
        <v>188</v>
      </c>
      <c r="M207" s="298" t="s">
        <v>189</v>
      </c>
      <c r="N207" s="46">
        <v>0</v>
      </c>
      <c r="O207" s="47">
        <v>0</v>
      </c>
      <c r="P207" s="47">
        <v>0</v>
      </c>
      <c r="Q207" s="47">
        <v>0</v>
      </c>
      <c r="R207" s="48">
        <v>0</v>
      </c>
      <c r="S207" s="289" t="s">
        <v>50</v>
      </c>
      <c r="T207" s="73"/>
      <c r="U207" s="50"/>
      <c r="V207" s="74"/>
      <c r="W207" s="75"/>
      <c r="X207" s="76"/>
      <c r="Y207" s="77"/>
      <c r="Z207" s="77"/>
      <c r="AA207" s="52">
        <v>0</v>
      </c>
      <c r="AB207" s="48"/>
      <c r="AC207" s="51"/>
      <c r="AD207" s="51"/>
      <c r="AE207" s="78"/>
      <c r="AF207" s="196" t="s">
        <v>344</v>
      </c>
    </row>
    <row r="208" spans="1:32" ht="117.75" customHeight="1" thickBot="1" x14ac:dyDescent="0.25">
      <c r="A208" s="379"/>
      <c r="B208" s="54" t="s">
        <v>42</v>
      </c>
      <c r="C208" s="306" t="s">
        <v>43</v>
      </c>
      <c r="D208" s="290" t="s">
        <v>44</v>
      </c>
      <c r="E208" s="290" t="s">
        <v>190</v>
      </c>
      <c r="F208" s="290" t="s">
        <v>191</v>
      </c>
      <c r="G208" s="290" t="s">
        <v>141</v>
      </c>
      <c r="H208" s="185">
        <v>0</v>
      </c>
      <c r="I208" s="185">
        <v>10</v>
      </c>
      <c r="J208" s="185">
        <v>0</v>
      </c>
      <c r="K208" s="185">
        <v>24</v>
      </c>
      <c r="L208" s="301" t="s">
        <v>192</v>
      </c>
      <c r="M208" s="302" t="s">
        <v>193</v>
      </c>
      <c r="N208" s="55">
        <v>0</v>
      </c>
      <c r="O208" s="200">
        <v>0</v>
      </c>
      <c r="P208" s="200">
        <v>0</v>
      </c>
      <c r="Q208" s="200">
        <v>0</v>
      </c>
      <c r="R208" s="187">
        <v>0</v>
      </c>
      <c r="S208" s="290" t="s">
        <v>50</v>
      </c>
      <c r="T208" s="207"/>
      <c r="U208" s="202"/>
      <c r="V208" s="208"/>
      <c r="W208" s="209"/>
      <c r="X208" s="210"/>
      <c r="Y208" s="186"/>
      <c r="Z208" s="186"/>
      <c r="AA208" s="203">
        <v>0</v>
      </c>
      <c r="AB208" s="187"/>
      <c r="AC208" s="184"/>
      <c r="AD208" s="184"/>
      <c r="AE208" s="211"/>
      <c r="AF208" s="197" t="s">
        <v>346</v>
      </c>
    </row>
    <row r="209" spans="1:32" ht="22.5" customHeight="1" thickBot="1" x14ac:dyDescent="0.25">
      <c r="A209" s="380"/>
      <c r="B209" s="458" t="s">
        <v>144</v>
      </c>
      <c r="C209" s="459"/>
      <c r="D209" s="459"/>
      <c r="E209" s="459"/>
      <c r="F209" s="459"/>
      <c r="G209" s="459"/>
      <c r="H209" s="459"/>
      <c r="I209" s="459"/>
      <c r="J209" s="459"/>
      <c r="K209" s="459"/>
      <c r="L209" s="460"/>
      <c r="M209" s="79" t="s">
        <v>145</v>
      </c>
      <c r="N209" s="80">
        <f>SUM(N134:N183)</f>
        <v>202325.11064</v>
      </c>
      <c r="O209" s="80">
        <f>SUM(O134:O183)</f>
        <v>143122.00349456002</v>
      </c>
      <c r="P209" s="80">
        <f>SUM(P134:P183)</f>
        <v>0</v>
      </c>
      <c r="Q209" s="80">
        <f>SUM(Q134:Q208)</f>
        <v>148293.60999999999</v>
      </c>
      <c r="R209" s="80">
        <f>SUM(R134:R208)</f>
        <v>493740.72413455998</v>
      </c>
      <c r="S209" s="292"/>
      <c r="T209" s="451" t="s">
        <v>146</v>
      </c>
      <c r="U209" s="452"/>
      <c r="V209" s="452"/>
      <c r="W209" s="452"/>
      <c r="X209" s="452"/>
      <c r="Y209" s="452"/>
      <c r="Z209" s="453"/>
      <c r="AA209" s="219" t="s">
        <v>145</v>
      </c>
      <c r="AB209" s="220">
        <f>SUM(AB134:AB206)</f>
        <v>493740.72413455998</v>
      </c>
      <c r="AC209" s="454"/>
      <c r="AD209" s="455"/>
      <c r="AE209" s="455"/>
      <c r="AF209" s="456"/>
    </row>
    <row r="210" spans="1:32" ht="33.950000000000003" customHeight="1" x14ac:dyDescent="0.2">
      <c r="A210" s="387" t="s">
        <v>194</v>
      </c>
      <c r="B210" s="421" t="s">
        <v>42</v>
      </c>
      <c r="C210" s="424" t="s">
        <v>43</v>
      </c>
      <c r="D210" s="418" t="s">
        <v>195</v>
      </c>
      <c r="E210" s="427" t="s">
        <v>53</v>
      </c>
      <c r="F210" s="418" t="s">
        <v>196</v>
      </c>
      <c r="G210" s="418" t="s">
        <v>197</v>
      </c>
      <c r="H210" s="415">
        <v>0</v>
      </c>
      <c r="I210" s="415">
        <v>1</v>
      </c>
      <c r="J210" s="412">
        <v>0</v>
      </c>
      <c r="K210" s="412">
        <v>24</v>
      </c>
      <c r="L210" s="394" t="s">
        <v>198</v>
      </c>
      <c r="M210" s="397" t="s">
        <v>199</v>
      </c>
      <c r="N210" s="409">
        <f>AB210</f>
        <v>7280</v>
      </c>
      <c r="O210" s="406">
        <f>AB212</f>
        <v>6000</v>
      </c>
      <c r="P210" s="406">
        <v>0</v>
      </c>
      <c r="Q210" s="406">
        <v>0</v>
      </c>
      <c r="R210" s="403">
        <f>+SUM(N210:P211)</f>
        <v>13280</v>
      </c>
      <c r="S210" s="400" t="s">
        <v>200</v>
      </c>
      <c r="T210" s="216" t="s">
        <v>201</v>
      </c>
      <c r="U210" s="33"/>
      <c r="V210" s="259" t="s">
        <v>58</v>
      </c>
      <c r="W210" s="34"/>
      <c r="X210" s="217"/>
      <c r="Y210" s="36"/>
      <c r="Z210" s="42"/>
      <c r="AA210" s="218"/>
      <c r="AB210" s="42">
        <f>AA211</f>
        <v>7280</v>
      </c>
      <c r="AC210" s="38"/>
      <c r="AD210" s="147"/>
      <c r="AE210" s="164"/>
      <c r="AF210" s="501" t="s">
        <v>357</v>
      </c>
    </row>
    <row r="211" spans="1:32" ht="33.950000000000003" customHeight="1" x14ac:dyDescent="0.2">
      <c r="A211" s="376"/>
      <c r="B211" s="422"/>
      <c r="C211" s="425"/>
      <c r="D211" s="419"/>
      <c r="E211" s="428"/>
      <c r="F211" s="419"/>
      <c r="G211" s="419"/>
      <c r="H211" s="416"/>
      <c r="I211" s="416"/>
      <c r="J211" s="413"/>
      <c r="K211" s="413"/>
      <c r="L211" s="395"/>
      <c r="M211" s="398"/>
      <c r="N211" s="410"/>
      <c r="O211" s="407"/>
      <c r="P211" s="407"/>
      <c r="Q211" s="407"/>
      <c r="R211" s="404"/>
      <c r="S211" s="401"/>
      <c r="T211" s="168"/>
      <c r="U211" s="17" t="s">
        <v>53</v>
      </c>
      <c r="V211" s="260" t="s">
        <v>332</v>
      </c>
      <c r="W211" s="27">
        <v>1</v>
      </c>
      <c r="X211" s="24" t="s">
        <v>55</v>
      </c>
      <c r="Y211" s="21">
        <v>6500</v>
      </c>
      <c r="Z211" s="21">
        <f>W211*Y211</f>
        <v>6500</v>
      </c>
      <c r="AA211" s="22">
        <f>Z211*12%+Z211</f>
        <v>7280</v>
      </c>
      <c r="AB211" s="31"/>
      <c r="AC211" s="23"/>
      <c r="AD211" s="23" t="s">
        <v>56</v>
      </c>
      <c r="AE211" s="23" t="s">
        <v>56</v>
      </c>
      <c r="AF211" s="501"/>
    </row>
    <row r="212" spans="1:32" s="162" customFormat="1" ht="23.25" customHeight="1" x14ac:dyDescent="0.2">
      <c r="A212" s="376"/>
      <c r="B212" s="422"/>
      <c r="C212" s="425"/>
      <c r="D212" s="419"/>
      <c r="E212" s="428"/>
      <c r="F212" s="419"/>
      <c r="G212" s="419"/>
      <c r="H212" s="416"/>
      <c r="I212" s="416"/>
      <c r="J212" s="413"/>
      <c r="K212" s="413"/>
      <c r="L212" s="395"/>
      <c r="M212" s="398"/>
      <c r="N212" s="410"/>
      <c r="O212" s="407"/>
      <c r="P212" s="407"/>
      <c r="Q212" s="407"/>
      <c r="R212" s="404"/>
      <c r="S212" s="401"/>
      <c r="T212" s="170" t="s">
        <v>131</v>
      </c>
      <c r="U212" s="64"/>
      <c r="V212" s="261" t="s">
        <v>128</v>
      </c>
      <c r="W212" s="63"/>
      <c r="X212" s="20"/>
      <c r="Y212" s="67"/>
      <c r="Z212" s="65"/>
      <c r="AA212" s="65"/>
      <c r="AB212" s="31">
        <f>AA213+AA214</f>
        <v>6000</v>
      </c>
      <c r="AC212" s="147"/>
      <c r="AD212" s="147"/>
      <c r="AE212" s="164"/>
      <c r="AF212" s="501"/>
    </row>
    <row r="213" spans="1:32" s="162" customFormat="1" ht="33.950000000000003" customHeight="1" x14ac:dyDescent="0.2">
      <c r="A213" s="376"/>
      <c r="B213" s="423"/>
      <c r="C213" s="426"/>
      <c r="D213" s="420"/>
      <c r="E213" s="429"/>
      <c r="F213" s="420"/>
      <c r="G213" s="420"/>
      <c r="H213" s="417"/>
      <c r="I213" s="417"/>
      <c r="J213" s="414"/>
      <c r="K213" s="414"/>
      <c r="L213" s="396"/>
      <c r="M213" s="399"/>
      <c r="N213" s="411"/>
      <c r="O213" s="408"/>
      <c r="P213" s="408"/>
      <c r="Q213" s="408"/>
      <c r="R213" s="405"/>
      <c r="S213" s="402"/>
      <c r="T213" s="171"/>
      <c r="U213" s="142" t="s">
        <v>53</v>
      </c>
      <c r="V213" s="262" t="s">
        <v>336</v>
      </c>
      <c r="W213" s="205">
        <v>1</v>
      </c>
      <c r="X213" s="144" t="s">
        <v>55</v>
      </c>
      <c r="Y213" s="70">
        <f>5000+4800-3800</f>
        <v>6000</v>
      </c>
      <c r="Z213" s="223">
        <f t="shared" ref="Z213" si="50">W213*Y213</f>
        <v>6000</v>
      </c>
      <c r="AA213" s="223">
        <f t="shared" ref="AA213" si="51">Z213</f>
        <v>6000</v>
      </c>
      <c r="AB213" s="167"/>
      <c r="AC213" s="224"/>
      <c r="AD213" s="29" t="s">
        <v>56</v>
      </c>
      <c r="AE213" s="29" t="s">
        <v>56</v>
      </c>
      <c r="AF213" s="501"/>
    </row>
    <row r="214" spans="1:32" ht="29.25" customHeight="1" x14ac:dyDescent="0.2">
      <c r="A214" s="376"/>
      <c r="B214" s="443" t="s">
        <v>42</v>
      </c>
      <c r="C214" s="445" t="s">
        <v>43</v>
      </c>
      <c r="D214" s="537" t="s">
        <v>202</v>
      </c>
      <c r="E214" s="538" t="s">
        <v>53</v>
      </c>
      <c r="F214" s="537" t="s">
        <v>203</v>
      </c>
      <c r="G214" s="446" t="s">
        <v>204</v>
      </c>
      <c r="H214" s="440">
        <v>0</v>
      </c>
      <c r="I214" s="440">
        <v>1</v>
      </c>
      <c r="J214" s="549">
        <v>0</v>
      </c>
      <c r="K214" s="549">
        <v>24</v>
      </c>
      <c r="L214" s="537" t="s">
        <v>205</v>
      </c>
      <c r="M214" s="545" t="s">
        <v>206</v>
      </c>
      <c r="N214" s="497">
        <v>0</v>
      </c>
      <c r="O214" s="499">
        <f>+AB219+AB214</f>
        <v>16300.004000000003</v>
      </c>
      <c r="P214" s="499">
        <v>0</v>
      </c>
      <c r="Q214" s="499">
        <v>0</v>
      </c>
      <c r="R214" s="512">
        <f>+SUM(N214:P227)</f>
        <v>16300.004000000003</v>
      </c>
      <c r="S214" s="533" t="s">
        <v>200</v>
      </c>
      <c r="T214" s="225" t="s">
        <v>69</v>
      </c>
      <c r="U214" s="148"/>
      <c r="V214" s="263" t="s">
        <v>70</v>
      </c>
      <c r="W214" s="149"/>
      <c r="X214" s="226"/>
      <c r="Y214" s="151"/>
      <c r="Z214" s="151"/>
      <c r="AA214" s="152"/>
      <c r="AB214" s="227">
        <f>AA215+AA216+AA217+AA218</f>
        <v>13300.008960000003</v>
      </c>
      <c r="AC214" s="153"/>
      <c r="AD214" s="154"/>
      <c r="AE214" s="155"/>
      <c r="AF214" s="535" t="s">
        <v>504</v>
      </c>
    </row>
    <row r="215" spans="1:32" ht="18" customHeight="1" x14ac:dyDescent="0.2">
      <c r="A215" s="376"/>
      <c r="B215" s="442"/>
      <c r="C215" s="430"/>
      <c r="D215" s="430"/>
      <c r="E215" s="539"/>
      <c r="F215" s="430"/>
      <c r="G215" s="430"/>
      <c r="H215" s="441"/>
      <c r="I215" s="441"/>
      <c r="J215" s="441"/>
      <c r="K215" s="441"/>
      <c r="L215" s="430"/>
      <c r="M215" s="462"/>
      <c r="N215" s="465"/>
      <c r="O215" s="441"/>
      <c r="P215" s="441"/>
      <c r="Q215" s="441"/>
      <c r="R215" s="441"/>
      <c r="S215" s="516"/>
      <c r="T215" s="168"/>
      <c r="U215" s="17" t="s">
        <v>53</v>
      </c>
      <c r="V215" s="260" t="s">
        <v>207</v>
      </c>
      <c r="W215" s="27">
        <v>1</v>
      </c>
      <c r="X215" s="24" t="s">
        <v>55</v>
      </c>
      <c r="Y215" s="21">
        <f>8035.715-892.857</f>
        <v>7142.8580000000002</v>
      </c>
      <c r="Z215" s="21">
        <f t="shared" ref="Z215:Z218" si="52">W215*Y215</f>
        <v>7142.8580000000002</v>
      </c>
      <c r="AA215" s="22">
        <f>Z215*12%+Z215</f>
        <v>8000.0009600000003</v>
      </c>
      <c r="AB215" s="31"/>
      <c r="AC215" s="23"/>
      <c r="AD215" s="23" t="s">
        <v>56</v>
      </c>
      <c r="AE215" s="23" t="s">
        <v>56</v>
      </c>
      <c r="AF215" s="502"/>
    </row>
    <row r="216" spans="1:32" ht="18" customHeight="1" x14ac:dyDescent="0.2">
      <c r="A216" s="376"/>
      <c r="B216" s="442"/>
      <c r="C216" s="430"/>
      <c r="D216" s="430"/>
      <c r="E216" s="539"/>
      <c r="F216" s="430"/>
      <c r="G216" s="430"/>
      <c r="H216" s="441"/>
      <c r="I216" s="441"/>
      <c r="J216" s="441"/>
      <c r="K216" s="441"/>
      <c r="L216" s="430"/>
      <c r="M216" s="462"/>
      <c r="N216" s="465"/>
      <c r="O216" s="441"/>
      <c r="P216" s="441"/>
      <c r="Q216" s="441"/>
      <c r="R216" s="441"/>
      <c r="S216" s="516"/>
      <c r="T216" s="168"/>
      <c r="U216" s="17" t="s">
        <v>53</v>
      </c>
      <c r="V216" s="260" t="s">
        <v>208</v>
      </c>
      <c r="W216" s="27">
        <v>1</v>
      </c>
      <c r="X216" s="24" t="s">
        <v>55</v>
      </c>
      <c r="Y216" s="21">
        <v>2678.57</v>
      </c>
      <c r="Z216" s="21">
        <f t="shared" si="52"/>
        <v>2678.57</v>
      </c>
      <c r="AA216" s="22">
        <f t="shared" ref="AA216:AA218" si="53">Z216*12%+Z216</f>
        <v>2999.9984000000004</v>
      </c>
      <c r="AB216" s="31"/>
      <c r="AC216" s="23"/>
      <c r="AD216" s="23" t="s">
        <v>56</v>
      </c>
      <c r="AE216" s="23" t="s">
        <v>56</v>
      </c>
      <c r="AF216" s="502"/>
    </row>
    <row r="217" spans="1:32" s="115" customFormat="1" ht="18" customHeight="1" x14ac:dyDescent="0.2">
      <c r="A217" s="376"/>
      <c r="B217" s="442"/>
      <c r="C217" s="430"/>
      <c r="D217" s="430"/>
      <c r="E217" s="539"/>
      <c r="F217" s="430"/>
      <c r="G217" s="430"/>
      <c r="H217" s="441"/>
      <c r="I217" s="441"/>
      <c r="J217" s="441"/>
      <c r="K217" s="441"/>
      <c r="L217" s="430"/>
      <c r="M217" s="462"/>
      <c r="N217" s="465"/>
      <c r="O217" s="441"/>
      <c r="P217" s="441"/>
      <c r="Q217" s="441"/>
      <c r="R217" s="441"/>
      <c r="S217" s="516"/>
      <c r="T217" s="168"/>
      <c r="U217" s="17" t="s">
        <v>53</v>
      </c>
      <c r="V217" s="260" t="s">
        <v>329</v>
      </c>
      <c r="W217" s="27">
        <v>1</v>
      </c>
      <c r="X217" s="24" t="s">
        <v>55</v>
      </c>
      <c r="Y217" s="21">
        <v>1339.29</v>
      </c>
      <c r="Z217" s="21">
        <f t="shared" si="52"/>
        <v>1339.29</v>
      </c>
      <c r="AA217" s="22">
        <f t="shared" si="53"/>
        <v>1500.0047999999999</v>
      </c>
      <c r="AB217" s="31"/>
      <c r="AC217" s="23"/>
      <c r="AD217" s="23" t="s">
        <v>56</v>
      </c>
      <c r="AE217" s="23" t="s">
        <v>56</v>
      </c>
      <c r="AF217" s="502"/>
    </row>
    <row r="218" spans="1:32" s="166" customFormat="1" ht="18" customHeight="1" x14ac:dyDescent="0.2">
      <c r="A218" s="376"/>
      <c r="B218" s="442"/>
      <c r="C218" s="430"/>
      <c r="D218" s="430"/>
      <c r="E218" s="539"/>
      <c r="F218" s="430"/>
      <c r="G218" s="430"/>
      <c r="H218" s="441"/>
      <c r="I218" s="441"/>
      <c r="J218" s="441"/>
      <c r="K218" s="441"/>
      <c r="L218" s="430"/>
      <c r="M218" s="462"/>
      <c r="N218" s="465"/>
      <c r="O218" s="441"/>
      <c r="P218" s="441"/>
      <c r="Q218" s="441"/>
      <c r="R218" s="441"/>
      <c r="S218" s="516"/>
      <c r="T218" s="168"/>
      <c r="U218" s="17" t="s">
        <v>53</v>
      </c>
      <c r="V218" s="260" t="s">
        <v>328</v>
      </c>
      <c r="W218" s="19">
        <v>1</v>
      </c>
      <c r="X218" s="20" t="s">
        <v>55</v>
      </c>
      <c r="Y218" s="21">
        <v>714.29</v>
      </c>
      <c r="Z218" s="21">
        <f t="shared" si="52"/>
        <v>714.29</v>
      </c>
      <c r="AA218" s="22">
        <f t="shared" si="53"/>
        <v>800.00479999999993</v>
      </c>
      <c r="AB218" s="31"/>
      <c r="AC218" s="23"/>
      <c r="AD218" s="23" t="s">
        <v>56</v>
      </c>
      <c r="AE218" s="23" t="s">
        <v>56</v>
      </c>
      <c r="AF218" s="502"/>
    </row>
    <row r="219" spans="1:32" ht="33.950000000000003" customHeight="1" x14ac:dyDescent="0.2">
      <c r="A219" s="376"/>
      <c r="B219" s="442"/>
      <c r="C219" s="430"/>
      <c r="D219" s="430"/>
      <c r="E219" s="539"/>
      <c r="F219" s="430"/>
      <c r="G219" s="430"/>
      <c r="H219" s="441"/>
      <c r="I219" s="441"/>
      <c r="J219" s="441"/>
      <c r="K219" s="441"/>
      <c r="L219" s="430"/>
      <c r="M219" s="462"/>
      <c r="N219" s="465"/>
      <c r="O219" s="441"/>
      <c r="P219" s="441"/>
      <c r="Q219" s="441"/>
      <c r="R219" s="441"/>
      <c r="S219" s="516"/>
      <c r="T219" s="169" t="s">
        <v>209</v>
      </c>
      <c r="U219" s="117"/>
      <c r="V219" s="264" t="s">
        <v>210</v>
      </c>
      <c r="W219" s="128"/>
      <c r="X219" s="137"/>
      <c r="Y219" s="120"/>
      <c r="Z219" s="120"/>
      <c r="AA219" s="121"/>
      <c r="AB219" s="127">
        <f>AA220+AA221+AA222+AA223+AA224+AA225+AA226+AA227</f>
        <v>2999.9950399999998</v>
      </c>
      <c r="AC219" s="23"/>
      <c r="AD219" s="23"/>
      <c r="AE219" s="32"/>
      <c r="AF219" s="502"/>
    </row>
    <row r="220" spans="1:32" ht="33.950000000000003" customHeight="1" x14ac:dyDescent="0.2">
      <c r="A220" s="376"/>
      <c r="B220" s="442"/>
      <c r="C220" s="430"/>
      <c r="D220" s="430"/>
      <c r="E220" s="539"/>
      <c r="F220" s="430"/>
      <c r="G220" s="430"/>
      <c r="H220" s="441"/>
      <c r="I220" s="441"/>
      <c r="J220" s="441"/>
      <c r="K220" s="441"/>
      <c r="L220" s="430"/>
      <c r="M220" s="462"/>
      <c r="N220" s="465"/>
      <c r="O220" s="441"/>
      <c r="P220" s="441"/>
      <c r="Q220" s="441"/>
      <c r="R220" s="441"/>
      <c r="S220" s="516"/>
      <c r="T220" s="170"/>
      <c r="U220" s="17" t="s">
        <v>53</v>
      </c>
      <c r="V220" s="265" t="s">
        <v>372</v>
      </c>
      <c r="W220" s="19">
        <v>40</v>
      </c>
      <c r="X220" s="24" t="s">
        <v>55</v>
      </c>
      <c r="Y220" s="60">
        <v>11</v>
      </c>
      <c r="Z220" s="21">
        <f t="shared" ref="Z220:Z227" si="54">W220*Y220</f>
        <v>440</v>
      </c>
      <c r="AA220" s="22">
        <f t="shared" ref="AA220:AA227" si="55">Z220*12%+Z220</f>
        <v>492.8</v>
      </c>
      <c r="AB220" s="31"/>
      <c r="AC220" s="23"/>
      <c r="AD220" s="23" t="s">
        <v>56</v>
      </c>
      <c r="AE220" s="23" t="s">
        <v>56</v>
      </c>
      <c r="AF220" s="502"/>
    </row>
    <row r="221" spans="1:32" ht="33.950000000000003" customHeight="1" x14ac:dyDescent="0.2">
      <c r="A221" s="377"/>
      <c r="B221" s="442"/>
      <c r="C221" s="430"/>
      <c r="D221" s="430"/>
      <c r="E221" s="539"/>
      <c r="F221" s="430"/>
      <c r="G221" s="430"/>
      <c r="H221" s="441"/>
      <c r="I221" s="441"/>
      <c r="J221" s="441"/>
      <c r="K221" s="441"/>
      <c r="L221" s="430"/>
      <c r="M221" s="462"/>
      <c r="N221" s="465"/>
      <c r="O221" s="441"/>
      <c r="P221" s="441"/>
      <c r="Q221" s="441"/>
      <c r="R221" s="441"/>
      <c r="S221" s="516"/>
      <c r="T221" s="170"/>
      <c r="U221" s="17" t="s">
        <v>53</v>
      </c>
      <c r="V221" s="265" t="s">
        <v>373</v>
      </c>
      <c r="W221" s="19">
        <v>40</v>
      </c>
      <c r="X221" s="24" t="s">
        <v>55</v>
      </c>
      <c r="Y221" s="60">
        <v>11</v>
      </c>
      <c r="Z221" s="21">
        <f t="shared" si="54"/>
        <v>440</v>
      </c>
      <c r="AA221" s="22">
        <f t="shared" si="55"/>
        <v>492.8</v>
      </c>
      <c r="AB221" s="31"/>
      <c r="AC221" s="23"/>
      <c r="AD221" s="23" t="s">
        <v>56</v>
      </c>
      <c r="AE221" s="23" t="s">
        <v>56</v>
      </c>
      <c r="AF221" s="502"/>
    </row>
    <row r="222" spans="1:32" ht="33.950000000000003" customHeight="1" x14ac:dyDescent="0.2">
      <c r="A222" s="378" t="s">
        <v>194</v>
      </c>
      <c r="B222" s="442"/>
      <c r="C222" s="430"/>
      <c r="D222" s="430"/>
      <c r="E222" s="539"/>
      <c r="F222" s="430"/>
      <c r="G222" s="430"/>
      <c r="H222" s="441"/>
      <c r="I222" s="441"/>
      <c r="J222" s="441"/>
      <c r="K222" s="441"/>
      <c r="L222" s="430"/>
      <c r="M222" s="462"/>
      <c r="N222" s="465"/>
      <c r="O222" s="441"/>
      <c r="P222" s="441"/>
      <c r="Q222" s="441"/>
      <c r="R222" s="441"/>
      <c r="S222" s="516"/>
      <c r="T222" s="170"/>
      <c r="U222" s="17" t="s">
        <v>53</v>
      </c>
      <c r="V222" s="265" t="s">
        <v>355</v>
      </c>
      <c r="W222" s="19">
        <v>40</v>
      </c>
      <c r="X222" s="24" t="s">
        <v>55</v>
      </c>
      <c r="Y222" s="60">
        <v>11</v>
      </c>
      <c r="Z222" s="21">
        <f t="shared" si="54"/>
        <v>440</v>
      </c>
      <c r="AA222" s="22">
        <f t="shared" si="55"/>
        <v>492.8</v>
      </c>
      <c r="AB222" s="31"/>
      <c r="AC222" s="23"/>
      <c r="AD222" s="23" t="s">
        <v>56</v>
      </c>
      <c r="AE222" s="23" t="s">
        <v>56</v>
      </c>
      <c r="AF222" s="502"/>
    </row>
    <row r="223" spans="1:32" s="166" customFormat="1" ht="33.950000000000003" customHeight="1" x14ac:dyDescent="0.2">
      <c r="A223" s="379"/>
      <c r="B223" s="442"/>
      <c r="C223" s="430"/>
      <c r="D223" s="430"/>
      <c r="E223" s="539"/>
      <c r="F223" s="430"/>
      <c r="G223" s="430"/>
      <c r="H223" s="441"/>
      <c r="I223" s="441"/>
      <c r="J223" s="441"/>
      <c r="K223" s="441"/>
      <c r="L223" s="430"/>
      <c r="M223" s="462"/>
      <c r="N223" s="465"/>
      <c r="O223" s="441"/>
      <c r="P223" s="441"/>
      <c r="Q223" s="441"/>
      <c r="R223" s="441"/>
      <c r="S223" s="516"/>
      <c r="T223" s="171"/>
      <c r="U223" s="17" t="s">
        <v>53</v>
      </c>
      <c r="V223" s="317" t="s">
        <v>354</v>
      </c>
      <c r="W223" s="143">
        <v>60</v>
      </c>
      <c r="X223" s="318" t="s">
        <v>55</v>
      </c>
      <c r="Y223" s="172">
        <v>11.73809</v>
      </c>
      <c r="Z223" s="21">
        <f t="shared" si="54"/>
        <v>704.28539999999998</v>
      </c>
      <c r="AA223" s="22">
        <f t="shared" si="55"/>
        <v>788.79964799999993</v>
      </c>
      <c r="AB223" s="167"/>
      <c r="AC223" s="29"/>
      <c r="AD223" s="23" t="s">
        <v>56</v>
      </c>
      <c r="AE223" s="23" t="s">
        <v>56</v>
      </c>
      <c r="AF223" s="502"/>
    </row>
    <row r="224" spans="1:32" s="166" customFormat="1" ht="33.950000000000003" customHeight="1" x14ac:dyDescent="0.2">
      <c r="A224" s="379"/>
      <c r="B224" s="442"/>
      <c r="C224" s="430"/>
      <c r="D224" s="430"/>
      <c r="E224" s="539"/>
      <c r="F224" s="430"/>
      <c r="G224" s="430"/>
      <c r="H224" s="441"/>
      <c r="I224" s="441"/>
      <c r="J224" s="441"/>
      <c r="K224" s="441"/>
      <c r="L224" s="430"/>
      <c r="M224" s="462"/>
      <c r="N224" s="465"/>
      <c r="O224" s="441"/>
      <c r="P224" s="441"/>
      <c r="Q224" s="441"/>
      <c r="R224" s="441"/>
      <c r="S224" s="516"/>
      <c r="T224" s="171"/>
      <c r="U224" s="17" t="s">
        <v>53</v>
      </c>
      <c r="V224" s="323" t="s">
        <v>361</v>
      </c>
      <c r="W224" s="324">
        <v>4</v>
      </c>
      <c r="X224" s="325" t="s">
        <v>55</v>
      </c>
      <c r="Y224" s="326">
        <v>63.035400000000003</v>
      </c>
      <c r="Z224" s="145">
        <f t="shared" si="54"/>
        <v>252.14160000000001</v>
      </c>
      <c r="AA224" s="146">
        <f t="shared" si="55"/>
        <v>282.39859200000001</v>
      </c>
      <c r="AB224" s="167"/>
      <c r="AC224" s="29"/>
      <c r="AD224" s="23" t="s">
        <v>56</v>
      </c>
      <c r="AE224" s="23" t="s">
        <v>56</v>
      </c>
      <c r="AF224" s="502"/>
    </row>
    <row r="225" spans="1:32" s="166" customFormat="1" ht="33.950000000000003" customHeight="1" x14ac:dyDescent="0.2">
      <c r="A225" s="379"/>
      <c r="B225" s="442"/>
      <c r="C225" s="430"/>
      <c r="D225" s="430"/>
      <c r="E225" s="539"/>
      <c r="F225" s="430"/>
      <c r="G225" s="430"/>
      <c r="H225" s="441"/>
      <c r="I225" s="441"/>
      <c r="J225" s="441"/>
      <c r="K225" s="441"/>
      <c r="L225" s="430"/>
      <c r="M225" s="462"/>
      <c r="N225" s="465"/>
      <c r="O225" s="441"/>
      <c r="P225" s="441"/>
      <c r="Q225" s="441"/>
      <c r="R225" s="441"/>
      <c r="S225" s="516"/>
      <c r="T225" s="171"/>
      <c r="U225" s="17" t="s">
        <v>53</v>
      </c>
      <c r="V225" s="323" t="s">
        <v>362</v>
      </c>
      <c r="W225" s="324">
        <v>2</v>
      </c>
      <c r="X225" s="325" t="s">
        <v>55</v>
      </c>
      <c r="Y225" s="326">
        <v>67</v>
      </c>
      <c r="Z225" s="145">
        <f t="shared" si="54"/>
        <v>134</v>
      </c>
      <c r="AA225" s="146">
        <f t="shared" si="55"/>
        <v>150.07999999999998</v>
      </c>
      <c r="AB225" s="167"/>
      <c r="AC225" s="29"/>
      <c r="AD225" s="23" t="s">
        <v>56</v>
      </c>
      <c r="AE225" s="23" t="s">
        <v>56</v>
      </c>
      <c r="AF225" s="502"/>
    </row>
    <row r="226" spans="1:32" s="166" customFormat="1" ht="33.950000000000003" customHeight="1" x14ac:dyDescent="0.2">
      <c r="A226" s="379"/>
      <c r="B226" s="442"/>
      <c r="C226" s="430"/>
      <c r="D226" s="430"/>
      <c r="E226" s="539"/>
      <c r="F226" s="430"/>
      <c r="G226" s="430"/>
      <c r="H226" s="441"/>
      <c r="I226" s="441"/>
      <c r="J226" s="441"/>
      <c r="K226" s="441"/>
      <c r="L226" s="430"/>
      <c r="M226" s="462"/>
      <c r="N226" s="465"/>
      <c r="O226" s="441"/>
      <c r="P226" s="441"/>
      <c r="Q226" s="441"/>
      <c r="R226" s="441"/>
      <c r="S226" s="516"/>
      <c r="T226" s="171"/>
      <c r="U226" s="17" t="s">
        <v>53</v>
      </c>
      <c r="V226" s="323" t="s">
        <v>363</v>
      </c>
      <c r="W226" s="324">
        <v>2</v>
      </c>
      <c r="X226" s="325" t="s">
        <v>55</v>
      </c>
      <c r="Y226" s="326">
        <v>67.069999999999993</v>
      </c>
      <c r="Z226" s="145">
        <f t="shared" si="54"/>
        <v>134.13999999999999</v>
      </c>
      <c r="AA226" s="146">
        <f t="shared" si="55"/>
        <v>150.23679999999999</v>
      </c>
      <c r="AB226" s="167"/>
      <c r="AC226" s="29"/>
      <c r="AD226" s="23" t="s">
        <v>56</v>
      </c>
      <c r="AE226" s="23" t="s">
        <v>56</v>
      </c>
      <c r="AF226" s="502"/>
    </row>
    <row r="227" spans="1:32" ht="33.950000000000003" customHeight="1" x14ac:dyDescent="0.2">
      <c r="A227" s="379"/>
      <c r="B227" s="457"/>
      <c r="C227" s="450"/>
      <c r="D227" s="450"/>
      <c r="E227" s="540"/>
      <c r="F227" s="450"/>
      <c r="G227" s="450"/>
      <c r="H227" s="448"/>
      <c r="I227" s="448"/>
      <c r="J227" s="448"/>
      <c r="K227" s="448"/>
      <c r="L227" s="450"/>
      <c r="M227" s="463"/>
      <c r="N227" s="466"/>
      <c r="O227" s="448"/>
      <c r="P227" s="448"/>
      <c r="Q227" s="448"/>
      <c r="R227" s="448"/>
      <c r="S227" s="534"/>
      <c r="T227" s="221"/>
      <c r="U227" s="156" t="s">
        <v>53</v>
      </c>
      <c r="V227" s="319" t="s">
        <v>364</v>
      </c>
      <c r="W227" s="320">
        <v>2</v>
      </c>
      <c r="X227" s="321" t="s">
        <v>55</v>
      </c>
      <c r="Y227" s="322">
        <v>67</v>
      </c>
      <c r="Z227" s="159">
        <f t="shared" si="54"/>
        <v>134</v>
      </c>
      <c r="AA227" s="160">
        <f t="shared" si="55"/>
        <v>150.07999999999998</v>
      </c>
      <c r="AB227" s="222"/>
      <c r="AC227" s="161"/>
      <c r="AD227" s="161" t="s">
        <v>56</v>
      </c>
      <c r="AE227" s="161" t="s">
        <v>56</v>
      </c>
      <c r="AF227" s="536"/>
    </row>
    <row r="228" spans="1:32" ht="93.75" customHeight="1" x14ac:dyDescent="0.2">
      <c r="A228" s="379"/>
      <c r="B228" s="43" t="s">
        <v>42</v>
      </c>
      <c r="C228" s="305" t="s">
        <v>43</v>
      </c>
      <c r="D228" s="297" t="s">
        <v>211</v>
      </c>
      <c r="E228" s="51" t="s">
        <v>53</v>
      </c>
      <c r="F228" s="289" t="s">
        <v>212</v>
      </c>
      <c r="G228" s="289" t="s">
        <v>136</v>
      </c>
      <c r="H228" s="71">
        <v>1</v>
      </c>
      <c r="I228" s="71">
        <v>2</v>
      </c>
      <c r="J228" s="72">
        <v>3</v>
      </c>
      <c r="K228" s="72">
        <v>3</v>
      </c>
      <c r="L228" s="297" t="s">
        <v>367</v>
      </c>
      <c r="M228" s="298" t="s">
        <v>213</v>
      </c>
      <c r="N228" s="81">
        <v>0</v>
      </c>
      <c r="O228" s="77">
        <v>0</v>
      </c>
      <c r="P228" s="77">
        <v>0</v>
      </c>
      <c r="Q228" s="77">
        <v>0</v>
      </c>
      <c r="R228" s="48">
        <f t="shared" ref="R228:R229" si="56">+SUM(N228:P228)</f>
        <v>0</v>
      </c>
      <c r="S228" s="293" t="s">
        <v>200</v>
      </c>
      <c r="T228" s="228"/>
      <c r="U228" s="229"/>
      <c r="V228" s="266"/>
      <c r="W228" s="230"/>
      <c r="X228" s="231"/>
      <c r="Y228" s="175"/>
      <c r="Z228" s="232"/>
      <c r="AA228" s="233"/>
      <c r="AB228" s="178">
        <v>0</v>
      </c>
      <c r="AC228" s="234"/>
      <c r="AD228" s="235"/>
      <c r="AE228" s="235"/>
      <c r="AF228" s="236" t="s">
        <v>344</v>
      </c>
    </row>
    <row r="229" spans="1:32" ht="117" customHeight="1" thickBot="1" x14ac:dyDescent="0.25">
      <c r="A229" s="379"/>
      <c r="B229" s="54" t="s">
        <v>42</v>
      </c>
      <c r="C229" s="306" t="s">
        <v>43</v>
      </c>
      <c r="D229" s="301" t="s">
        <v>214</v>
      </c>
      <c r="E229" s="184" t="s">
        <v>53</v>
      </c>
      <c r="F229" s="307" t="s">
        <v>215</v>
      </c>
      <c r="G229" s="307" t="s">
        <v>141</v>
      </c>
      <c r="H229" s="191">
        <v>0</v>
      </c>
      <c r="I229" s="191">
        <v>10</v>
      </c>
      <c r="J229" s="191">
        <v>0</v>
      </c>
      <c r="K229" s="191">
        <v>24</v>
      </c>
      <c r="L229" s="299" t="s">
        <v>216</v>
      </c>
      <c r="M229" s="300" t="s">
        <v>217</v>
      </c>
      <c r="N229" s="192">
        <v>0</v>
      </c>
      <c r="O229" s="193">
        <v>0</v>
      </c>
      <c r="P229" s="193">
        <v>0</v>
      </c>
      <c r="Q229" s="193">
        <v>0</v>
      </c>
      <c r="R229" s="194">
        <f t="shared" si="56"/>
        <v>0</v>
      </c>
      <c r="S229" s="294" t="s">
        <v>200</v>
      </c>
      <c r="T229" s="237"/>
      <c r="U229" s="238"/>
      <c r="V229" s="267"/>
      <c r="W229" s="239"/>
      <c r="X229" s="240"/>
      <c r="Y229" s="241"/>
      <c r="Z229" s="242"/>
      <c r="AA229" s="243"/>
      <c r="AB229" s="244">
        <v>0</v>
      </c>
      <c r="AC229" s="245"/>
      <c r="AD229" s="246"/>
      <c r="AE229" s="246"/>
      <c r="AF229" s="247" t="s">
        <v>346</v>
      </c>
    </row>
    <row r="230" spans="1:32" ht="22.5" customHeight="1" thickBot="1" x14ac:dyDescent="0.25">
      <c r="A230" s="541"/>
      <c r="B230" s="519" t="s">
        <v>144</v>
      </c>
      <c r="C230" s="452"/>
      <c r="D230" s="452"/>
      <c r="E230" s="452"/>
      <c r="F230" s="520"/>
      <c r="G230" s="520"/>
      <c r="H230" s="520"/>
      <c r="I230" s="520"/>
      <c r="J230" s="520"/>
      <c r="K230" s="520"/>
      <c r="L230" s="521"/>
      <c r="M230" s="188" t="s">
        <v>145</v>
      </c>
      <c r="N230" s="189">
        <f>SUM(N210:N229)</f>
        <v>7280</v>
      </c>
      <c r="O230" s="189">
        <f>SUM(O210:O229)</f>
        <v>22300.004000000001</v>
      </c>
      <c r="P230" s="189">
        <f>SUM(P210:P229)</f>
        <v>0</v>
      </c>
      <c r="Q230" s="189">
        <f>SUM(Q210:Q229)</f>
        <v>0</v>
      </c>
      <c r="R230" s="189">
        <f>SUM(R210:R229)</f>
        <v>29580.004000000001</v>
      </c>
      <c r="S230" s="295"/>
      <c r="T230" s="522" t="s">
        <v>146</v>
      </c>
      <c r="U230" s="520"/>
      <c r="V230" s="520"/>
      <c r="W230" s="520"/>
      <c r="X230" s="520"/>
      <c r="Y230" s="520"/>
      <c r="Z230" s="521"/>
      <c r="AA230" s="188" t="s">
        <v>145</v>
      </c>
      <c r="AB230" s="190">
        <f>SUM(AB210:AB229)</f>
        <v>29580.004000000001</v>
      </c>
      <c r="AC230" s="523"/>
      <c r="AD230" s="524"/>
      <c r="AE230" s="524"/>
      <c r="AF230" s="525"/>
    </row>
    <row r="231" spans="1:32" ht="30" customHeight="1" thickBot="1" x14ac:dyDescent="0.25">
      <c r="A231" s="526" t="s">
        <v>218</v>
      </c>
      <c r="B231" s="527"/>
      <c r="C231" s="527"/>
      <c r="D231" s="527"/>
      <c r="E231" s="527"/>
      <c r="F231" s="527"/>
      <c r="G231" s="527"/>
      <c r="H231" s="527"/>
      <c r="I231" s="527"/>
      <c r="J231" s="527"/>
      <c r="K231" s="527"/>
      <c r="L231" s="527"/>
      <c r="M231" s="82" t="s">
        <v>145</v>
      </c>
      <c r="N231" s="83">
        <f>+N133+N209+N230</f>
        <v>1328399.34244</v>
      </c>
      <c r="O231" s="195">
        <f>+O133+O209+O230</f>
        <v>505465.56354256003</v>
      </c>
      <c r="P231" s="195">
        <f>+P133+P209+P230</f>
        <v>85906.999199999991</v>
      </c>
      <c r="Q231" s="195">
        <f>+Q133+Q209+Q230</f>
        <v>148293.60999999999</v>
      </c>
      <c r="R231" s="195">
        <f>+R133+R209+R230</f>
        <v>2068065.5151825598</v>
      </c>
      <c r="S231" s="296"/>
      <c r="T231" s="528" t="s">
        <v>219</v>
      </c>
      <c r="U231" s="529"/>
      <c r="V231" s="529"/>
      <c r="W231" s="529"/>
      <c r="X231" s="529"/>
      <c r="Y231" s="529"/>
      <c r="Z231" s="529"/>
      <c r="AA231" s="84" t="s">
        <v>145</v>
      </c>
      <c r="AB231" s="85">
        <f>+AB133+AB209+AB230</f>
        <v>2068065.5151825598</v>
      </c>
      <c r="AC231" s="530"/>
      <c r="AD231" s="531"/>
      <c r="AE231" s="531"/>
      <c r="AF231" s="532"/>
    </row>
    <row r="232" spans="1:32" ht="16.5" customHeight="1" x14ac:dyDescent="0.3">
      <c r="A232" s="86"/>
      <c r="B232" s="87"/>
      <c r="C232" s="87"/>
      <c r="D232" s="87"/>
      <c r="E232" s="87"/>
      <c r="F232" s="87"/>
      <c r="G232" s="87"/>
      <c r="H232" s="87"/>
      <c r="I232" s="87"/>
      <c r="J232" s="87"/>
      <c r="K232" s="87"/>
      <c r="L232" s="87"/>
      <c r="M232" s="87"/>
      <c r="N232" s="87"/>
      <c r="O232" s="87"/>
      <c r="P232" s="87"/>
      <c r="Q232" s="87"/>
      <c r="R232" s="87"/>
      <c r="S232" s="87"/>
      <c r="T232" s="88"/>
      <c r="U232" s="89"/>
      <c r="V232" s="86"/>
      <c r="W232" s="86"/>
      <c r="X232" s="86"/>
      <c r="Y232" s="86"/>
      <c r="Z232" s="86"/>
      <c r="AA232" s="86"/>
      <c r="AB232" s="90"/>
      <c r="AC232" s="86"/>
      <c r="AD232" s="86"/>
      <c r="AE232" s="86"/>
      <c r="AF232" s="86"/>
    </row>
    <row r="233" spans="1:32" ht="16.5" customHeight="1" x14ac:dyDescent="0.3">
      <c r="A233" s="86"/>
      <c r="B233" s="91" t="s">
        <v>358</v>
      </c>
      <c r="C233" s="87"/>
      <c r="D233" s="87"/>
      <c r="E233" s="87"/>
      <c r="F233" s="87"/>
      <c r="G233" s="87"/>
      <c r="H233" s="87"/>
      <c r="I233" s="87"/>
      <c r="J233" s="87"/>
      <c r="K233" s="87"/>
      <c r="L233" s="87"/>
      <c r="M233" s="87"/>
      <c r="N233" s="87"/>
      <c r="O233" s="87"/>
      <c r="P233" s="87"/>
      <c r="Q233" s="87"/>
      <c r="R233" s="92"/>
      <c r="S233" s="87"/>
      <c r="T233" s="88"/>
      <c r="U233" s="89"/>
      <c r="V233" s="86"/>
      <c r="W233" s="86"/>
      <c r="X233" s="86"/>
      <c r="Y233" s="86"/>
      <c r="Z233" s="86"/>
      <c r="AA233" s="86"/>
      <c r="AB233" s="90"/>
      <c r="AC233" s="86"/>
      <c r="AD233" s="86"/>
      <c r="AE233" s="86"/>
      <c r="AF233" s="86"/>
    </row>
    <row r="234" spans="1:32" ht="16.5" customHeight="1" x14ac:dyDescent="0.3">
      <c r="A234" s="86"/>
      <c r="B234" s="91" t="s">
        <v>498</v>
      </c>
      <c r="C234" s="87"/>
      <c r="D234" s="173"/>
      <c r="E234" s="87"/>
      <c r="F234" s="87"/>
      <c r="G234" s="87"/>
      <c r="H234" s="87"/>
      <c r="I234" s="87"/>
      <c r="J234" s="87"/>
      <c r="K234" s="87"/>
      <c r="L234" s="87"/>
      <c r="M234" s="87"/>
      <c r="N234" s="87"/>
      <c r="O234" s="87"/>
      <c r="P234" s="87"/>
      <c r="Q234" s="87"/>
      <c r="R234" s="87"/>
      <c r="S234" s="87"/>
      <c r="T234" s="88"/>
      <c r="U234" s="89"/>
      <c r="V234" s="86"/>
      <c r="W234" s="86"/>
      <c r="X234" s="86"/>
      <c r="Y234" s="86"/>
      <c r="Z234" s="86"/>
      <c r="AA234" s="86"/>
      <c r="AB234" s="90"/>
      <c r="AC234" s="86"/>
      <c r="AD234" s="86"/>
      <c r="AE234" s="86"/>
      <c r="AF234" s="86"/>
    </row>
    <row r="235" spans="1:32" ht="16.5" customHeight="1" x14ac:dyDescent="0.3">
      <c r="A235" s="86"/>
      <c r="B235" s="91"/>
      <c r="C235" s="87"/>
      <c r="D235" s="87"/>
      <c r="E235" s="87"/>
      <c r="F235" s="87"/>
      <c r="G235" s="87"/>
      <c r="H235" s="87"/>
      <c r="I235" s="87"/>
      <c r="J235" s="87"/>
      <c r="K235" s="87"/>
      <c r="L235" s="87"/>
      <c r="M235" s="87"/>
      <c r="N235" s="87"/>
      <c r="O235" s="87"/>
      <c r="P235" s="87"/>
      <c r="Q235" s="87"/>
      <c r="R235" s="87"/>
      <c r="S235" s="87"/>
      <c r="T235" s="88"/>
      <c r="U235" s="89"/>
      <c r="V235" s="86"/>
      <c r="W235" s="86"/>
      <c r="X235" s="86"/>
      <c r="Y235" s="86"/>
      <c r="Z235" s="86"/>
      <c r="AA235" s="86"/>
      <c r="AB235" s="90"/>
      <c r="AC235" s="86"/>
      <c r="AD235" s="86"/>
      <c r="AE235" s="86"/>
      <c r="AF235" s="86"/>
    </row>
    <row r="236" spans="1:32" ht="37.5" customHeight="1" x14ac:dyDescent="0.3">
      <c r="A236" s="86"/>
      <c r="B236" s="93"/>
      <c r="C236" s="87"/>
      <c r="D236" s="87"/>
      <c r="E236" s="87"/>
      <c r="F236" s="87"/>
      <c r="G236" s="87"/>
      <c r="H236" s="87"/>
      <c r="I236" s="87"/>
      <c r="J236" s="87"/>
      <c r="K236" s="87"/>
      <c r="L236" s="87"/>
      <c r="M236" s="87"/>
      <c r="N236" s="87"/>
      <c r="O236" s="87"/>
      <c r="P236" s="87"/>
      <c r="Q236" s="87"/>
      <c r="R236" s="87"/>
      <c r="S236" s="87"/>
      <c r="T236" s="88"/>
      <c r="U236" s="517" t="s">
        <v>220</v>
      </c>
      <c r="V236" s="518"/>
      <c r="W236" s="518"/>
      <c r="X236" s="86"/>
      <c r="Y236" s="86"/>
      <c r="Z236" s="86"/>
      <c r="AA236" s="86"/>
      <c r="AB236" s="141"/>
      <c r="AC236" s="86"/>
      <c r="AD236" s="86"/>
      <c r="AE236" s="86"/>
      <c r="AF236" s="86"/>
    </row>
    <row r="237" spans="1:32" ht="16.5" customHeight="1" x14ac:dyDescent="0.3">
      <c r="A237" s="86"/>
      <c r="B237" s="87"/>
      <c r="C237" s="87"/>
      <c r="D237" s="87"/>
      <c r="E237" s="87"/>
      <c r="F237" s="87"/>
      <c r="G237" s="87"/>
      <c r="H237" s="87"/>
      <c r="I237" s="87"/>
      <c r="J237" s="87"/>
      <c r="K237" s="87"/>
      <c r="L237" s="87"/>
      <c r="M237" s="87"/>
      <c r="N237" s="87"/>
      <c r="O237" s="87"/>
      <c r="P237" s="87"/>
      <c r="Q237" s="87"/>
      <c r="R237" s="87"/>
      <c r="S237" s="87"/>
      <c r="T237" s="88"/>
      <c r="U237" s="94"/>
      <c r="V237" s="94"/>
      <c r="W237" s="94"/>
      <c r="X237" s="86"/>
      <c r="Y237" s="86"/>
      <c r="Z237" s="86"/>
      <c r="AA237" s="86"/>
      <c r="AB237" s="90"/>
      <c r="AC237" s="86"/>
      <c r="AD237" s="86"/>
      <c r="AE237" s="86"/>
      <c r="AF237" s="86"/>
    </row>
    <row r="238" spans="1:32" ht="24.75" customHeight="1" x14ac:dyDescent="0.3">
      <c r="A238" s="86"/>
      <c r="B238" s="87"/>
      <c r="C238" s="87"/>
      <c r="D238" s="87"/>
      <c r="E238" s="87"/>
      <c r="F238" s="87"/>
      <c r="G238" s="87"/>
      <c r="H238" s="87"/>
      <c r="I238" s="87"/>
      <c r="J238" s="87"/>
      <c r="K238" s="87"/>
      <c r="L238" s="87"/>
      <c r="M238" s="87"/>
      <c r="N238" s="87"/>
      <c r="O238" s="87"/>
      <c r="P238" s="87"/>
      <c r="Q238" s="87"/>
      <c r="R238" s="87"/>
      <c r="S238" s="87"/>
      <c r="T238" s="88"/>
      <c r="U238" s="314" t="s">
        <v>221</v>
      </c>
      <c r="V238" s="315" t="s">
        <v>222</v>
      </c>
      <c r="W238" s="316" t="s">
        <v>223</v>
      </c>
      <c r="X238" s="86"/>
      <c r="Y238" s="86"/>
      <c r="Z238" s="86"/>
      <c r="AA238" s="86"/>
      <c r="AB238" s="90"/>
      <c r="AC238" s="86"/>
      <c r="AD238" s="86"/>
      <c r="AE238" s="86"/>
      <c r="AF238" s="86"/>
    </row>
    <row r="239" spans="1:32" ht="33.75" customHeight="1" x14ac:dyDescent="0.3">
      <c r="A239" s="86"/>
      <c r="B239" s="87"/>
      <c r="C239" s="87"/>
      <c r="D239" s="87"/>
      <c r="E239" s="87"/>
      <c r="F239" s="87"/>
      <c r="G239" s="87"/>
      <c r="H239" s="87"/>
      <c r="I239" s="87"/>
      <c r="J239" s="87"/>
      <c r="K239" s="87"/>
      <c r="L239" s="87"/>
      <c r="M239" s="87"/>
      <c r="N239" s="87"/>
      <c r="O239" s="87"/>
      <c r="P239" s="87"/>
      <c r="Q239" s="87"/>
      <c r="R239" s="87"/>
      <c r="S239" s="87"/>
      <c r="T239" s="88"/>
      <c r="U239" s="354" t="s">
        <v>497</v>
      </c>
      <c r="V239" s="355" t="s">
        <v>224</v>
      </c>
      <c r="W239" s="356">
        <f>AB10</f>
        <v>61183</v>
      </c>
      <c r="X239" s="95"/>
      <c r="Y239" s="96"/>
      <c r="Z239" s="86"/>
      <c r="AA239" s="86"/>
      <c r="AB239" s="90"/>
      <c r="AC239" s="86"/>
      <c r="AD239" s="86"/>
      <c r="AE239" s="86"/>
      <c r="AF239" s="86"/>
    </row>
    <row r="240" spans="1:32" ht="18" customHeight="1" x14ac:dyDescent="0.3">
      <c r="A240" s="86"/>
      <c r="B240" s="87"/>
      <c r="C240" s="87"/>
      <c r="D240" s="87"/>
      <c r="E240" s="87"/>
      <c r="F240" s="87"/>
      <c r="G240" s="87"/>
      <c r="H240" s="87"/>
      <c r="I240" s="87"/>
      <c r="J240" s="87"/>
      <c r="K240" s="87"/>
      <c r="L240" s="87"/>
      <c r="M240" s="87"/>
      <c r="N240" s="87"/>
      <c r="O240" s="87"/>
      <c r="P240" s="87"/>
      <c r="Q240" s="87"/>
      <c r="R240" s="87"/>
      <c r="S240" s="87"/>
      <c r="T240" s="88"/>
      <c r="U240" s="357" t="s">
        <v>65</v>
      </c>
      <c r="V240" s="358" t="s">
        <v>66</v>
      </c>
      <c r="W240" s="165">
        <f>AB12+AB189</f>
        <v>368817.99903999997</v>
      </c>
      <c r="X240" s="95"/>
      <c r="Y240" s="96"/>
      <c r="Z240" s="86"/>
      <c r="AA240" s="86"/>
      <c r="AB240" s="90"/>
      <c r="AC240" s="86"/>
      <c r="AD240" s="86"/>
      <c r="AE240" s="86"/>
      <c r="AF240" s="86"/>
    </row>
    <row r="241" spans="1:32" ht="33.950000000000003" customHeight="1" x14ac:dyDescent="0.3">
      <c r="A241" s="86"/>
      <c r="B241" s="87"/>
      <c r="C241" s="87"/>
      <c r="D241" s="546" t="s">
        <v>225</v>
      </c>
      <c r="E241" s="547"/>
      <c r="F241" s="87"/>
      <c r="G241" s="87"/>
      <c r="H241" s="87"/>
      <c r="I241" s="87"/>
      <c r="J241" s="87"/>
      <c r="K241" s="87"/>
      <c r="L241" s="87"/>
      <c r="M241" s="87"/>
      <c r="N241" s="546" t="s">
        <v>225</v>
      </c>
      <c r="O241" s="547"/>
      <c r="P241" s="87"/>
      <c r="Q241" s="87"/>
      <c r="R241" s="87"/>
      <c r="S241" s="87"/>
      <c r="T241" s="88"/>
      <c r="U241" s="357" t="s">
        <v>201</v>
      </c>
      <c r="V241" s="358" t="s">
        <v>58</v>
      </c>
      <c r="W241" s="165">
        <f>AB16+AB210</f>
        <v>158719.98996000001</v>
      </c>
      <c r="X241" s="95"/>
      <c r="Y241" s="96"/>
      <c r="Z241" s="86"/>
      <c r="AA241" s="86"/>
      <c r="AB241" s="90"/>
      <c r="AC241" s="86"/>
      <c r="AD241" s="86"/>
      <c r="AE241" s="86"/>
      <c r="AF241" s="86"/>
    </row>
    <row r="242" spans="1:32" ht="33.950000000000003" customHeight="1" x14ac:dyDescent="0.3">
      <c r="A242" s="86"/>
      <c r="B242" s="87"/>
      <c r="C242" s="87"/>
      <c r="D242" s="548" t="s">
        <v>226</v>
      </c>
      <c r="E242" s="518"/>
      <c r="F242" s="87"/>
      <c r="G242" s="87"/>
      <c r="H242" s="87"/>
      <c r="I242" s="87"/>
      <c r="J242" s="87"/>
      <c r="K242" s="87"/>
      <c r="L242" s="87"/>
      <c r="M242" s="87"/>
      <c r="N242" s="548" t="s">
        <v>226</v>
      </c>
      <c r="O242" s="518"/>
      <c r="P242" s="87"/>
      <c r="Q242" s="87"/>
      <c r="R242" s="87"/>
      <c r="S242" s="87"/>
      <c r="T242" s="88"/>
      <c r="U242" s="357" t="s">
        <v>57</v>
      </c>
      <c r="V242" s="358" t="s">
        <v>58</v>
      </c>
      <c r="W242" s="165">
        <f>AB29</f>
        <v>17799.99984</v>
      </c>
      <c r="X242" s="95"/>
      <c r="Y242" s="96"/>
      <c r="Z242" s="86"/>
      <c r="AA242" s="86"/>
      <c r="AB242" s="90"/>
      <c r="AC242" s="86"/>
      <c r="AD242" s="86"/>
      <c r="AE242" s="86"/>
      <c r="AF242" s="86"/>
    </row>
    <row r="243" spans="1:32" ht="18" customHeight="1" x14ac:dyDescent="0.3">
      <c r="A243" s="86"/>
      <c r="B243" s="87"/>
      <c r="C243" s="87"/>
      <c r="D243" s="87"/>
      <c r="E243" s="87"/>
      <c r="F243" s="87"/>
      <c r="G243" s="87"/>
      <c r="H243" s="87"/>
      <c r="I243" s="87"/>
      <c r="J243" s="87"/>
      <c r="K243" s="87"/>
      <c r="L243" s="87"/>
      <c r="M243" s="87"/>
      <c r="N243" s="87"/>
      <c r="O243" s="87"/>
      <c r="P243" s="87"/>
      <c r="Q243" s="87"/>
      <c r="R243" s="87"/>
      <c r="S243" s="87"/>
      <c r="T243" s="88"/>
      <c r="U243" s="357" t="s">
        <v>175</v>
      </c>
      <c r="V243" s="358" t="s">
        <v>92</v>
      </c>
      <c r="W243" s="165">
        <f>AB193</f>
        <v>1500</v>
      </c>
      <c r="X243" s="95"/>
      <c r="Y243" s="96"/>
      <c r="Z243" s="86"/>
      <c r="AA243" s="86"/>
      <c r="AB243" s="90"/>
      <c r="AC243" s="86"/>
      <c r="AD243" s="86"/>
      <c r="AE243" s="86"/>
      <c r="AF243" s="86"/>
    </row>
    <row r="244" spans="1:32" ht="18" customHeight="1" x14ac:dyDescent="0.3">
      <c r="A244" s="86"/>
      <c r="B244" s="87"/>
      <c r="C244" s="87"/>
      <c r="D244" s="87"/>
      <c r="E244" s="87"/>
      <c r="F244" s="87"/>
      <c r="G244" s="87"/>
      <c r="H244" s="87"/>
      <c r="I244" s="87"/>
      <c r="J244" s="87"/>
      <c r="K244" s="87"/>
      <c r="L244" s="87"/>
      <c r="M244" s="87"/>
      <c r="N244" s="87"/>
      <c r="O244" s="87"/>
      <c r="P244" s="87"/>
      <c r="Q244" s="87"/>
      <c r="R244" s="87"/>
      <c r="S244" s="87"/>
      <c r="T244" s="88"/>
      <c r="U244" s="357" t="s">
        <v>91</v>
      </c>
      <c r="V244" s="358" t="s">
        <v>92</v>
      </c>
      <c r="W244" s="165">
        <v>0</v>
      </c>
      <c r="X244" s="95"/>
      <c r="Y244" s="96"/>
      <c r="Z244" s="86"/>
      <c r="AA244" s="86"/>
      <c r="AB244" s="90"/>
      <c r="AC244" s="86"/>
      <c r="AD244" s="86"/>
      <c r="AE244" s="86"/>
      <c r="AF244" s="86"/>
    </row>
    <row r="245" spans="1:32" ht="18" customHeight="1" x14ac:dyDescent="0.3">
      <c r="A245" s="86"/>
      <c r="B245" s="87"/>
      <c r="C245" s="87"/>
      <c r="D245" s="87"/>
      <c r="E245" s="87"/>
      <c r="F245" s="87"/>
      <c r="G245" s="87"/>
      <c r="H245" s="87"/>
      <c r="I245" s="87"/>
      <c r="J245" s="87"/>
      <c r="K245" s="87"/>
      <c r="L245" s="87"/>
      <c r="M245" s="87"/>
      <c r="N245" s="87"/>
      <c r="O245" s="87"/>
      <c r="P245" s="87"/>
      <c r="Q245" s="87"/>
      <c r="R245" s="87"/>
      <c r="S245" s="87"/>
      <c r="T245" s="88"/>
      <c r="U245" s="357" t="s">
        <v>93</v>
      </c>
      <c r="V245" s="358" t="s">
        <v>94</v>
      </c>
      <c r="W245" s="165">
        <v>0</v>
      </c>
      <c r="X245" s="95"/>
      <c r="Y245" s="96"/>
      <c r="Z245" s="86"/>
      <c r="AA245" s="86"/>
      <c r="AB245" s="90"/>
      <c r="AC245" s="86"/>
      <c r="AD245" s="86"/>
      <c r="AE245" s="86"/>
      <c r="AF245" s="86"/>
    </row>
    <row r="246" spans="1:32" ht="18" customHeight="1" x14ac:dyDescent="0.3">
      <c r="A246" s="86"/>
      <c r="B246" s="87"/>
      <c r="C246" s="87"/>
      <c r="D246" s="87"/>
      <c r="E246" s="87"/>
      <c r="F246" s="87"/>
      <c r="G246" s="87"/>
      <c r="H246" s="87"/>
      <c r="I246" s="87"/>
      <c r="J246" s="87"/>
      <c r="K246" s="87"/>
      <c r="L246" s="87"/>
      <c r="M246" s="87"/>
      <c r="N246" s="87"/>
      <c r="O246" s="87"/>
      <c r="P246" s="87"/>
      <c r="Q246" s="87"/>
      <c r="R246" s="87"/>
      <c r="S246" s="87"/>
      <c r="T246" s="88"/>
      <c r="U246" s="357" t="s">
        <v>95</v>
      </c>
      <c r="V246" s="358" t="s">
        <v>96</v>
      </c>
      <c r="W246" s="165">
        <v>0</v>
      </c>
      <c r="X246" s="95"/>
      <c r="Y246" s="96"/>
      <c r="Z246" s="86"/>
      <c r="AA246" s="86"/>
      <c r="AB246" s="90"/>
      <c r="AC246" s="86"/>
      <c r="AD246" s="86"/>
      <c r="AE246" s="86"/>
      <c r="AF246" s="86"/>
    </row>
    <row r="247" spans="1:32" ht="18" customHeight="1" x14ac:dyDescent="0.3">
      <c r="A247" s="86"/>
      <c r="B247" s="87"/>
      <c r="C247" s="87"/>
      <c r="D247" s="87"/>
      <c r="E247" s="87"/>
      <c r="F247" s="87"/>
      <c r="G247" s="87"/>
      <c r="H247" s="87"/>
      <c r="I247" s="87"/>
      <c r="J247" s="87"/>
      <c r="K247" s="87"/>
      <c r="L247" s="87"/>
      <c r="M247" s="87"/>
      <c r="N247" s="87"/>
      <c r="O247" s="87"/>
      <c r="P247" s="87"/>
      <c r="Q247" s="87"/>
      <c r="R247" s="87"/>
      <c r="S247" s="87"/>
      <c r="T247" s="88"/>
      <c r="U247" s="357" t="s">
        <v>98</v>
      </c>
      <c r="V247" s="358" t="s">
        <v>97</v>
      </c>
      <c r="W247" s="165">
        <v>0</v>
      </c>
      <c r="X247" s="95"/>
      <c r="Y247" s="96"/>
      <c r="Z247" s="86"/>
      <c r="AA247" s="86"/>
      <c r="AB247" s="90"/>
      <c r="AC247" s="86"/>
      <c r="AD247" s="86"/>
      <c r="AE247" s="86"/>
      <c r="AF247" s="86"/>
    </row>
    <row r="248" spans="1:32" ht="31.5" customHeight="1" x14ac:dyDescent="0.3">
      <c r="A248" s="86"/>
      <c r="B248" s="87"/>
      <c r="C248" s="87"/>
      <c r="D248" s="87"/>
      <c r="E248" s="87"/>
      <c r="F248" s="87"/>
      <c r="G248" s="87"/>
      <c r="H248" s="87"/>
      <c r="I248" s="87"/>
      <c r="J248" s="87"/>
      <c r="K248" s="87"/>
      <c r="L248" s="87"/>
      <c r="M248" s="87"/>
      <c r="N248" s="87"/>
      <c r="O248" s="87"/>
      <c r="P248" s="87"/>
      <c r="Q248" s="87"/>
      <c r="R248" s="87"/>
      <c r="S248" s="87"/>
      <c r="T248" s="88"/>
      <c r="U248" s="357" t="s">
        <v>177</v>
      </c>
      <c r="V248" s="358" t="s">
        <v>178</v>
      </c>
      <c r="W248" s="165">
        <f>AB195+AB40</f>
        <v>361653.00896000001</v>
      </c>
      <c r="X248" s="95"/>
      <c r="Y248" s="96"/>
      <c r="Z248" s="86"/>
      <c r="AA248" s="86"/>
      <c r="AB248" s="90"/>
      <c r="AC248" s="86"/>
      <c r="AD248" s="86"/>
      <c r="AE248" s="86"/>
      <c r="AF248" s="86"/>
    </row>
    <row r="249" spans="1:32" ht="50.25" customHeight="1" x14ac:dyDescent="0.3">
      <c r="A249" s="86"/>
      <c r="B249" s="87"/>
      <c r="C249" s="87"/>
      <c r="D249" s="87"/>
      <c r="E249" s="87"/>
      <c r="F249" s="87"/>
      <c r="G249" s="87"/>
      <c r="H249" s="87"/>
      <c r="I249" s="87"/>
      <c r="J249" s="87"/>
      <c r="K249" s="87"/>
      <c r="L249" s="87"/>
      <c r="M249" s="87"/>
      <c r="N249" s="87"/>
      <c r="O249" s="87"/>
      <c r="P249" s="87"/>
      <c r="Q249" s="87"/>
      <c r="R249" s="87"/>
      <c r="S249" s="87"/>
      <c r="T249" s="88"/>
      <c r="U249" s="357" t="s">
        <v>181</v>
      </c>
      <c r="V249" s="358" t="s">
        <v>178</v>
      </c>
      <c r="W249" s="165">
        <f>AB198+AB43</f>
        <v>98431.999039999995</v>
      </c>
      <c r="X249" s="95"/>
      <c r="Y249" s="96"/>
      <c r="Z249" s="86"/>
      <c r="AA249" s="86"/>
      <c r="AB249" s="90"/>
      <c r="AC249" s="86"/>
      <c r="AD249" s="86"/>
      <c r="AE249" s="86"/>
      <c r="AF249" s="86"/>
    </row>
    <row r="250" spans="1:32" s="115" customFormat="1" ht="50.25" customHeight="1" x14ac:dyDescent="0.3">
      <c r="A250" s="86"/>
      <c r="B250" s="87"/>
      <c r="C250" s="87"/>
      <c r="D250" s="87"/>
      <c r="E250" s="87"/>
      <c r="F250" s="87"/>
      <c r="G250" s="87"/>
      <c r="H250" s="87"/>
      <c r="I250" s="87"/>
      <c r="J250" s="87"/>
      <c r="K250" s="87"/>
      <c r="L250" s="87"/>
      <c r="M250" s="87"/>
      <c r="N250" s="87"/>
      <c r="O250" s="87"/>
      <c r="P250" s="87"/>
      <c r="Q250" s="87"/>
      <c r="R250" s="87"/>
      <c r="S250" s="87"/>
      <c r="T250" s="88"/>
      <c r="U250" s="357" t="s">
        <v>327</v>
      </c>
      <c r="V250" s="358" t="s">
        <v>178</v>
      </c>
      <c r="W250" s="165">
        <f>AB200</f>
        <v>148293.60999999999</v>
      </c>
      <c r="X250" s="95"/>
      <c r="Y250" s="96"/>
      <c r="Z250" s="86"/>
      <c r="AA250" s="86"/>
      <c r="AB250" s="90"/>
      <c r="AC250" s="86"/>
      <c r="AD250" s="86"/>
      <c r="AE250" s="86"/>
      <c r="AF250" s="86"/>
    </row>
    <row r="251" spans="1:32" ht="18" customHeight="1" x14ac:dyDescent="0.3">
      <c r="A251" s="86"/>
      <c r="B251" s="87"/>
      <c r="C251" s="87"/>
      <c r="D251" s="87"/>
      <c r="E251" s="87"/>
      <c r="F251" s="87"/>
      <c r="G251" s="87"/>
      <c r="H251" s="87"/>
      <c r="I251" s="87"/>
      <c r="J251" s="87"/>
      <c r="K251" s="87"/>
      <c r="L251" s="87"/>
      <c r="M251" s="87"/>
      <c r="N251" s="87"/>
      <c r="O251" s="87"/>
      <c r="P251" s="87"/>
      <c r="Q251" s="87"/>
      <c r="R251" s="87"/>
      <c r="S251" s="87"/>
      <c r="T251" s="88"/>
      <c r="U251" s="357" t="s">
        <v>153</v>
      </c>
      <c r="V251" s="358" t="s">
        <v>154</v>
      </c>
      <c r="W251" s="165">
        <f>AB134</f>
        <v>5099.9995199999994</v>
      </c>
      <c r="X251" s="95"/>
      <c r="Y251" s="96"/>
      <c r="Z251" s="86"/>
      <c r="AA251" s="86"/>
      <c r="AB251" s="90"/>
      <c r="AC251" s="86"/>
      <c r="AD251" s="86"/>
      <c r="AE251" s="86"/>
      <c r="AF251" s="86"/>
    </row>
    <row r="252" spans="1:32" ht="18" customHeight="1" x14ac:dyDescent="0.3">
      <c r="A252" s="86"/>
      <c r="B252" s="87"/>
      <c r="C252" s="87"/>
      <c r="D252" s="87"/>
      <c r="E252" s="87"/>
      <c r="F252" s="87"/>
      <c r="G252" s="87"/>
      <c r="H252" s="87"/>
      <c r="I252" s="87"/>
      <c r="J252" s="87"/>
      <c r="K252" s="87"/>
      <c r="L252" s="87"/>
      <c r="M252" s="87"/>
      <c r="N252" s="87"/>
      <c r="O252" s="87"/>
      <c r="P252" s="87"/>
      <c r="Q252" s="87"/>
      <c r="R252" s="87"/>
      <c r="S252" s="87"/>
      <c r="T252" s="88"/>
      <c r="U252" s="357" t="s">
        <v>127</v>
      </c>
      <c r="V252" s="358" t="s">
        <v>128</v>
      </c>
      <c r="W252" s="165">
        <f>AB126</f>
        <v>33699.999199999998</v>
      </c>
      <c r="X252" s="95"/>
      <c r="Y252" s="96"/>
      <c r="Z252" s="86"/>
      <c r="AA252" s="86"/>
      <c r="AB252" s="90"/>
      <c r="AC252" s="86"/>
      <c r="AD252" s="86"/>
      <c r="AE252" s="86"/>
      <c r="AF252" s="86"/>
    </row>
    <row r="253" spans="1:32" ht="18" customHeight="1" x14ac:dyDescent="0.3">
      <c r="A253" s="86"/>
      <c r="B253" s="87"/>
      <c r="C253" s="87"/>
      <c r="D253" s="87"/>
      <c r="E253" s="87"/>
      <c r="F253" s="87"/>
      <c r="G253" s="87"/>
      <c r="H253" s="87"/>
      <c r="I253" s="87"/>
      <c r="J253" s="87"/>
      <c r="K253" s="87"/>
      <c r="L253" s="87"/>
      <c r="M253" s="87"/>
      <c r="N253" s="87"/>
      <c r="O253" s="87"/>
      <c r="P253" s="87"/>
      <c r="Q253" s="87"/>
      <c r="R253" s="87"/>
      <c r="S253" s="87"/>
      <c r="T253" s="88"/>
      <c r="U253" s="357" t="s">
        <v>131</v>
      </c>
      <c r="V253" s="358" t="s">
        <v>128</v>
      </c>
      <c r="W253" s="165">
        <f>AB202+AB212</f>
        <v>20640</v>
      </c>
      <c r="X253" s="95"/>
      <c r="Y253" s="96"/>
      <c r="Z253" s="86"/>
      <c r="AA253" s="86"/>
      <c r="AB253" s="90"/>
      <c r="AC253" s="86"/>
      <c r="AD253" s="86"/>
      <c r="AE253" s="86"/>
      <c r="AF253" s="86"/>
    </row>
    <row r="254" spans="1:32" s="162" customFormat="1" ht="18" customHeight="1" x14ac:dyDescent="0.3">
      <c r="A254" s="86"/>
      <c r="B254" s="87"/>
      <c r="C254" s="87"/>
      <c r="D254" s="87"/>
      <c r="E254" s="87"/>
      <c r="F254" s="87"/>
      <c r="G254" s="87"/>
      <c r="H254" s="87"/>
      <c r="I254" s="87"/>
      <c r="J254" s="87"/>
      <c r="K254" s="87"/>
      <c r="L254" s="87"/>
      <c r="M254" s="87"/>
      <c r="N254" s="87"/>
      <c r="O254" s="87"/>
      <c r="P254" s="87"/>
      <c r="Q254" s="87"/>
      <c r="R254" s="87"/>
      <c r="S254" s="87"/>
      <c r="T254" s="88"/>
      <c r="U254" s="357" t="s">
        <v>335</v>
      </c>
      <c r="V254" s="358" t="s">
        <v>128</v>
      </c>
      <c r="W254" s="165">
        <f>AB129</f>
        <v>4800</v>
      </c>
      <c r="X254" s="95"/>
      <c r="Y254" s="96"/>
      <c r="Z254" s="86"/>
      <c r="AA254" s="86"/>
      <c r="AB254" s="90"/>
      <c r="AC254" s="86"/>
      <c r="AD254" s="86"/>
      <c r="AE254" s="86"/>
      <c r="AF254" s="86"/>
    </row>
    <row r="255" spans="1:32" ht="26.25" customHeight="1" x14ac:dyDescent="0.3">
      <c r="A255" s="86"/>
      <c r="B255" s="87"/>
      <c r="C255" s="87"/>
      <c r="D255" s="87"/>
      <c r="E255" s="87"/>
      <c r="F255" s="87"/>
      <c r="G255" s="87"/>
      <c r="H255" s="87"/>
      <c r="I255" s="87"/>
      <c r="J255" s="87"/>
      <c r="K255" s="87"/>
      <c r="L255" s="87"/>
      <c r="M255" s="87"/>
      <c r="N255" s="87"/>
      <c r="O255" s="87"/>
      <c r="P255" s="87"/>
      <c r="Q255" s="87"/>
      <c r="R255" s="87"/>
      <c r="S255" s="87"/>
      <c r="T255" s="88"/>
      <c r="U255" s="357" t="s">
        <v>99</v>
      </c>
      <c r="V255" s="358" t="s">
        <v>100</v>
      </c>
      <c r="W255" s="165">
        <f>AB205</f>
        <v>1161.25</v>
      </c>
      <c r="X255" s="95"/>
      <c r="Y255" s="96"/>
      <c r="Z255" s="86"/>
      <c r="AA255" s="86"/>
      <c r="AB255" s="90"/>
      <c r="AC255" s="86"/>
      <c r="AD255" s="86"/>
      <c r="AE255" s="86"/>
      <c r="AF255" s="86"/>
    </row>
    <row r="256" spans="1:32" ht="27.75" customHeight="1" x14ac:dyDescent="0.3">
      <c r="A256" s="86"/>
      <c r="B256" s="87"/>
      <c r="C256" s="87"/>
      <c r="D256" s="87"/>
      <c r="E256" s="87"/>
      <c r="F256" s="87"/>
      <c r="G256" s="87"/>
      <c r="H256" s="87"/>
      <c r="I256" s="87"/>
      <c r="J256" s="87"/>
      <c r="K256" s="87"/>
      <c r="L256" s="87"/>
      <c r="M256" s="87"/>
      <c r="N256" s="87"/>
      <c r="O256" s="87"/>
      <c r="P256" s="87"/>
      <c r="Q256" s="87"/>
      <c r="R256" s="87"/>
      <c r="S256" s="87"/>
      <c r="T256" s="88"/>
      <c r="U256" s="357" t="s">
        <v>101</v>
      </c>
      <c r="V256" s="358" t="s">
        <v>100</v>
      </c>
      <c r="W256" s="165">
        <f>AB52</f>
        <v>5000.0025600000008</v>
      </c>
      <c r="X256" s="95"/>
      <c r="Y256" s="96"/>
      <c r="Z256" s="86"/>
      <c r="AA256" s="86"/>
      <c r="AB256" s="90"/>
      <c r="AC256" s="86"/>
      <c r="AD256" s="86"/>
      <c r="AE256" s="86"/>
      <c r="AF256" s="86"/>
    </row>
    <row r="257" spans="1:32" ht="18" customHeight="1" x14ac:dyDescent="0.3">
      <c r="A257" s="86"/>
      <c r="B257" s="87"/>
      <c r="C257" s="87"/>
      <c r="D257" s="87"/>
      <c r="E257" s="87"/>
      <c r="F257" s="87"/>
      <c r="G257" s="87"/>
      <c r="H257" s="87"/>
      <c r="I257" s="87"/>
      <c r="J257" s="87"/>
      <c r="K257" s="87"/>
      <c r="L257" s="87"/>
      <c r="M257" s="87"/>
      <c r="N257" s="87"/>
      <c r="O257" s="87"/>
      <c r="P257" s="87"/>
      <c r="Q257" s="87"/>
      <c r="R257" s="87"/>
      <c r="S257" s="87"/>
      <c r="T257" s="88"/>
      <c r="U257" s="357" t="s">
        <v>84</v>
      </c>
      <c r="V257" s="358" t="s">
        <v>85</v>
      </c>
      <c r="W257" s="165">
        <f>AB48</f>
        <v>80674.999999999985</v>
      </c>
      <c r="X257" s="95"/>
      <c r="Y257" s="96"/>
      <c r="Z257" s="86"/>
      <c r="AA257" s="86"/>
      <c r="AB257" s="90"/>
      <c r="AC257" s="86"/>
      <c r="AD257" s="86"/>
      <c r="AE257" s="86"/>
      <c r="AF257" s="86"/>
    </row>
    <row r="258" spans="1:32" s="162" customFormat="1" ht="18" customHeight="1" x14ac:dyDescent="0.3">
      <c r="A258" s="86"/>
      <c r="B258" s="87"/>
      <c r="C258" s="87"/>
      <c r="D258" s="87"/>
      <c r="E258" s="87"/>
      <c r="F258" s="87"/>
      <c r="G258" s="87"/>
      <c r="H258" s="87"/>
      <c r="I258" s="87"/>
      <c r="J258" s="87"/>
      <c r="K258" s="87"/>
      <c r="L258" s="87"/>
      <c r="M258" s="87"/>
      <c r="N258" s="87"/>
      <c r="O258" s="87"/>
      <c r="P258" s="87"/>
      <c r="Q258" s="87"/>
      <c r="R258" s="87"/>
      <c r="S258" s="87"/>
      <c r="T258" s="88"/>
      <c r="U258" s="357" t="s">
        <v>337</v>
      </c>
      <c r="V258" s="358" t="s">
        <v>85</v>
      </c>
      <c r="W258" s="165">
        <f>AB50</f>
        <v>8800.0012800000004</v>
      </c>
      <c r="X258" s="95"/>
      <c r="Y258" s="96"/>
      <c r="Z258" s="86"/>
      <c r="AA258" s="86"/>
      <c r="AB258" s="90"/>
      <c r="AC258" s="86"/>
      <c r="AD258" s="86"/>
      <c r="AE258" s="86"/>
      <c r="AF258" s="86"/>
    </row>
    <row r="259" spans="1:32" ht="33.950000000000003" customHeight="1" x14ac:dyDescent="0.3">
      <c r="A259" s="86"/>
      <c r="B259" s="87"/>
      <c r="C259" s="87"/>
      <c r="D259" s="87"/>
      <c r="E259" s="87"/>
      <c r="F259" s="87"/>
      <c r="G259" s="87"/>
      <c r="H259" s="87"/>
      <c r="I259" s="87"/>
      <c r="J259" s="87"/>
      <c r="K259" s="87"/>
      <c r="L259" s="87"/>
      <c r="M259" s="87"/>
      <c r="N259" s="87"/>
      <c r="O259" s="87"/>
      <c r="P259" s="87"/>
      <c r="Q259" s="87"/>
      <c r="R259" s="87"/>
      <c r="S259" s="87"/>
      <c r="T259" s="88"/>
      <c r="U259" s="357" t="s">
        <v>69</v>
      </c>
      <c r="V259" s="358" t="s">
        <v>70</v>
      </c>
      <c r="W259" s="165">
        <f>AB31+AB214</f>
        <v>97146.998928000015</v>
      </c>
      <c r="X259" s="95"/>
      <c r="Y259" s="96"/>
      <c r="Z259" s="86"/>
      <c r="AA259" s="86"/>
      <c r="AB259" s="90"/>
      <c r="AC259" s="86"/>
      <c r="AD259" s="86"/>
      <c r="AE259" s="86"/>
      <c r="AF259" s="86"/>
    </row>
    <row r="260" spans="1:32" ht="18" customHeight="1" x14ac:dyDescent="0.3">
      <c r="A260" s="86"/>
      <c r="B260" s="87"/>
      <c r="C260" s="87"/>
      <c r="D260" s="87"/>
      <c r="E260" s="87"/>
      <c r="F260" s="87"/>
      <c r="G260" s="87"/>
      <c r="H260" s="87"/>
      <c r="I260" s="87"/>
      <c r="J260" s="87"/>
      <c r="K260" s="87"/>
      <c r="L260" s="87"/>
      <c r="M260" s="87"/>
      <c r="N260" s="87"/>
      <c r="O260" s="87"/>
      <c r="P260" s="87"/>
      <c r="Q260" s="87"/>
      <c r="R260" s="87"/>
      <c r="S260" s="87"/>
      <c r="T260" s="88"/>
      <c r="U260" s="357" t="s">
        <v>156</v>
      </c>
      <c r="V260" s="358" t="s">
        <v>157</v>
      </c>
      <c r="W260" s="165">
        <f>AB136</f>
        <v>41000.004262560011</v>
      </c>
      <c r="X260" s="95"/>
      <c r="Y260" s="96"/>
      <c r="Z260" s="86"/>
      <c r="AA260" s="86"/>
      <c r="AB260" s="90"/>
      <c r="AC260" s="86"/>
      <c r="AD260" s="86"/>
      <c r="AE260" s="86"/>
      <c r="AF260" s="86"/>
    </row>
    <row r="261" spans="1:32" ht="33.950000000000003" customHeight="1" x14ac:dyDescent="0.3">
      <c r="A261" s="86"/>
      <c r="B261" s="87"/>
      <c r="C261" s="87"/>
      <c r="D261" s="87"/>
      <c r="E261" s="87"/>
      <c r="F261" s="87"/>
      <c r="G261" s="87"/>
      <c r="H261" s="87"/>
      <c r="I261" s="87"/>
      <c r="J261" s="87"/>
      <c r="K261" s="87"/>
      <c r="L261" s="87"/>
      <c r="M261" s="87"/>
      <c r="N261" s="87"/>
      <c r="O261" s="87"/>
      <c r="P261" s="87"/>
      <c r="Q261" s="87"/>
      <c r="R261" s="87"/>
      <c r="S261" s="87"/>
      <c r="T261" s="88"/>
      <c r="U261" s="357" t="s">
        <v>209</v>
      </c>
      <c r="V261" s="358" t="s">
        <v>210</v>
      </c>
      <c r="W261" s="165">
        <f>AB219</f>
        <v>2999.9950399999998</v>
      </c>
      <c r="X261" s="95"/>
      <c r="Y261" s="96"/>
      <c r="Z261" s="86"/>
      <c r="AA261" s="86"/>
      <c r="AB261" s="90"/>
      <c r="AC261" s="86"/>
      <c r="AD261" s="86"/>
      <c r="AE261" s="86"/>
      <c r="AF261" s="86"/>
    </row>
    <row r="262" spans="1:32" ht="30.75" customHeight="1" x14ac:dyDescent="0.3">
      <c r="A262" s="86"/>
      <c r="B262" s="87"/>
      <c r="C262" s="87"/>
      <c r="D262" s="87"/>
      <c r="E262" s="87"/>
      <c r="F262" s="87"/>
      <c r="G262" s="87"/>
      <c r="H262" s="87"/>
      <c r="I262" s="87"/>
      <c r="J262" s="87"/>
      <c r="K262" s="87"/>
      <c r="L262" s="87"/>
      <c r="M262" s="87"/>
      <c r="N262" s="87"/>
      <c r="O262" s="87"/>
      <c r="P262" s="87"/>
      <c r="Q262" s="87"/>
      <c r="R262" s="87"/>
      <c r="S262" s="87"/>
      <c r="T262" s="88"/>
      <c r="U262" s="357" t="s">
        <v>158</v>
      </c>
      <c r="V262" s="358" t="s">
        <v>159</v>
      </c>
      <c r="W262" s="165">
        <f>AB173</f>
        <v>149.99936</v>
      </c>
      <c r="X262" s="95"/>
      <c r="Y262" s="96"/>
      <c r="Z262" s="86"/>
      <c r="AA262" s="86"/>
      <c r="AB262" s="90"/>
      <c r="AC262" s="86"/>
      <c r="AD262" s="86"/>
      <c r="AE262" s="86"/>
      <c r="AF262" s="86"/>
    </row>
    <row r="263" spans="1:32" s="327" customFormat="1" ht="50.25" customHeight="1" x14ac:dyDescent="0.3">
      <c r="A263" s="86"/>
      <c r="B263" s="87"/>
      <c r="C263" s="87"/>
      <c r="D263" s="87"/>
      <c r="E263" s="87"/>
      <c r="F263" s="87"/>
      <c r="G263" s="87"/>
      <c r="H263" s="87"/>
      <c r="I263" s="87"/>
      <c r="J263" s="87"/>
      <c r="K263" s="87"/>
      <c r="L263" s="87"/>
      <c r="M263" s="87"/>
      <c r="N263" s="87"/>
      <c r="O263" s="87"/>
      <c r="P263" s="87"/>
      <c r="Q263" s="87"/>
      <c r="R263" s="87"/>
      <c r="S263" s="87"/>
      <c r="T263" s="88"/>
      <c r="U263" s="357" t="s">
        <v>376</v>
      </c>
      <c r="V263" s="358" t="s">
        <v>377</v>
      </c>
      <c r="W263" s="165">
        <f>AB45</f>
        <v>999.99872000000005</v>
      </c>
      <c r="X263" s="95"/>
      <c r="Y263" s="96"/>
      <c r="Z263" s="86"/>
      <c r="AA263" s="86"/>
      <c r="AB263" s="90"/>
      <c r="AC263" s="86"/>
      <c r="AD263" s="86"/>
      <c r="AE263" s="86"/>
      <c r="AF263" s="86"/>
    </row>
    <row r="264" spans="1:32" ht="18" customHeight="1" x14ac:dyDescent="0.3">
      <c r="A264" s="86"/>
      <c r="B264" s="87"/>
      <c r="C264" s="87"/>
      <c r="D264" s="87"/>
      <c r="E264" s="87"/>
      <c r="F264" s="87"/>
      <c r="G264" s="87"/>
      <c r="H264" s="87"/>
      <c r="I264" s="87"/>
      <c r="J264" s="87"/>
      <c r="K264" s="87"/>
      <c r="L264" s="87"/>
      <c r="M264" s="87"/>
      <c r="N264" s="87"/>
      <c r="O264" s="87"/>
      <c r="P264" s="87"/>
      <c r="Q264" s="87"/>
      <c r="R264" s="87"/>
      <c r="S264" s="87"/>
      <c r="T264" s="88"/>
      <c r="U264" s="357" t="s">
        <v>161</v>
      </c>
      <c r="V264" s="358" t="s">
        <v>162</v>
      </c>
      <c r="W264" s="165">
        <f>AB175</f>
        <v>3000.0004159999999</v>
      </c>
      <c r="X264" s="95"/>
      <c r="Y264" s="96"/>
      <c r="Z264" s="86"/>
      <c r="AA264" s="86"/>
      <c r="AB264" s="90"/>
      <c r="AC264" s="86"/>
      <c r="AD264" s="86"/>
      <c r="AE264" s="86"/>
      <c r="AF264" s="86"/>
    </row>
    <row r="265" spans="1:32" ht="18" customHeight="1" x14ac:dyDescent="0.3">
      <c r="A265" s="86"/>
      <c r="B265" s="87"/>
      <c r="C265" s="87"/>
      <c r="D265" s="87"/>
      <c r="E265" s="87"/>
      <c r="F265" s="87"/>
      <c r="G265" s="87"/>
      <c r="H265" s="87"/>
      <c r="I265" s="87"/>
      <c r="J265" s="87"/>
      <c r="K265" s="87"/>
      <c r="L265" s="87"/>
      <c r="M265" s="87"/>
      <c r="N265" s="87"/>
      <c r="O265" s="87"/>
      <c r="P265" s="87"/>
      <c r="Q265" s="87"/>
      <c r="R265" s="87"/>
      <c r="S265" s="87"/>
      <c r="T265" s="88"/>
      <c r="U265" s="357" t="s">
        <v>164</v>
      </c>
      <c r="V265" s="358" t="s">
        <v>165</v>
      </c>
      <c r="W265" s="165">
        <f>AB177</f>
        <v>400</v>
      </c>
      <c r="X265" s="95"/>
      <c r="Y265" s="96"/>
      <c r="Z265" s="86"/>
      <c r="AA265" s="86"/>
      <c r="AB265" s="90"/>
      <c r="AC265" s="86"/>
      <c r="AD265" s="86"/>
      <c r="AE265" s="86"/>
      <c r="AF265" s="86"/>
    </row>
    <row r="266" spans="1:32" ht="33.950000000000003" customHeight="1" x14ac:dyDescent="0.3">
      <c r="A266" s="86"/>
      <c r="B266" s="87"/>
      <c r="C266" s="87"/>
      <c r="D266" s="87"/>
      <c r="E266" s="87"/>
      <c r="F266" s="87"/>
      <c r="G266" s="87"/>
      <c r="H266" s="87"/>
      <c r="I266" s="87"/>
      <c r="J266" s="87"/>
      <c r="K266" s="87"/>
      <c r="L266" s="87"/>
      <c r="M266" s="87"/>
      <c r="N266" s="87"/>
      <c r="O266" s="87"/>
      <c r="P266" s="87"/>
      <c r="Q266" s="87"/>
      <c r="R266" s="87"/>
      <c r="S266" s="87"/>
      <c r="T266" s="88"/>
      <c r="U266" s="357" t="s">
        <v>106</v>
      </c>
      <c r="V266" s="358" t="s">
        <v>103</v>
      </c>
      <c r="W266" s="165">
        <f>+AB54</f>
        <v>10999.999359999998</v>
      </c>
      <c r="X266" s="95"/>
      <c r="Y266" s="96"/>
      <c r="Z266" s="86"/>
      <c r="AA266" s="86"/>
      <c r="AB266" s="90"/>
      <c r="AC266" s="86"/>
      <c r="AD266" s="86"/>
      <c r="AE266" s="86"/>
      <c r="AF266" s="86"/>
    </row>
    <row r="267" spans="1:32" ht="18" customHeight="1" x14ac:dyDescent="0.3">
      <c r="A267" s="86"/>
      <c r="B267" s="87"/>
      <c r="C267" s="87"/>
      <c r="D267" s="87"/>
      <c r="E267" s="87"/>
      <c r="F267" s="87"/>
      <c r="G267" s="87"/>
      <c r="H267" s="87"/>
      <c r="I267" s="87"/>
      <c r="J267" s="87"/>
      <c r="K267" s="87"/>
      <c r="L267" s="87"/>
      <c r="M267" s="87"/>
      <c r="N267" s="87"/>
      <c r="O267" s="87"/>
      <c r="P267" s="87"/>
      <c r="Q267" s="87"/>
      <c r="R267" s="87"/>
      <c r="S267" s="87"/>
      <c r="T267" s="88"/>
      <c r="U267" s="357" t="s">
        <v>171</v>
      </c>
      <c r="V267" s="358" t="s">
        <v>108</v>
      </c>
      <c r="W267" s="165">
        <f>+AB179</f>
        <v>399.99993599999999</v>
      </c>
      <c r="X267" s="95"/>
      <c r="Y267" s="96"/>
      <c r="Z267" s="86"/>
      <c r="AA267" s="86"/>
      <c r="AB267" s="90"/>
      <c r="AC267" s="86"/>
      <c r="AD267" s="86"/>
      <c r="AE267" s="86"/>
      <c r="AF267" s="86"/>
    </row>
    <row r="268" spans="1:32" s="162" customFormat="1" ht="18" customHeight="1" x14ac:dyDescent="0.3">
      <c r="A268" s="86"/>
      <c r="B268" s="87"/>
      <c r="C268" s="87"/>
      <c r="D268" s="87"/>
      <c r="E268" s="87"/>
      <c r="F268" s="87"/>
      <c r="G268" s="87"/>
      <c r="H268" s="87"/>
      <c r="I268" s="87"/>
      <c r="J268" s="87"/>
      <c r="K268" s="87"/>
      <c r="L268" s="87"/>
      <c r="M268" s="87"/>
      <c r="N268" s="87"/>
      <c r="O268" s="87"/>
      <c r="P268" s="87"/>
      <c r="Q268" s="87"/>
      <c r="R268" s="87"/>
      <c r="S268" s="87"/>
      <c r="T268" s="88"/>
      <c r="U268" s="357" t="s">
        <v>339</v>
      </c>
      <c r="V268" s="358" t="s">
        <v>112</v>
      </c>
      <c r="W268" s="165">
        <f>AB184</f>
        <v>3000.0006399999997</v>
      </c>
      <c r="X268" s="95"/>
      <c r="Y268" s="96"/>
      <c r="Z268" s="86"/>
      <c r="AA268" s="86"/>
      <c r="AB268" s="90"/>
      <c r="AC268" s="86"/>
      <c r="AD268" s="86"/>
      <c r="AE268" s="86"/>
      <c r="AF268" s="86"/>
    </row>
    <row r="269" spans="1:32" ht="18" customHeight="1" x14ac:dyDescent="0.3">
      <c r="A269" s="86"/>
      <c r="B269" s="87"/>
      <c r="C269" s="87"/>
      <c r="D269" s="87"/>
      <c r="E269" s="87"/>
      <c r="F269" s="87"/>
      <c r="G269" s="87"/>
      <c r="H269" s="87"/>
      <c r="I269" s="87"/>
      <c r="J269" s="87"/>
      <c r="K269" s="87"/>
      <c r="L269" s="87"/>
      <c r="M269" s="87"/>
      <c r="N269" s="87"/>
      <c r="O269" s="87"/>
      <c r="P269" s="87"/>
      <c r="Q269" s="87"/>
      <c r="R269" s="87"/>
      <c r="S269" s="87"/>
      <c r="T269" s="88"/>
      <c r="U269" s="357" t="s">
        <v>74</v>
      </c>
      <c r="V269" s="358" t="s">
        <v>75</v>
      </c>
      <c r="W269" s="165">
        <f>AB38</f>
        <v>166506.9952</v>
      </c>
      <c r="X269" s="95"/>
      <c r="Y269" s="96"/>
      <c r="Z269" s="86"/>
      <c r="AA269" s="86"/>
      <c r="AB269" s="90"/>
      <c r="AC269" s="86"/>
      <c r="AD269" s="86"/>
      <c r="AE269" s="86"/>
      <c r="AF269" s="86"/>
    </row>
    <row r="270" spans="1:32" s="364" customFormat="1" ht="18" customHeight="1" x14ac:dyDescent="0.3">
      <c r="A270" s="86"/>
      <c r="B270" s="87"/>
      <c r="C270" s="87"/>
      <c r="D270" s="87"/>
      <c r="E270" s="87"/>
      <c r="F270" s="87"/>
      <c r="G270" s="87"/>
      <c r="H270" s="87"/>
      <c r="I270" s="87"/>
      <c r="J270" s="87"/>
      <c r="K270" s="87"/>
      <c r="L270" s="87"/>
      <c r="M270" s="87"/>
      <c r="N270" s="87"/>
      <c r="O270" s="87"/>
      <c r="P270" s="87"/>
      <c r="Q270" s="87"/>
      <c r="R270" s="87"/>
      <c r="S270" s="87"/>
      <c r="T270" s="88"/>
      <c r="U270" s="357" t="s">
        <v>449</v>
      </c>
      <c r="V270" s="358" t="s">
        <v>459</v>
      </c>
      <c r="W270" s="165">
        <f>AB57</f>
        <v>4499.9998400000004</v>
      </c>
      <c r="X270" s="95"/>
      <c r="Y270" s="96"/>
      <c r="Z270" s="86"/>
      <c r="AA270" s="86"/>
      <c r="AB270" s="90"/>
      <c r="AC270" s="86"/>
      <c r="AD270" s="86"/>
      <c r="AE270" s="86"/>
      <c r="AF270" s="86"/>
    </row>
    <row r="271" spans="1:32" ht="18" customHeight="1" x14ac:dyDescent="0.3">
      <c r="A271" s="86"/>
      <c r="B271" s="87"/>
      <c r="C271" s="87"/>
      <c r="D271" s="87"/>
      <c r="E271" s="87"/>
      <c r="F271" s="87"/>
      <c r="G271" s="87"/>
      <c r="H271" s="87"/>
      <c r="I271" s="87"/>
      <c r="J271" s="87"/>
      <c r="K271" s="87"/>
      <c r="L271" s="87"/>
      <c r="M271" s="87"/>
      <c r="N271" s="87"/>
      <c r="O271" s="87"/>
      <c r="P271" s="87"/>
      <c r="Q271" s="87"/>
      <c r="R271" s="87"/>
      <c r="S271" s="87"/>
      <c r="T271" s="88"/>
      <c r="U271" s="357" t="s">
        <v>107</v>
      </c>
      <c r="V271" s="358" t="s">
        <v>108</v>
      </c>
      <c r="W271" s="165">
        <f>AB59</f>
        <v>140665.09968000001</v>
      </c>
      <c r="X271" s="95"/>
      <c r="Y271" s="96"/>
      <c r="Z271" s="86"/>
      <c r="AA271" s="86"/>
      <c r="AB271" s="90"/>
      <c r="AC271" s="86"/>
      <c r="AD271" s="86"/>
      <c r="AE271" s="86"/>
      <c r="AF271" s="86"/>
    </row>
    <row r="272" spans="1:32" ht="18" customHeight="1" x14ac:dyDescent="0.3">
      <c r="A272" s="86"/>
      <c r="B272" s="87"/>
      <c r="C272" s="87"/>
      <c r="D272" s="87"/>
      <c r="E272" s="87"/>
      <c r="F272" s="87"/>
      <c r="G272" s="87"/>
      <c r="H272" s="87"/>
      <c r="I272" s="87"/>
      <c r="J272" s="87"/>
      <c r="K272" s="87"/>
      <c r="L272" s="87"/>
      <c r="M272" s="87"/>
      <c r="N272" s="87"/>
      <c r="O272" s="87"/>
      <c r="P272" s="87"/>
      <c r="Q272" s="87"/>
      <c r="R272" s="87"/>
      <c r="S272" s="87"/>
      <c r="T272" s="88"/>
      <c r="U272" s="357" t="s">
        <v>110</v>
      </c>
      <c r="V272" s="358" t="s">
        <v>108</v>
      </c>
      <c r="W272" s="165">
        <f>AB103</f>
        <v>5923.9992000000002</v>
      </c>
      <c r="X272" s="95"/>
      <c r="Y272" s="96"/>
      <c r="Z272" s="86"/>
      <c r="AA272" s="86"/>
      <c r="AB272" s="90"/>
      <c r="AC272" s="86"/>
      <c r="AD272" s="86"/>
      <c r="AE272" s="86"/>
      <c r="AF272" s="86"/>
    </row>
    <row r="273" spans="1:32" ht="18" customHeight="1" x14ac:dyDescent="0.3">
      <c r="A273" s="86"/>
      <c r="B273" s="87"/>
      <c r="C273" s="87"/>
      <c r="D273" s="87"/>
      <c r="E273" s="87"/>
      <c r="F273" s="87"/>
      <c r="G273" s="87"/>
      <c r="H273" s="87"/>
      <c r="I273" s="87"/>
      <c r="J273" s="87"/>
      <c r="K273" s="87"/>
      <c r="L273" s="87"/>
      <c r="M273" s="87"/>
      <c r="N273" s="87"/>
      <c r="O273" s="87"/>
      <c r="P273" s="87"/>
      <c r="Q273" s="87"/>
      <c r="R273" s="87"/>
      <c r="S273" s="87"/>
      <c r="T273" s="88"/>
      <c r="U273" s="359" t="s">
        <v>111</v>
      </c>
      <c r="V273" s="360" t="s">
        <v>112</v>
      </c>
      <c r="W273" s="165">
        <f>AB106</f>
        <v>11999.999759999999</v>
      </c>
      <c r="X273" s="95"/>
      <c r="Y273" s="96"/>
      <c r="Z273" s="86"/>
      <c r="AA273" s="86"/>
      <c r="AB273" s="90"/>
      <c r="AC273" s="86"/>
      <c r="AD273" s="86"/>
      <c r="AE273" s="86"/>
      <c r="AF273" s="86"/>
    </row>
    <row r="274" spans="1:32" s="162" customFormat="1" ht="18" customHeight="1" x14ac:dyDescent="0.3">
      <c r="A274" s="86"/>
      <c r="B274" s="87"/>
      <c r="C274" s="87"/>
      <c r="D274" s="87"/>
      <c r="E274" s="87"/>
      <c r="F274" s="87"/>
      <c r="G274" s="87"/>
      <c r="H274" s="87"/>
      <c r="I274" s="87"/>
      <c r="J274" s="87"/>
      <c r="K274" s="87"/>
      <c r="L274" s="87"/>
      <c r="M274" s="87"/>
      <c r="N274" s="87"/>
      <c r="O274" s="87"/>
      <c r="P274" s="87"/>
      <c r="Q274" s="87"/>
      <c r="R274" s="87"/>
      <c r="S274" s="87"/>
      <c r="T274" s="88"/>
      <c r="U274" s="359" t="s">
        <v>340</v>
      </c>
      <c r="V274" s="360" t="s">
        <v>112</v>
      </c>
      <c r="W274" s="165">
        <f>AB109</f>
        <v>188096.56544000001</v>
      </c>
      <c r="X274" s="95"/>
      <c r="Y274" s="96"/>
      <c r="Z274" s="86"/>
      <c r="AA274" s="86"/>
      <c r="AB274" s="90"/>
      <c r="AC274" s="86"/>
      <c r="AD274" s="86"/>
      <c r="AE274" s="86"/>
      <c r="AF274" s="86"/>
    </row>
    <row r="275" spans="1:32" ht="18" customHeight="1" x14ac:dyDescent="0.3">
      <c r="A275" s="86"/>
      <c r="B275" s="87"/>
      <c r="C275" s="87"/>
      <c r="D275" s="87"/>
      <c r="E275" s="87"/>
      <c r="F275" s="87"/>
      <c r="G275" s="87"/>
      <c r="H275" s="87"/>
      <c r="I275" s="87"/>
      <c r="J275" s="87"/>
      <c r="K275" s="87"/>
      <c r="L275" s="87"/>
      <c r="M275" s="87"/>
      <c r="N275" s="87"/>
      <c r="O275" s="87"/>
      <c r="P275" s="87"/>
      <c r="Q275" s="87"/>
      <c r="R275" s="87"/>
      <c r="S275" s="87"/>
      <c r="T275" s="88"/>
      <c r="U275" s="311" t="s">
        <v>114</v>
      </c>
      <c r="V275" s="312" t="s">
        <v>112</v>
      </c>
      <c r="W275" s="313">
        <f>AB120</f>
        <v>14000</v>
      </c>
      <c r="X275" s="95"/>
      <c r="Y275" s="96"/>
      <c r="Z275" s="86"/>
      <c r="AA275" s="86"/>
      <c r="AB275" s="90"/>
      <c r="AC275" s="86"/>
      <c r="AD275" s="86"/>
      <c r="AE275" s="86"/>
      <c r="AF275" s="86"/>
    </row>
    <row r="276" spans="1:32" ht="24.75" customHeight="1" x14ac:dyDescent="0.3">
      <c r="A276" s="86"/>
      <c r="B276" s="87"/>
      <c r="C276" s="87"/>
      <c r="D276" s="87"/>
      <c r="E276" s="87"/>
      <c r="F276" s="87"/>
      <c r="G276" s="87"/>
      <c r="H276" s="87"/>
      <c r="I276" s="87"/>
      <c r="J276" s="87"/>
      <c r="K276" s="87"/>
      <c r="L276" s="87"/>
      <c r="M276" s="87"/>
      <c r="N276" s="87"/>
      <c r="O276" s="87"/>
      <c r="P276" s="87"/>
      <c r="Q276" s="87"/>
      <c r="R276" s="87"/>
      <c r="S276" s="87"/>
      <c r="T276" s="88"/>
      <c r="U276" s="97"/>
      <c r="V276" s="309" t="s">
        <v>227</v>
      </c>
      <c r="W276" s="98">
        <f>SUM(W239:W275)</f>
        <v>2068065.5151825598</v>
      </c>
      <c r="X276" s="86"/>
      <c r="Y276" s="86"/>
      <c r="Z276" s="86"/>
      <c r="AA276" s="86"/>
      <c r="AB276" s="90"/>
      <c r="AC276" s="86"/>
      <c r="AD276" s="86"/>
      <c r="AE276" s="86"/>
      <c r="AF276" s="86"/>
    </row>
    <row r="277" spans="1:32" ht="16.5" customHeight="1" x14ac:dyDescent="0.3">
      <c r="A277" s="86"/>
      <c r="B277" s="87"/>
      <c r="C277" s="87"/>
      <c r="D277" s="87"/>
      <c r="E277" s="87"/>
      <c r="F277" s="87"/>
      <c r="G277" s="87"/>
      <c r="H277" s="87"/>
      <c r="I277" s="87"/>
      <c r="J277" s="87"/>
      <c r="K277" s="87"/>
      <c r="L277" s="87"/>
      <c r="M277" s="87"/>
      <c r="N277" s="87"/>
      <c r="O277" s="87"/>
      <c r="P277" s="87"/>
      <c r="Q277" s="87"/>
      <c r="R277" s="87"/>
      <c r="S277" s="87"/>
      <c r="T277" s="88"/>
      <c r="U277" s="99"/>
      <c r="V277" s="100"/>
      <c r="W277" s="100"/>
      <c r="X277" s="86"/>
      <c r="Y277" s="140"/>
      <c r="Z277" s="86"/>
      <c r="AA277" s="86"/>
      <c r="AB277" s="90"/>
      <c r="AC277" s="86"/>
      <c r="AD277" s="86"/>
      <c r="AE277" s="86"/>
      <c r="AF277" s="86"/>
    </row>
    <row r="278" spans="1:32" ht="16.5" customHeight="1" x14ac:dyDescent="0.3">
      <c r="A278" s="86"/>
      <c r="B278" s="87"/>
      <c r="C278" s="87"/>
      <c r="D278" s="87"/>
      <c r="E278" s="87"/>
      <c r="F278" s="87"/>
      <c r="G278" s="87"/>
      <c r="H278" s="87"/>
      <c r="I278" s="87"/>
      <c r="J278" s="87"/>
      <c r="K278" s="87"/>
      <c r="L278" s="87"/>
      <c r="M278" s="87"/>
      <c r="N278" s="87"/>
      <c r="O278" s="87"/>
      <c r="P278" s="87"/>
      <c r="Q278" s="87"/>
      <c r="R278" s="87"/>
      <c r="S278" s="87"/>
      <c r="T278" s="88"/>
      <c r="U278" s="99"/>
      <c r="V278" s="101" t="s">
        <v>228</v>
      </c>
      <c r="W278" s="100"/>
      <c r="X278" s="86"/>
      <c r="Y278" s="140"/>
      <c r="Z278" s="86"/>
      <c r="AA278" s="86"/>
      <c r="AB278" s="90"/>
      <c r="AC278" s="86"/>
      <c r="AD278" s="86"/>
      <c r="AE278" s="86"/>
      <c r="AF278" s="86"/>
    </row>
    <row r="279" spans="1:32" ht="16.5" customHeight="1" x14ac:dyDescent="0.3">
      <c r="A279" s="86"/>
      <c r="B279" s="87"/>
      <c r="C279" s="87"/>
      <c r="D279" s="87"/>
      <c r="E279" s="87"/>
      <c r="F279" s="87"/>
      <c r="G279" s="87"/>
      <c r="H279" s="87"/>
      <c r="I279" s="87"/>
      <c r="J279" s="87"/>
      <c r="K279" s="87"/>
      <c r="L279" s="87"/>
      <c r="M279" s="87"/>
      <c r="N279" s="87"/>
      <c r="O279" s="87"/>
      <c r="P279" s="87"/>
      <c r="Q279" s="87"/>
      <c r="R279" s="87"/>
      <c r="S279" s="87"/>
      <c r="T279" s="88"/>
      <c r="U279" s="99"/>
      <c r="V279" s="102" t="s">
        <v>229</v>
      </c>
      <c r="W279" s="103">
        <f>W240+W241+W243+W248+W252+W255+W257+W268+W269+W271+W273</f>
        <v>1328399.3424399998</v>
      </c>
      <c r="X279" s="104"/>
      <c r="Y279" s="104"/>
      <c r="Z279" s="86"/>
      <c r="AA279" s="86"/>
      <c r="AB279" s="90"/>
      <c r="AC279" s="86"/>
      <c r="AD279" s="86"/>
      <c r="AE279" s="86"/>
      <c r="AF279" s="86"/>
    </row>
    <row r="280" spans="1:32" ht="16.5" customHeight="1" x14ac:dyDescent="0.3">
      <c r="A280" s="86"/>
      <c r="B280" s="87"/>
      <c r="C280" s="87"/>
      <c r="D280" s="87"/>
      <c r="E280" s="87"/>
      <c r="F280" s="87"/>
      <c r="G280" s="87"/>
      <c r="H280" s="87"/>
      <c r="I280" s="87"/>
      <c r="J280" s="87"/>
      <c r="K280" s="87"/>
      <c r="L280" s="87"/>
      <c r="M280" s="87"/>
      <c r="N280" s="87"/>
      <c r="O280" s="87"/>
      <c r="P280" s="87"/>
      <c r="Q280" s="87"/>
      <c r="R280" s="87"/>
      <c r="S280" s="87"/>
      <c r="T280" s="88"/>
      <c r="U280" s="99"/>
      <c r="V280" s="102" t="s">
        <v>230</v>
      </c>
      <c r="W280" s="103">
        <f>+W242+W244+W245+W246+W247+W249+W251+W253+W256+W258+W259+W260+W261+W262+W263+W264+W265+W266+W267+W274+W270</f>
        <v>505465.56354256003</v>
      </c>
      <c r="X280" s="104"/>
      <c r="Y280" s="104"/>
      <c r="Z280" s="86"/>
      <c r="AA280" s="86"/>
      <c r="AB280" s="90"/>
      <c r="AC280" s="86"/>
      <c r="AD280" s="86"/>
      <c r="AE280" s="86"/>
      <c r="AF280" s="86"/>
    </row>
    <row r="281" spans="1:32" ht="16.5" customHeight="1" x14ac:dyDescent="0.3">
      <c r="A281" s="86"/>
      <c r="B281" s="87"/>
      <c r="C281" s="87"/>
      <c r="D281" s="87"/>
      <c r="E281" s="87"/>
      <c r="F281" s="87"/>
      <c r="G281" s="87"/>
      <c r="H281" s="87"/>
      <c r="I281" s="87"/>
      <c r="J281" s="87"/>
      <c r="K281" s="87"/>
      <c r="L281" s="87"/>
      <c r="M281" s="87"/>
      <c r="N281" s="87"/>
      <c r="O281" s="87"/>
      <c r="P281" s="87"/>
      <c r="Q281" s="87"/>
      <c r="R281" s="87"/>
      <c r="S281" s="87"/>
      <c r="T281" s="88"/>
      <c r="U281" s="99"/>
      <c r="V281" s="102" t="s">
        <v>231</v>
      </c>
      <c r="W281" s="103">
        <f>W239+W254+W272+W275</f>
        <v>85906.999200000006</v>
      </c>
      <c r="X281" s="104"/>
      <c r="Y281" s="104"/>
      <c r="Z281" s="86"/>
      <c r="AA281" s="86"/>
      <c r="AB281" s="90"/>
      <c r="AC281" s="86"/>
      <c r="AD281" s="86"/>
      <c r="AE281" s="86"/>
      <c r="AF281" s="86"/>
    </row>
    <row r="282" spans="1:32" s="115" customFormat="1" ht="16.5" customHeight="1" x14ac:dyDescent="0.3">
      <c r="A282" s="86"/>
      <c r="B282" s="87"/>
      <c r="C282" s="87"/>
      <c r="D282" s="87"/>
      <c r="E282" s="87"/>
      <c r="F282" s="87"/>
      <c r="G282" s="87"/>
      <c r="H282" s="87"/>
      <c r="I282" s="87"/>
      <c r="J282" s="87"/>
      <c r="K282" s="87"/>
      <c r="L282" s="87"/>
      <c r="M282" s="87"/>
      <c r="N282" s="87"/>
      <c r="O282" s="87"/>
      <c r="P282" s="87"/>
      <c r="Q282" s="87"/>
      <c r="R282" s="87"/>
      <c r="S282" s="87"/>
      <c r="T282" s="88"/>
      <c r="U282" s="99"/>
      <c r="V282" s="102" t="s">
        <v>365</v>
      </c>
      <c r="W282" s="310">
        <f>W250</f>
        <v>148293.60999999999</v>
      </c>
      <c r="X282" s="104"/>
      <c r="Y282" s="104"/>
      <c r="Z282" s="86"/>
      <c r="AA282" s="86"/>
      <c r="AB282" s="90"/>
      <c r="AC282" s="86"/>
      <c r="AD282" s="86"/>
      <c r="AE282" s="86"/>
      <c r="AF282" s="86"/>
    </row>
    <row r="283" spans="1:32" ht="16.5" customHeight="1" x14ac:dyDescent="0.3">
      <c r="A283" s="86"/>
      <c r="B283" s="87"/>
      <c r="C283" s="87"/>
      <c r="D283" s="87"/>
      <c r="E283" s="87"/>
      <c r="F283" s="87"/>
      <c r="G283" s="87"/>
      <c r="H283" s="87"/>
      <c r="I283" s="87"/>
      <c r="J283" s="87"/>
      <c r="K283" s="87"/>
      <c r="L283" s="87"/>
      <c r="M283" s="87"/>
      <c r="N283" s="87"/>
      <c r="O283" s="87"/>
      <c r="P283" s="87"/>
      <c r="Q283" s="87"/>
      <c r="R283" s="87"/>
      <c r="S283" s="87"/>
      <c r="T283" s="88"/>
      <c r="U283" s="99"/>
      <c r="V283" s="105" t="s">
        <v>227</v>
      </c>
      <c r="W283" s="106">
        <f>SUM(W279:W282)</f>
        <v>2068065.5151825598</v>
      </c>
      <c r="X283" s="104"/>
      <c r="Y283" s="104"/>
      <c r="Z283" s="86"/>
      <c r="AA283" s="86"/>
      <c r="AB283" s="90"/>
      <c r="AC283" s="86"/>
      <c r="AD283" s="86"/>
      <c r="AE283" s="86"/>
      <c r="AF283" s="86"/>
    </row>
    <row r="284" spans="1:32" ht="16.5" customHeight="1" x14ac:dyDescent="0.3">
      <c r="A284" s="86"/>
      <c r="B284" s="87"/>
      <c r="C284" s="87"/>
      <c r="D284" s="87"/>
      <c r="E284" s="87"/>
      <c r="F284" s="87"/>
      <c r="G284" s="87"/>
      <c r="H284" s="87"/>
      <c r="I284" s="87"/>
      <c r="J284" s="87"/>
      <c r="K284" s="87"/>
      <c r="L284" s="87"/>
      <c r="M284" s="87"/>
      <c r="N284" s="87"/>
      <c r="O284" s="87"/>
      <c r="P284" s="87"/>
      <c r="Q284" s="87"/>
      <c r="R284" s="87"/>
      <c r="S284" s="87"/>
      <c r="T284" s="88"/>
      <c r="U284" s="99"/>
      <c r="V284" s="102"/>
      <c r="W284" s="100"/>
      <c r="X284" s="86"/>
      <c r="Y284" s="86"/>
      <c r="Z284" s="86"/>
      <c r="AA284" s="86"/>
      <c r="AB284" s="90"/>
      <c r="AC284" s="86"/>
      <c r="AD284" s="86"/>
      <c r="AE284" s="86"/>
      <c r="AF284" s="86"/>
    </row>
    <row r="285" spans="1:32" ht="16.5" customHeight="1" x14ac:dyDescent="0.3">
      <c r="A285" s="86"/>
      <c r="B285" s="87"/>
      <c r="C285" s="87"/>
      <c r="D285" s="87"/>
      <c r="E285" s="87"/>
      <c r="F285" s="87"/>
      <c r="G285" s="87"/>
      <c r="H285" s="87"/>
      <c r="I285" s="87"/>
      <c r="J285" s="87"/>
      <c r="K285" s="87"/>
      <c r="L285" s="87"/>
      <c r="M285" s="87"/>
      <c r="N285" s="87"/>
      <c r="O285" s="87"/>
      <c r="P285" s="87"/>
      <c r="Q285" s="87"/>
      <c r="R285" s="87"/>
      <c r="S285" s="87"/>
      <c r="T285" s="88"/>
      <c r="U285" s="99"/>
      <c r="V285" s="105" t="s">
        <v>232</v>
      </c>
      <c r="W285" s="100"/>
      <c r="X285" s="86"/>
      <c r="Y285" s="86"/>
      <c r="Z285" s="86"/>
      <c r="AA285" s="86"/>
      <c r="AB285" s="90"/>
      <c r="AC285" s="86"/>
      <c r="AD285" s="86"/>
      <c r="AE285" s="86"/>
      <c r="AF285" s="86"/>
    </row>
    <row r="286" spans="1:32" ht="16.5" customHeight="1" x14ac:dyDescent="0.3">
      <c r="A286" s="86"/>
      <c r="B286" s="87"/>
      <c r="C286" s="87"/>
      <c r="D286" s="87"/>
      <c r="E286" s="87"/>
      <c r="F286" s="87"/>
      <c r="G286" s="87"/>
      <c r="H286" s="87"/>
      <c r="I286" s="87"/>
      <c r="J286" s="87"/>
      <c r="K286" s="87"/>
      <c r="L286" s="87"/>
      <c r="M286" s="87"/>
      <c r="N286" s="87"/>
      <c r="O286" s="87"/>
      <c r="P286" s="87"/>
      <c r="Q286" s="87"/>
      <c r="R286" s="87"/>
      <c r="S286" s="87"/>
      <c r="T286" s="88"/>
      <c r="U286" s="99"/>
      <c r="V286" s="102" t="s">
        <v>233</v>
      </c>
      <c r="W286" s="103">
        <f>W239</f>
        <v>61183</v>
      </c>
      <c r="X286" s="86"/>
      <c r="Y286" s="140"/>
      <c r="Z286" s="86"/>
      <c r="AA286" s="86"/>
      <c r="AB286" s="90"/>
      <c r="AC286" s="86"/>
      <c r="AD286" s="86"/>
      <c r="AE286" s="86"/>
      <c r="AF286" s="86"/>
    </row>
    <row r="287" spans="1:32" ht="16.5" customHeight="1" x14ac:dyDescent="0.3">
      <c r="A287" s="86"/>
      <c r="B287" s="87"/>
      <c r="C287" s="87"/>
      <c r="D287" s="87"/>
      <c r="E287" s="87"/>
      <c r="F287" s="87"/>
      <c r="G287" s="87"/>
      <c r="H287" s="87"/>
      <c r="I287" s="87"/>
      <c r="J287" s="87"/>
      <c r="K287" s="87"/>
      <c r="L287" s="87"/>
      <c r="M287" s="87"/>
      <c r="N287" s="87"/>
      <c r="O287" s="87"/>
      <c r="P287" s="87"/>
      <c r="Q287" s="87"/>
      <c r="R287" s="87"/>
      <c r="S287" s="87"/>
      <c r="T287" s="88"/>
      <c r="U287" s="99"/>
      <c r="V287" s="102" t="s">
        <v>234</v>
      </c>
      <c r="W287" s="103">
        <f>+SUM(W240:W268)</f>
        <v>1475189.8560625599</v>
      </c>
      <c r="X287" s="86"/>
      <c r="Y287" s="86"/>
      <c r="Z287" s="86"/>
      <c r="AA287" s="86"/>
      <c r="AB287" s="90"/>
      <c r="AC287" s="86"/>
      <c r="AD287" s="86"/>
      <c r="AE287" s="86"/>
      <c r="AF287" s="86"/>
    </row>
    <row r="288" spans="1:32" ht="16.5" customHeight="1" x14ac:dyDescent="0.3">
      <c r="A288" s="86"/>
      <c r="B288" s="87"/>
      <c r="C288" s="87"/>
      <c r="D288" s="87"/>
      <c r="E288" s="87"/>
      <c r="F288" s="87"/>
      <c r="G288" s="87"/>
      <c r="H288" s="87"/>
      <c r="I288" s="87"/>
      <c r="J288" s="87"/>
      <c r="K288" s="87"/>
      <c r="L288" s="87"/>
      <c r="M288" s="87"/>
      <c r="N288" s="87"/>
      <c r="O288" s="87"/>
      <c r="P288" s="87"/>
      <c r="Q288" s="87"/>
      <c r="R288" s="87"/>
      <c r="S288" s="87"/>
      <c r="T288" s="88"/>
      <c r="U288" s="99"/>
      <c r="V288" s="102" t="s">
        <v>235</v>
      </c>
      <c r="W288" s="103">
        <f>W269</f>
        <v>166506.9952</v>
      </c>
      <c r="X288" s="86"/>
      <c r="Y288" s="86"/>
      <c r="Z288" s="86"/>
      <c r="AA288" s="86"/>
      <c r="AB288" s="90"/>
      <c r="AC288" s="86"/>
      <c r="AD288" s="86"/>
      <c r="AE288" s="86"/>
      <c r="AF288" s="86"/>
    </row>
    <row r="289" spans="1:32" ht="16.5" customHeight="1" x14ac:dyDescent="0.3">
      <c r="A289" s="86"/>
      <c r="B289" s="87"/>
      <c r="C289" s="87"/>
      <c r="D289" s="87"/>
      <c r="E289" s="87"/>
      <c r="F289" s="87"/>
      <c r="G289" s="87"/>
      <c r="H289" s="87"/>
      <c r="I289" s="87"/>
      <c r="J289" s="87"/>
      <c r="K289" s="87"/>
      <c r="L289" s="87"/>
      <c r="M289" s="87"/>
      <c r="N289" s="87"/>
      <c r="O289" s="87"/>
      <c r="P289" s="87"/>
      <c r="Q289" s="87"/>
      <c r="R289" s="87"/>
      <c r="S289" s="87"/>
      <c r="T289" s="88"/>
      <c r="U289" s="99"/>
      <c r="V289" s="102" t="s">
        <v>236</v>
      </c>
      <c r="W289" s="310">
        <f>+SUM(W270:W275)</f>
        <v>365185.66392000002</v>
      </c>
      <c r="X289" s="86"/>
      <c r="Y289" s="86"/>
      <c r="Z289" s="86"/>
      <c r="AA289" s="86"/>
      <c r="AB289" s="90"/>
      <c r="AC289" s="86"/>
      <c r="AD289" s="86"/>
      <c r="AE289" s="86"/>
      <c r="AF289" s="86"/>
    </row>
    <row r="290" spans="1:32" ht="16.5" customHeight="1" x14ac:dyDescent="0.3">
      <c r="A290" s="86"/>
      <c r="B290" s="87"/>
      <c r="C290" s="87"/>
      <c r="D290" s="87"/>
      <c r="E290" s="87"/>
      <c r="F290" s="87"/>
      <c r="G290" s="87"/>
      <c r="H290" s="87"/>
      <c r="I290" s="87"/>
      <c r="J290" s="87"/>
      <c r="K290" s="87"/>
      <c r="L290" s="87"/>
      <c r="M290" s="87"/>
      <c r="N290" s="87"/>
      <c r="O290" s="87"/>
      <c r="P290" s="87"/>
      <c r="Q290" s="87"/>
      <c r="R290" s="87"/>
      <c r="S290" s="87"/>
      <c r="T290" s="88"/>
      <c r="U290" s="99"/>
      <c r="V290" s="105" t="s">
        <v>227</v>
      </c>
      <c r="W290" s="106">
        <f>SUM(W286:W289)</f>
        <v>2068065.5151825598</v>
      </c>
      <c r="X290" s="86"/>
      <c r="Y290" s="86"/>
      <c r="Z290" s="86"/>
      <c r="AA290" s="86"/>
      <c r="AB290" s="90"/>
      <c r="AC290" s="86"/>
      <c r="AD290" s="86"/>
      <c r="AE290" s="86"/>
      <c r="AF290" s="86"/>
    </row>
  </sheetData>
  <mergeCells count="199">
    <mergeCell ref="D241:E241"/>
    <mergeCell ref="N241:O241"/>
    <mergeCell ref="D242:E242"/>
    <mergeCell ref="N242:O242"/>
    <mergeCell ref="I214:I227"/>
    <mergeCell ref="J214:J227"/>
    <mergeCell ref="K214:K227"/>
    <mergeCell ref="L214:L227"/>
    <mergeCell ref="M214:M227"/>
    <mergeCell ref="N214:N227"/>
    <mergeCell ref="O214:O227"/>
    <mergeCell ref="AF126:AF130"/>
    <mergeCell ref="T133:Z133"/>
    <mergeCell ref="AC133:AF133"/>
    <mergeCell ref="N52:N124"/>
    <mergeCell ref="O52:O124"/>
    <mergeCell ref="R126:R130"/>
    <mergeCell ref="S126:S130"/>
    <mergeCell ref="H126:H130"/>
    <mergeCell ref="P126:P130"/>
    <mergeCell ref="Q126:Q130"/>
    <mergeCell ref="I126:I130"/>
    <mergeCell ref="J126:J130"/>
    <mergeCell ref="K126:K130"/>
    <mergeCell ref="L126:L130"/>
    <mergeCell ref="M126:M130"/>
    <mergeCell ref="N126:N130"/>
    <mergeCell ref="O126:O130"/>
    <mergeCell ref="B133:L133"/>
    <mergeCell ref="B126:B130"/>
    <mergeCell ref="C126:C130"/>
    <mergeCell ref="D126:D130"/>
    <mergeCell ref="E126:E130"/>
    <mergeCell ref="F126:F130"/>
    <mergeCell ref="G126:G130"/>
    <mergeCell ref="U236:W236"/>
    <mergeCell ref="B230:L230"/>
    <mergeCell ref="T230:Z230"/>
    <mergeCell ref="AC230:AF230"/>
    <mergeCell ref="A231:L231"/>
    <mergeCell ref="T231:Z231"/>
    <mergeCell ref="AC231:AF231"/>
    <mergeCell ref="R214:R227"/>
    <mergeCell ref="S214:S227"/>
    <mergeCell ref="AF214:AF227"/>
    <mergeCell ref="P214:P227"/>
    <mergeCell ref="Q214:Q227"/>
    <mergeCell ref="B214:B227"/>
    <mergeCell ref="C214:C227"/>
    <mergeCell ref="D214:D227"/>
    <mergeCell ref="E214:E227"/>
    <mergeCell ref="F214:F227"/>
    <mergeCell ref="G214:G227"/>
    <mergeCell ref="H214:H227"/>
    <mergeCell ref="A210:A221"/>
    <mergeCell ref="A222:A230"/>
    <mergeCell ref="AF210:AF213"/>
    <mergeCell ref="AF10:AF47"/>
    <mergeCell ref="AF48:AF51"/>
    <mergeCell ref="P48:P51"/>
    <mergeCell ref="Q48:Q51"/>
    <mergeCell ref="R48:R51"/>
    <mergeCell ref="S48:S51"/>
    <mergeCell ref="R52:R124"/>
    <mergeCell ref="S52:S124"/>
    <mergeCell ref="P52:P124"/>
    <mergeCell ref="Q52:Q124"/>
    <mergeCell ref="M48:M51"/>
    <mergeCell ref="N48:N51"/>
    <mergeCell ref="O48:O51"/>
    <mergeCell ref="AF52:AF124"/>
    <mergeCell ref="G52:G124"/>
    <mergeCell ref="H52:H124"/>
    <mergeCell ref="I52:I124"/>
    <mergeCell ref="J52:J124"/>
    <mergeCell ref="K52:K124"/>
    <mergeCell ref="L52:L124"/>
    <mergeCell ref="M52:M124"/>
    <mergeCell ref="G48:G51"/>
    <mergeCell ref="H48:H51"/>
    <mergeCell ref="J48:J51"/>
    <mergeCell ref="K48:K51"/>
    <mergeCell ref="L48:L51"/>
    <mergeCell ref="O10:O47"/>
    <mergeCell ref="P10:P47"/>
    <mergeCell ref="Q10:Q47"/>
    <mergeCell ref="R10:R47"/>
    <mergeCell ref="S10:S47"/>
    <mergeCell ref="J10:J47"/>
    <mergeCell ref="K10:K47"/>
    <mergeCell ref="L10:L47"/>
    <mergeCell ref="M10:M47"/>
    <mergeCell ref="N10:N47"/>
    <mergeCell ref="A6:K6"/>
    <mergeCell ref="L6:U6"/>
    <mergeCell ref="V6:AF6"/>
    <mergeCell ref="N7:AF7"/>
    <mergeCell ref="A7:M7"/>
    <mergeCell ref="A8:A9"/>
    <mergeCell ref="B8:B9"/>
    <mergeCell ref="C8:C9"/>
    <mergeCell ref="D8:D9"/>
    <mergeCell ref="E8:E9"/>
    <mergeCell ref="F8:F9"/>
    <mergeCell ref="M8:M9"/>
    <mergeCell ref="AC8:AE8"/>
    <mergeCell ref="AF8:AF9"/>
    <mergeCell ref="G8:G9"/>
    <mergeCell ref="H8:I8"/>
    <mergeCell ref="J8:K8"/>
    <mergeCell ref="L8:L9"/>
    <mergeCell ref="N8:Q8"/>
    <mergeCell ref="R8:R9"/>
    <mergeCell ref="S8:S9"/>
    <mergeCell ref="T8:Y8"/>
    <mergeCell ref="Z8:AB8"/>
    <mergeCell ref="P134:P206"/>
    <mergeCell ref="Q134:Q206"/>
    <mergeCell ref="R134:R206"/>
    <mergeCell ref="S134:S206"/>
    <mergeCell ref="T209:Z209"/>
    <mergeCell ref="AC209:AF209"/>
    <mergeCell ref="B134:B206"/>
    <mergeCell ref="C134:C206"/>
    <mergeCell ref="B209:L209"/>
    <mergeCell ref="K134:K206"/>
    <mergeCell ref="L134:L206"/>
    <mergeCell ref="M134:M206"/>
    <mergeCell ref="N134:N206"/>
    <mergeCell ref="O134:O206"/>
    <mergeCell ref="I134:I206"/>
    <mergeCell ref="J134:J206"/>
    <mergeCell ref="D134:D206"/>
    <mergeCell ref="E134:E206"/>
    <mergeCell ref="F134:F206"/>
    <mergeCell ref="G134:G206"/>
    <mergeCell ref="H134:H206"/>
    <mergeCell ref="D10:D47"/>
    <mergeCell ref="E10:E47"/>
    <mergeCell ref="I48:I51"/>
    <mergeCell ref="B10:B47"/>
    <mergeCell ref="B48:B51"/>
    <mergeCell ref="B52:B124"/>
    <mergeCell ref="C52:C124"/>
    <mergeCell ref="D52:D124"/>
    <mergeCell ref="E52:E124"/>
    <mergeCell ref="F52:F124"/>
    <mergeCell ref="F10:F47"/>
    <mergeCell ref="G10:G47"/>
    <mergeCell ref="H10:H47"/>
    <mergeCell ref="I10:I47"/>
    <mergeCell ref="C48:C51"/>
    <mergeCell ref="D48:D51"/>
    <mergeCell ref="E48:E51"/>
    <mergeCell ref="F48:F51"/>
    <mergeCell ref="A1:K1"/>
    <mergeCell ref="L1:U1"/>
    <mergeCell ref="V1:AF1"/>
    <mergeCell ref="A2:K2"/>
    <mergeCell ref="L2:U2"/>
    <mergeCell ref="V2:AF2"/>
    <mergeCell ref="A3:K3"/>
    <mergeCell ref="L3:U3"/>
    <mergeCell ref="V3:AF3"/>
    <mergeCell ref="A4:K4"/>
    <mergeCell ref="L4:U4"/>
    <mergeCell ref="V4:AF4"/>
    <mergeCell ref="AF134:AF206"/>
    <mergeCell ref="L210:L213"/>
    <mergeCell ref="M210:M213"/>
    <mergeCell ref="S210:S213"/>
    <mergeCell ref="R210:R213"/>
    <mergeCell ref="Q210:Q213"/>
    <mergeCell ref="P210:P213"/>
    <mergeCell ref="O210:O213"/>
    <mergeCell ref="N210:N213"/>
    <mergeCell ref="K210:K213"/>
    <mergeCell ref="J210:J213"/>
    <mergeCell ref="I210:I213"/>
    <mergeCell ref="H210:H213"/>
    <mergeCell ref="G210:G213"/>
    <mergeCell ref="F210:F213"/>
    <mergeCell ref="B210:B213"/>
    <mergeCell ref="C210:C213"/>
    <mergeCell ref="D210:D213"/>
    <mergeCell ref="E210:E213"/>
    <mergeCell ref="A10:A28"/>
    <mergeCell ref="C10:C47"/>
    <mergeCell ref="A189:A206"/>
    <mergeCell ref="A207:A209"/>
    <mergeCell ref="A29:A52"/>
    <mergeCell ref="A53:A68"/>
    <mergeCell ref="A69:A98"/>
    <mergeCell ref="A99:A124"/>
    <mergeCell ref="A125:A133"/>
    <mergeCell ref="A134:A137"/>
    <mergeCell ref="A138:A168"/>
    <mergeCell ref="A169:A179"/>
    <mergeCell ref="A180:A188"/>
  </mergeCells>
  <dataValidations count="2">
    <dataValidation type="decimal" allowBlank="1" showInputMessage="1" showErrorMessage="1" prompt="DPLAN - Sólo debe ingresar valores, NO porcentajes." sqref="H10:I10 H228:I229 H52:I52 H125:I126 H131:I132 H134:I134 H207:I208 H210:I210 H214:I214 H48:I48">
      <formula1>0</formula1>
      <formula2>1000000</formula2>
    </dataValidation>
    <dataValidation type="decimal" allowBlank="1" showInputMessage="1" showErrorMessage="1" prompt="DPLAN - El Tiempo en Semanas máximo a ingresar en cada semestre, es 24." sqref="J10:K10 J228:K229 J52:K52 J125:K126 J131:K132 J134:K134 J207:K208 J210:K210 J214:K214 J48:K48">
      <formula1>0</formula1>
      <formula2>24</formula2>
    </dataValidation>
  </dataValidations>
  <printOptions horizontalCentered="1"/>
  <pageMargins left="0" right="0" top="0.78740157480314965" bottom="0.55118110236220474" header="0.31496062992125984" footer="0"/>
  <pageSetup paperSize="9" scale="70" pageOrder="overThenDown" orientation="landscape" r:id="rId1"/>
  <headerFooter scaleWithDoc="0" alignWithMargins="0">
    <oddHeader>&amp;L&amp;"Britannic Bold,Normal"&amp;12&amp;K002060POA 2020 AJUSTADO&amp;"Arial,Normal"&amp;11&amp;K01+000
&amp;"Cambria,Cursiva"&amp;12&amp;K0070C0Centro de Investigaciones&amp;C&amp;"Cambria,Normal"&amp;12&amp;K002060&amp;P</oddHeader>
  </headerFooter>
  <ignoredErrors>
    <ignoredError sqref="W263"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DPLAN - Por favor seleccione una de las opciones disponibles.">
          <x14:formula1>
            <xm:f>'OEI y Lineamientos Estratégicos'!$A$4:$A$14</xm:f>
          </x14:formula1>
          <xm:sqref>B10 B228:B229 B52 B125:B126 B131:B132 B134 B207:B208 B210 B214 B48</xm:sqref>
        </x14:dataValidation>
        <x14:dataValidation type="list" allowBlank="1" showInputMessage="1" showErrorMessage="1" prompt="DPLAN - Por favor seleccione una de las opciones disponibles.">
          <x14:formula1>
            <xm:f>'OEI y Lineamientos Estratégicos'!$B$4:$B$14</xm:f>
          </x14:formula1>
          <xm:sqref>C10 C228:C229 C52 C125:C126 C131:C132 C134 C207:C208 C210 C214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7" workbookViewId="0">
      <selection activeCell="F1" sqref="F1:F36"/>
    </sheetView>
  </sheetViews>
  <sheetFormatPr baseColWidth="10" defaultRowHeight="14.25" x14ac:dyDescent="0.2"/>
  <cols>
    <col min="1" max="1" width="30.75" customWidth="1"/>
  </cols>
  <sheetData>
    <row r="1" spans="1:6" ht="26.25" customHeight="1" x14ac:dyDescent="0.2">
      <c r="A1" s="361" t="s">
        <v>385</v>
      </c>
      <c r="B1" s="362">
        <v>900</v>
      </c>
      <c r="C1" s="24" t="s">
        <v>55</v>
      </c>
      <c r="D1" s="21">
        <v>3.2557999999999998</v>
      </c>
      <c r="E1" s="21">
        <f>B1*D1</f>
        <v>2930.22</v>
      </c>
      <c r="F1" s="22">
        <f>E1</f>
        <v>2930.22</v>
      </c>
    </row>
    <row r="2" spans="1:6" ht="17.25" customHeight="1" x14ac:dyDescent="0.2">
      <c r="A2" s="361" t="s">
        <v>386</v>
      </c>
      <c r="B2" s="362">
        <v>300</v>
      </c>
      <c r="C2" s="24" t="s">
        <v>55</v>
      </c>
      <c r="D2" s="21">
        <v>5.92</v>
      </c>
      <c r="E2" s="21">
        <f t="shared" ref="E2:E36" si="0">B2*D2</f>
        <v>1776</v>
      </c>
      <c r="F2" s="22">
        <f>E2*12%+E2</f>
        <v>1989.12</v>
      </c>
    </row>
    <row r="3" spans="1:6" ht="26.25" customHeight="1" x14ac:dyDescent="0.2">
      <c r="A3" s="361" t="s">
        <v>387</v>
      </c>
      <c r="B3" s="362">
        <v>300</v>
      </c>
      <c r="C3" s="24" t="s">
        <v>55</v>
      </c>
      <c r="D3" s="21">
        <v>49.125</v>
      </c>
      <c r="E3" s="21">
        <f t="shared" si="0"/>
        <v>14737.5</v>
      </c>
      <c r="F3" s="22">
        <f t="shared" ref="F3:F36" si="1">E3*12%+E3</f>
        <v>16506</v>
      </c>
    </row>
    <row r="4" spans="1:6" ht="26.25" customHeight="1" x14ac:dyDescent="0.2">
      <c r="A4" s="361" t="s">
        <v>388</v>
      </c>
      <c r="B4" s="362">
        <v>300</v>
      </c>
      <c r="C4" s="24" t="s">
        <v>55</v>
      </c>
      <c r="D4" s="21">
        <v>9.33</v>
      </c>
      <c r="E4" s="21">
        <f t="shared" si="0"/>
        <v>2799</v>
      </c>
      <c r="F4" s="22">
        <f t="shared" si="1"/>
        <v>3134.88</v>
      </c>
    </row>
    <row r="5" spans="1:6" ht="26.25" customHeight="1" x14ac:dyDescent="0.2">
      <c r="A5" s="361" t="s">
        <v>389</v>
      </c>
      <c r="B5" s="362">
        <v>300</v>
      </c>
      <c r="C5" s="24" t="s">
        <v>55</v>
      </c>
      <c r="D5" s="21">
        <v>9.3699999999999992</v>
      </c>
      <c r="E5" s="21">
        <f t="shared" si="0"/>
        <v>2810.9999999999995</v>
      </c>
      <c r="F5" s="22">
        <f t="shared" si="1"/>
        <v>3148.3199999999997</v>
      </c>
    </row>
    <row r="6" spans="1:6" ht="26.25" customHeight="1" x14ac:dyDescent="0.2">
      <c r="A6" s="361" t="s">
        <v>390</v>
      </c>
      <c r="B6" s="362">
        <v>300</v>
      </c>
      <c r="C6" s="24" t="s">
        <v>55</v>
      </c>
      <c r="D6" s="21">
        <v>7.96</v>
      </c>
      <c r="E6" s="21">
        <f t="shared" si="0"/>
        <v>2388</v>
      </c>
      <c r="F6" s="22">
        <f t="shared" si="1"/>
        <v>2674.56</v>
      </c>
    </row>
    <row r="7" spans="1:6" ht="26.25" customHeight="1" x14ac:dyDescent="0.2">
      <c r="A7" s="361" t="s">
        <v>391</v>
      </c>
      <c r="B7" s="362">
        <v>1500</v>
      </c>
      <c r="C7" s="24" t="s">
        <v>55</v>
      </c>
      <c r="D7" s="21">
        <v>0.1</v>
      </c>
      <c r="E7" s="21">
        <f t="shared" si="0"/>
        <v>150</v>
      </c>
      <c r="F7" s="22">
        <f t="shared" si="1"/>
        <v>168</v>
      </c>
    </row>
    <row r="8" spans="1:6" ht="26.25" customHeight="1" x14ac:dyDescent="0.2">
      <c r="A8" s="361" t="s">
        <v>392</v>
      </c>
      <c r="B8" s="362">
        <v>1500</v>
      </c>
      <c r="C8" s="24" t="s">
        <v>55</v>
      </c>
      <c r="D8" s="21">
        <v>0.24</v>
      </c>
      <c r="E8" s="21">
        <f t="shared" si="0"/>
        <v>360</v>
      </c>
      <c r="F8" s="22">
        <f t="shared" si="1"/>
        <v>403.2</v>
      </c>
    </row>
    <row r="9" spans="1:6" ht="26.25" customHeight="1" x14ac:dyDescent="0.2">
      <c r="A9" s="361" t="s">
        <v>393</v>
      </c>
      <c r="B9" s="362">
        <v>1500</v>
      </c>
      <c r="C9" s="24" t="s">
        <v>55</v>
      </c>
      <c r="D9" s="21">
        <v>0.1</v>
      </c>
      <c r="E9" s="21">
        <f t="shared" si="0"/>
        <v>150</v>
      </c>
      <c r="F9" s="22">
        <f t="shared" si="1"/>
        <v>168</v>
      </c>
    </row>
    <row r="10" spans="1:6" ht="26.25" customHeight="1" x14ac:dyDescent="0.2">
      <c r="A10" s="361" t="s">
        <v>394</v>
      </c>
      <c r="B10" s="362">
        <v>300</v>
      </c>
      <c r="C10" s="24" t="s">
        <v>55</v>
      </c>
      <c r="D10" s="21">
        <v>3.4</v>
      </c>
      <c r="E10" s="21">
        <f t="shared" si="0"/>
        <v>1020</v>
      </c>
      <c r="F10" s="22">
        <f t="shared" si="1"/>
        <v>1142.4000000000001</v>
      </c>
    </row>
    <row r="11" spans="1:6" ht="26.25" customHeight="1" x14ac:dyDescent="0.2">
      <c r="A11" s="361" t="s">
        <v>395</v>
      </c>
      <c r="B11" s="362">
        <v>300</v>
      </c>
      <c r="C11" s="24" t="s">
        <v>55</v>
      </c>
      <c r="D11" s="21">
        <v>0.78</v>
      </c>
      <c r="E11" s="21">
        <f t="shared" si="0"/>
        <v>234</v>
      </c>
      <c r="F11" s="22">
        <f t="shared" si="1"/>
        <v>262.08</v>
      </c>
    </row>
    <row r="12" spans="1:6" ht="26.25" customHeight="1" x14ac:dyDescent="0.2">
      <c r="A12" s="361" t="s">
        <v>396</v>
      </c>
      <c r="B12" s="362">
        <v>300</v>
      </c>
      <c r="C12" s="24" t="s">
        <v>55</v>
      </c>
      <c r="D12" s="21">
        <v>0.53</v>
      </c>
      <c r="E12" s="21">
        <f t="shared" si="0"/>
        <v>159</v>
      </c>
      <c r="F12" s="22">
        <f t="shared" si="1"/>
        <v>178.07999999999998</v>
      </c>
    </row>
    <row r="13" spans="1:6" ht="27.75" customHeight="1" x14ac:dyDescent="0.2">
      <c r="A13" s="361" t="s">
        <v>397</v>
      </c>
      <c r="B13" s="362">
        <v>300</v>
      </c>
      <c r="C13" s="24" t="s">
        <v>55</v>
      </c>
      <c r="D13" s="21">
        <v>0.96</v>
      </c>
      <c r="E13" s="21">
        <f t="shared" si="0"/>
        <v>288</v>
      </c>
      <c r="F13" s="22">
        <f t="shared" si="1"/>
        <v>322.56</v>
      </c>
    </row>
    <row r="14" spans="1:6" ht="15.75" x14ac:dyDescent="0.2">
      <c r="A14" s="361" t="s">
        <v>398</v>
      </c>
      <c r="B14" s="362">
        <v>300</v>
      </c>
      <c r="C14" s="24" t="s">
        <v>55</v>
      </c>
      <c r="D14" s="21">
        <v>0.83</v>
      </c>
      <c r="E14" s="21">
        <f t="shared" si="0"/>
        <v>249</v>
      </c>
      <c r="F14" s="22">
        <f t="shared" si="1"/>
        <v>278.88</v>
      </c>
    </row>
    <row r="15" spans="1:6" ht="18.75" customHeight="1" x14ac:dyDescent="0.2">
      <c r="A15" s="361" t="s">
        <v>399</v>
      </c>
      <c r="B15" s="362">
        <v>900</v>
      </c>
      <c r="C15" s="24" t="s">
        <v>55</v>
      </c>
      <c r="D15" s="21">
        <v>0.377</v>
      </c>
      <c r="E15" s="21">
        <f t="shared" si="0"/>
        <v>339.3</v>
      </c>
      <c r="F15" s="22">
        <f t="shared" si="1"/>
        <v>380.01600000000002</v>
      </c>
    </row>
    <row r="16" spans="1:6" ht="15.75" x14ac:dyDescent="0.2">
      <c r="A16" s="361" t="s">
        <v>400</v>
      </c>
      <c r="B16" s="362">
        <v>1500</v>
      </c>
      <c r="C16" s="24" t="s">
        <v>55</v>
      </c>
      <c r="D16" s="21">
        <v>0.35099999999999998</v>
      </c>
      <c r="E16" s="21">
        <f t="shared" si="0"/>
        <v>526.5</v>
      </c>
      <c r="F16" s="22">
        <f t="shared" si="1"/>
        <v>589.67999999999995</v>
      </c>
    </row>
    <row r="17" spans="1:6" ht="29.25" customHeight="1" x14ac:dyDescent="0.2">
      <c r="A17" s="361" t="s">
        <v>401</v>
      </c>
      <c r="B17" s="362">
        <v>900</v>
      </c>
      <c r="C17" s="24" t="s">
        <v>55</v>
      </c>
      <c r="D17" s="21">
        <v>0.28000000000000003</v>
      </c>
      <c r="E17" s="21">
        <f t="shared" si="0"/>
        <v>252.00000000000003</v>
      </c>
      <c r="F17" s="22">
        <f t="shared" si="1"/>
        <v>282.24</v>
      </c>
    </row>
    <row r="18" spans="1:6" ht="34.5" customHeight="1" x14ac:dyDescent="0.2">
      <c r="A18" s="361" t="s">
        <v>402</v>
      </c>
      <c r="B18" s="362">
        <v>300</v>
      </c>
      <c r="C18" s="24" t="s">
        <v>55</v>
      </c>
      <c r="D18" s="21">
        <v>5.8120000000000003</v>
      </c>
      <c r="E18" s="21">
        <f t="shared" si="0"/>
        <v>1743.6000000000001</v>
      </c>
      <c r="F18" s="22">
        <f t="shared" si="1"/>
        <v>1952.8320000000001</v>
      </c>
    </row>
    <row r="19" spans="1:6" ht="23.25" customHeight="1" x14ac:dyDescent="0.2">
      <c r="A19" s="361" t="s">
        <v>403</v>
      </c>
      <c r="B19" s="362">
        <v>300</v>
      </c>
      <c r="C19" s="24" t="s">
        <v>55</v>
      </c>
      <c r="D19" s="21">
        <v>3.5619999999999998</v>
      </c>
      <c r="E19" s="21">
        <f t="shared" si="0"/>
        <v>1068.5999999999999</v>
      </c>
      <c r="F19" s="22">
        <f t="shared" si="1"/>
        <v>1196.8319999999999</v>
      </c>
    </row>
    <row r="20" spans="1:6" ht="23.25" customHeight="1" x14ac:dyDescent="0.2">
      <c r="A20" s="361" t="s">
        <v>404</v>
      </c>
      <c r="B20" s="362">
        <v>300</v>
      </c>
      <c r="C20" s="24" t="s">
        <v>55</v>
      </c>
      <c r="D20" s="21">
        <v>3</v>
      </c>
      <c r="E20" s="21">
        <f t="shared" si="0"/>
        <v>900</v>
      </c>
      <c r="F20" s="22">
        <f t="shared" si="1"/>
        <v>1008</v>
      </c>
    </row>
    <row r="21" spans="1:6" ht="23.25" customHeight="1" x14ac:dyDescent="0.2">
      <c r="A21" s="361" t="s">
        <v>405</v>
      </c>
      <c r="B21" s="362">
        <v>600</v>
      </c>
      <c r="C21" s="24" t="s">
        <v>55</v>
      </c>
      <c r="D21" s="21">
        <v>3.3</v>
      </c>
      <c r="E21" s="21">
        <f t="shared" si="0"/>
        <v>1980</v>
      </c>
      <c r="F21" s="22">
        <f t="shared" si="1"/>
        <v>2217.6</v>
      </c>
    </row>
    <row r="22" spans="1:6" ht="23.25" customHeight="1" x14ac:dyDescent="0.2">
      <c r="A22" s="361" t="s">
        <v>406</v>
      </c>
      <c r="B22" s="362">
        <v>600</v>
      </c>
      <c r="C22" s="24" t="s">
        <v>55</v>
      </c>
      <c r="D22" s="21">
        <v>0.89600000000000002</v>
      </c>
      <c r="E22" s="21">
        <f t="shared" si="0"/>
        <v>537.6</v>
      </c>
      <c r="F22" s="22">
        <f t="shared" si="1"/>
        <v>602.11200000000008</v>
      </c>
    </row>
    <row r="23" spans="1:6" ht="23.25" customHeight="1" x14ac:dyDescent="0.2">
      <c r="A23" s="361" t="s">
        <v>407</v>
      </c>
      <c r="B23" s="362">
        <v>900</v>
      </c>
      <c r="C23" s="24" t="s">
        <v>55</v>
      </c>
      <c r="D23" s="21">
        <v>0.49</v>
      </c>
      <c r="E23" s="21">
        <f t="shared" si="0"/>
        <v>441</v>
      </c>
      <c r="F23" s="22">
        <f t="shared" si="1"/>
        <v>493.92</v>
      </c>
    </row>
    <row r="24" spans="1:6" ht="23.25" customHeight="1" x14ac:dyDescent="0.2">
      <c r="A24" s="361" t="s">
        <v>408</v>
      </c>
      <c r="B24" s="362">
        <v>900</v>
      </c>
      <c r="C24" s="24" t="s">
        <v>55</v>
      </c>
      <c r="D24" s="21">
        <v>2.5750000000000002</v>
      </c>
      <c r="E24" s="21">
        <f t="shared" si="0"/>
        <v>2317.5</v>
      </c>
      <c r="F24" s="22">
        <f t="shared" si="1"/>
        <v>2595.6</v>
      </c>
    </row>
    <row r="25" spans="1:6" ht="23.25" customHeight="1" x14ac:dyDescent="0.2">
      <c r="A25" s="361" t="s">
        <v>419</v>
      </c>
      <c r="B25" s="362">
        <v>400</v>
      </c>
      <c r="C25" s="24" t="s">
        <v>55</v>
      </c>
      <c r="D25" s="21">
        <v>1.6519999999999999</v>
      </c>
      <c r="E25" s="21">
        <f t="shared" si="0"/>
        <v>660.8</v>
      </c>
      <c r="F25" s="22">
        <f t="shared" si="1"/>
        <v>740.096</v>
      </c>
    </row>
    <row r="26" spans="1:6" ht="23.25" customHeight="1" x14ac:dyDescent="0.2">
      <c r="A26" s="361" t="s">
        <v>409</v>
      </c>
      <c r="B26" s="362">
        <v>300</v>
      </c>
      <c r="C26" s="24" t="s">
        <v>55</v>
      </c>
      <c r="D26" s="21">
        <v>4.3419999999999996</v>
      </c>
      <c r="E26" s="21">
        <f t="shared" si="0"/>
        <v>1302.5999999999999</v>
      </c>
      <c r="F26" s="22">
        <f t="shared" si="1"/>
        <v>1458.9119999999998</v>
      </c>
    </row>
    <row r="27" spans="1:6" ht="23.25" customHeight="1" x14ac:dyDescent="0.2">
      <c r="A27" s="361" t="s">
        <v>410</v>
      </c>
      <c r="B27" s="362">
        <v>900</v>
      </c>
      <c r="C27" s="24" t="s">
        <v>55</v>
      </c>
      <c r="D27" s="21">
        <v>0.34799999999999998</v>
      </c>
      <c r="E27" s="21">
        <f t="shared" si="0"/>
        <v>313.2</v>
      </c>
      <c r="F27" s="22">
        <f t="shared" si="1"/>
        <v>350.78399999999999</v>
      </c>
    </row>
    <row r="28" spans="1:6" ht="24.75" customHeight="1" x14ac:dyDescent="0.2">
      <c r="A28" s="361" t="s">
        <v>411</v>
      </c>
      <c r="B28" s="362">
        <v>3000</v>
      </c>
      <c r="C28" s="24" t="s">
        <v>55</v>
      </c>
      <c r="D28" s="21">
        <v>7.0000000000000007E-2</v>
      </c>
      <c r="E28" s="21">
        <f t="shared" si="0"/>
        <v>210.00000000000003</v>
      </c>
      <c r="F28" s="22">
        <f t="shared" si="1"/>
        <v>235.20000000000005</v>
      </c>
    </row>
    <row r="29" spans="1:6" ht="24.75" customHeight="1" x14ac:dyDescent="0.2">
      <c r="A29" s="361" t="s">
        <v>412</v>
      </c>
      <c r="B29" s="362">
        <v>3000</v>
      </c>
      <c r="C29" s="24" t="s">
        <v>55</v>
      </c>
      <c r="D29" s="21">
        <v>0.105</v>
      </c>
      <c r="E29" s="21">
        <f t="shared" si="0"/>
        <v>315</v>
      </c>
      <c r="F29" s="22">
        <f t="shared" si="1"/>
        <v>352.8</v>
      </c>
    </row>
    <row r="30" spans="1:6" ht="24.75" customHeight="1" x14ac:dyDescent="0.2">
      <c r="A30" s="361" t="s">
        <v>413</v>
      </c>
      <c r="B30" s="362">
        <v>300</v>
      </c>
      <c r="C30" s="24" t="s">
        <v>55</v>
      </c>
      <c r="D30" s="21">
        <v>0.26350000000000001</v>
      </c>
      <c r="E30" s="21">
        <f t="shared" si="0"/>
        <v>79.05</v>
      </c>
      <c r="F30" s="22">
        <f t="shared" si="1"/>
        <v>88.536000000000001</v>
      </c>
    </row>
    <row r="31" spans="1:6" ht="24.75" customHeight="1" x14ac:dyDescent="0.2">
      <c r="A31" s="361" t="s">
        <v>414</v>
      </c>
      <c r="B31" s="362">
        <v>600</v>
      </c>
      <c r="C31" s="24" t="s">
        <v>55</v>
      </c>
      <c r="D31" s="21">
        <v>2.0099999999999998</v>
      </c>
      <c r="E31" s="21">
        <f t="shared" si="0"/>
        <v>1205.9999999999998</v>
      </c>
      <c r="F31" s="22">
        <f t="shared" si="1"/>
        <v>1350.7199999999998</v>
      </c>
    </row>
    <row r="32" spans="1:6" ht="24.75" customHeight="1" x14ac:dyDescent="0.2">
      <c r="A32" s="361" t="s">
        <v>418</v>
      </c>
      <c r="B32" s="362">
        <v>300</v>
      </c>
      <c r="C32" s="24" t="s">
        <v>55</v>
      </c>
      <c r="D32" s="21">
        <v>0.28999999999999998</v>
      </c>
      <c r="E32" s="21">
        <f t="shared" si="0"/>
        <v>87</v>
      </c>
      <c r="F32" s="22">
        <f t="shared" si="1"/>
        <v>97.44</v>
      </c>
    </row>
    <row r="33" spans="1:6" ht="24.75" customHeight="1" x14ac:dyDescent="0.2">
      <c r="A33" s="361" t="s">
        <v>417</v>
      </c>
      <c r="B33" s="362">
        <v>600</v>
      </c>
      <c r="C33" s="24" t="s">
        <v>55</v>
      </c>
      <c r="D33" s="21">
        <v>0.626</v>
      </c>
      <c r="E33" s="21">
        <f t="shared" si="0"/>
        <v>375.6</v>
      </c>
      <c r="F33" s="22">
        <f t="shared" si="1"/>
        <v>420.67200000000003</v>
      </c>
    </row>
    <row r="34" spans="1:6" ht="24.75" customHeight="1" x14ac:dyDescent="0.2">
      <c r="A34" s="361" t="s">
        <v>415</v>
      </c>
      <c r="B34" s="362">
        <v>300</v>
      </c>
      <c r="C34" s="24" t="s">
        <v>55</v>
      </c>
      <c r="D34" s="21">
        <v>0.4</v>
      </c>
      <c r="E34" s="21">
        <f t="shared" si="0"/>
        <v>120</v>
      </c>
      <c r="F34" s="22">
        <f t="shared" si="1"/>
        <v>134.4</v>
      </c>
    </row>
    <row r="35" spans="1:6" ht="24.75" customHeight="1" x14ac:dyDescent="0.2">
      <c r="A35" s="361" t="s">
        <v>416</v>
      </c>
      <c r="B35" s="362">
        <v>1</v>
      </c>
      <c r="C35" s="24" t="s">
        <v>55</v>
      </c>
      <c r="D35" s="21">
        <v>22.2</v>
      </c>
      <c r="E35" s="21">
        <f t="shared" si="0"/>
        <v>22.2</v>
      </c>
      <c r="F35" s="22">
        <f t="shared" si="1"/>
        <v>24.863999999999997</v>
      </c>
    </row>
    <row r="36" spans="1:6" ht="24.75" customHeight="1" x14ac:dyDescent="0.2">
      <c r="A36" s="361" t="s">
        <v>420</v>
      </c>
      <c r="B36" s="362">
        <v>50</v>
      </c>
      <c r="C36" s="24" t="s">
        <v>55</v>
      </c>
      <c r="D36" s="21">
        <v>1.1180000000000001</v>
      </c>
      <c r="E36" s="21">
        <f t="shared" si="0"/>
        <v>55.900000000000006</v>
      </c>
      <c r="F36" s="22">
        <f t="shared" si="1"/>
        <v>62.608000000000004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x14ac:dyDescent="0.2"/>
  <cols>
    <col min="1" max="1" width="5.625" customWidth="1"/>
    <col min="2" max="12" width="10" customWidth="1"/>
    <col min="13" max="26" width="9.375" customWidth="1"/>
  </cols>
  <sheetData>
    <row r="1" spans="1:26" x14ac:dyDescent="0.2">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26" ht="22.5" x14ac:dyDescent="0.2">
      <c r="A2" s="109" t="s">
        <v>237</v>
      </c>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x14ac:dyDescent="0.2">
      <c r="A3" s="107"/>
      <c r="B3" s="108"/>
      <c r="C3" s="108"/>
      <c r="D3" s="108"/>
      <c r="E3" s="108"/>
      <c r="F3" s="108"/>
      <c r="G3" s="108"/>
      <c r="H3" s="108"/>
      <c r="I3" s="108"/>
      <c r="J3" s="108"/>
      <c r="K3" s="108"/>
      <c r="L3" s="108"/>
      <c r="M3" s="108"/>
      <c r="N3" s="108"/>
      <c r="O3" s="108"/>
      <c r="P3" s="108"/>
      <c r="Q3" s="108"/>
      <c r="R3" s="108"/>
      <c r="S3" s="108"/>
      <c r="T3" s="108"/>
      <c r="U3" s="108"/>
      <c r="V3" s="108"/>
      <c r="W3" s="108"/>
      <c r="X3" s="108"/>
      <c r="Y3" s="108"/>
      <c r="Z3" s="108"/>
    </row>
    <row r="4" spans="1:26" x14ac:dyDescent="0.2">
      <c r="A4" s="110" t="s">
        <v>238</v>
      </c>
      <c r="B4" s="108" t="s">
        <v>239</v>
      </c>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x14ac:dyDescent="0.2">
      <c r="A5" s="110" t="s">
        <v>240</v>
      </c>
      <c r="B5" s="108" t="s">
        <v>241</v>
      </c>
      <c r="C5" s="108"/>
      <c r="D5" s="108"/>
      <c r="E5" s="108"/>
      <c r="F5" s="108"/>
      <c r="G5" s="108"/>
      <c r="H5" s="108"/>
      <c r="I5" s="108"/>
      <c r="J5" s="108"/>
      <c r="K5" s="108"/>
      <c r="L5" s="108"/>
      <c r="M5" s="108"/>
      <c r="N5" s="108"/>
      <c r="O5" s="108"/>
      <c r="P5" s="108"/>
      <c r="Q5" s="108"/>
      <c r="R5" s="108"/>
      <c r="S5" s="108"/>
      <c r="T5" s="108"/>
      <c r="U5" s="108"/>
      <c r="V5" s="108"/>
      <c r="W5" s="108"/>
      <c r="X5" s="108"/>
      <c r="Y5" s="108"/>
      <c r="Z5" s="108"/>
    </row>
    <row r="6" spans="1:26" x14ac:dyDescent="0.2">
      <c r="A6" s="110" t="s">
        <v>242</v>
      </c>
      <c r="B6" s="108" t="s">
        <v>243</v>
      </c>
      <c r="C6" s="108"/>
      <c r="D6" s="108"/>
      <c r="E6" s="108"/>
      <c r="F6" s="108"/>
      <c r="G6" s="108"/>
      <c r="H6" s="108"/>
      <c r="I6" s="108"/>
      <c r="J6" s="108"/>
      <c r="K6" s="108"/>
      <c r="L6" s="108"/>
      <c r="M6" s="108"/>
      <c r="N6" s="108"/>
      <c r="O6" s="108"/>
      <c r="P6" s="108"/>
      <c r="Q6" s="108"/>
      <c r="R6" s="108"/>
      <c r="S6" s="108"/>
      <c r="T6" s="108"/>
      <c r="U6" s="108"/>
      <c r="V6" s="108"/>
      <c r="W6" s="108"/>
      <c r="X6" s="108"/>
      <c r="Y6" s="108"/>
      <c r="Z6" s="108"/>
    </row>
    <row r="7" spans="1:26" x14ac:dyDescent="0.2">
      <c r="A7" s="110" t="s">
        <v>244</v>
      </c>
      <c r="B7" s="108" t="s">
        <v>245</v>
      </c>
      <c r="C7" s="108"/>
      <c r="D7" s="108"/>
      <c r="E7" s="108"/>
      <c r="F7" s="108"/>
      <c r="G7" s="108"/>
      <c r="H7" s="108"/>
      <c r="I7" s="108"/>
      <c r="J7" s="108"/>
      <c r="K7" s="108"/>
      <c r="L7" s="108"/>
      <c r="M7" s="108"/>
      <c r="N7" s="108"/>
      <c r="O7" s="108"/>
      <c r="P7" s="108"/>
      <c r="Q7" s="108"/>
      <c r="R7" s="108"/>
      <c r="S7" s="108"/>
      <c r="T7" s="108"/>
      <c r="U7" s="108"/>
      <c r="V7" s="108"/>
      <c r="W7" s="108"/>
      <c r="X7" s="108"/>
      <c r="Y7" s="108"/>
      <c r="Z7" s="108"/>
    </row>
    <row r="8" spans="1:26" x14ac:dyDescent="0.2">
      <c r="A8" s="110" t="s">
        <v>246</v>
      </c>
      <c r="B8" s="108" t="s">
        <v>247</v>
      </c>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1:26" x14ac:dyDescent="0.2">
      <c r="A9" s="110" t="s">
        <v>248</v>
      </c>
      <c r="B9" s="108" t="s">
        <v>249</v>
      </c>
      <c r="C9" s="108"/>
      <c r="D9" s="108"/>
      <c r="E9" s="108"/>
      <c r="F9" s="108"/>
      <c r="G9" s="108"/>
      <c r="H9" s="108"/>
      <c r="I9" s="108"/>
      <c r="J9" s="108"/>
      <c r="K9" s="108"/>
      <c r="L9" s="108"/>
      <c r="M9" s="108"/>
      <c r="N9" s="108"/>
      <c r="O9" s="108"/>
      <c r="P9" s="108"/>
      <c r="Q9" s="108"/>
      <c r="R9" s="108"/>
      <c r="S9" s="108"/>
      <c r="T9" s="108"/>
      <c r="U9" s="108"/>
      <c r="V9" s="108"/>
      <c r="W9" s="108"/>
      <c r="X9" s="108"/>
      <c r="Y9" s="108"/>
      <c r="Z9" s="108"/>
    </row>
    <row r="10" spans="1:26" x14ac:dyDescent="0.2">
      <c r="A10" s="110" t="s">
        <v>250</v>
      </c>
      <c r="B10" s="108" t="s">
        <v>251</v>
      </c>
      <c r="C10" s="108"/>
      <c r="D10" s="111"/>
      <c r="E10" s="108"/>
      <c r="F10" s="108"/>
      <c r="G10" s="108"/>
      <c r="H10" s="108"/>
      <c r="I10" s="108"/>
      <c r="J10" s="108"/>
      <c r="K10" s="108"/>
      <c r="L10" s="108"/>
      <c r="M10" s="108"/>
      <c r="N10" s="108"/>
      <c r="O10" s="108"/>
      <c r="P10" s="108"/>
      <c r="Q10" s="108"/>
      <c r="R10" s="108"/>
      <c r="S10" s="108"/>
      <c r="T10" s="108"/>
      <c r="U10" s="108"/>
      <c r="V10" s="108"/>
      <c r="W10" s="108"/>
      <c r="X10" s="108"/>
      <c r="Y10" s="108"/>
      <c r="Z10" s="108"/>
    </row>
    <row r="11" spans="1:26" x14ac:dyDescent="0.2">
      <c r="A11" s="110" t="s">
        <v>42</v>
      </c>
      <c r="B11" s="108" t="s">
        <v>43</v>
      </c>
      <c r="C11" s="108"/>
      <c r="D11" s="111"/>
      <c r="E11" s="108"/>
      <c r="F11" s="108"/>
      <c r="G11" s="108"/>
      <c r="H11" s="108"/>
      <c r="I11" s="108"/>
      <c r="J11" s="108"/>
      <c r="K11" s="108"/>
      <c r="L11" s="108"/>
      <c r="M11" s="108"/>
      <c r="N11" s="108"/>
      <c r="O11" s="108"/>
      <c r="P11" s="108"/>
      <c r="Q11" s="108"/>
      <c r="R11" s="108"/>
      <c r="S11" s="108"/>
      <c r="T11" s="108"/>
      <c r="U11" s="108"/>
      <c r="V11" s="108"/>
      <c r="W11" s="108"/>
      <c r="X11" s="108"/>
      <c r="Y11" s="108"/>
      <c r="Z11" s="108"/>
    </row>
    <row r="12" spans="1:26" x14ac:dyDescent="0.2">
      <c r="A12" s="110" t="s">
        <v>252</v>
      </c>
      <c r="B12" s="108" t="s">
        <v>253</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row>
    <row r="13" spans="1:26" x14ac:dyDescent="0.2">
      <c r="A13" s="110" t="s">
        <v>254</v>
      </c>
      <c r="B13" s="108" t="s">
        <v>255</v>
      </c>
      <c r="C13" s="108"/>
      <c r="D13" s="111"/>
      <c r="E13" s="108"/>
      <c r="F13" s="108"/>
      <c r="G13" s="108"/>
      <c r="H13" s="108"/>
      <c r="I13" s="108"/>
      <c r="J13" s="108"/>
      <c r="K13" s="108"/>
      <c r="L13" s="108"/>
      <c r="M13" s="108"/>
      <c r="N13" s="108"/>
      <c r="O13" s="108"/>
      <c r="P13" s="108"/>
      <c r="Q13" s="108"/>
      <c r="R13" s="108"/>
      <c r="S13" s="108"/>
      <c r="T13" s="108"/>
      <c r="U13" s="108"/>
      <c r="V13" s="108"/>
      <c r="W13" s="108"/>
      <c r="X13" s="108"/>
      <c r="Y13" s="108"/>
      <c r="Z13" s="108"/>
    </row>
    <row r="14" spans="1:26" x14ac:dyDescent="0.2">
      <c r="A14" s="110" t="s">
        <v>256</v>
      </c>
      <c r="B14" s="108" t="s">
        <v>257</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row>
    <row r="15" spans="1:26" x14ac:dyDescent="0.2">
      <c r="A15" s="10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row>
    <row r="16" spans="1:26" ht="22.5" x14ac:dyDescent="0.2">
      <c r="A16" s="109" t="s">
        <v>258</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row>
    <row r="17" spans="1:26" x14ac:dyDescent="0.2">
      <c r="A17" s="10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row>
    <row r="18" spans="1:26" x14ac:dyDescent="0.2">
      <c r="A18" s="110">
        <v>1</v>
      </c>
      <c r="B18" s="108" t="s">
        <v>259</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row>
    <row r="19" spans="1:26" x14ac:dyDescent="0.2">
      <c r="A19" s="110">
        <v>2</v>
      </c>
      <c r="B19" s="108" t="s">
        <v>260</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row>
    <row r="20" spans="1:26" x14ac:dyDescent="0.2">
      <c r="A20" s="110">
        <v>3</v>
      </c>
      <c r="B20" s="108" t="s">
        <v>261</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row>
    <row r="21" spans="1:26" ht="15.75" customHeight="1" x14ac:dyDescent="0.2">
      <c r="A21" s="110">
        <v>4</v>
      </c>
      <c r="B21" s="108" t="s">
        <v>262</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row>
    <row r="22" spans="1:26" ht="15.75" customHeight="1" x14ac:dyDescent="0.2">
      <c r="A22" s="110">
        <v>5</v>
      </c>
      <c r="B22" s="108" t="s">
        <v>263</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26" ht="15.75" customHeight="1" x14ac:dyDescent="0.2">
      <c r="A23" s="110">
        <v>6</v>
      </c>
      <c r="B23" s="108" t="s">
        <v>264</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1:26" ht="15.75" customHeight="1" x14ac:dyDescent="0.2">
      <c r="A24" s="110">
        <v>7</v>
      </c>
      <c r="B24" s="108" t="s">
        <v>265</v>
      </c>
      <c r="C24" s="108"/>
      <c r="D24" s="111"/>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1:26" ht="15.75" customHeight="1" x14ac:dyDescent="0.2">
      <c r="A25" s="110">
        <v>8</v>
      </c>
      <c r="B25" s="108" t="s">
        <v>266</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spans="1:26" ht="15.75" customHeight="1" x14ac:dyDescent="0.2">
      <c r="A26" s="107"/>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spans="1:26" ht="15.75" customHeight="1" x14ac:dyDescent="0.2">
      <c r="A27" s="109" t="s">
        <v>267</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spans="1:26" ht="15.75" customHeight="1" x14ac:dyDescent="0.2">
      <c r="A28" s="107"/>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row>
    <row r="29" spans="1:26" ht="15.75" customHeight="1" x14ac:dyDescent="0.2">
      <c r="A29" s="112">
        <v>1</v>
      </c>
      <c r="B29" s="111" t="s">
        <v>268</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1:26" ht="15.75" customHeight="1" x14ac:dyDescent="0.2">
      <c r="A30" s="113"/>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1:26" ht="15.75" customHeight="1" x14ac:dyDescent="0.2">
      <c r="A31" s="113" t="s">
        <v>269</v>
      </c>
      <c r="B31" s="108" t="s">
        <v>270</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row>
    <row r="32" spans="1:26" ht="15.75" customHeight="1" x14ac:dyDescent="0.2">
      <c r="A32" s="113" t="s">
        <v>269</v>
      </c>
      <c r="B32" s="108" t="s">
        <v>271</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15.75" customHeight="1" x14ac:dyDescent="0.2">
      <c r="A33" s="113" t="s">
        <v>269</v>
      </c>
      <c r="B33" s="108" t="s">
        <v>272</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1:26" ht="15.75" customHeight="1" x14ac:dyDescent="0.2">
      <c r="A34" s="113" t="s">
        <v>269</v>
      </c>
      <c r="B34" s="108" t="s">
        <v>273</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1:26" ht="15.75" customHeight="1" x14ac:dyDescent="0.2">
      <c r="A35" s="113"/>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1:26" ht="15.75" customHeight="1" x14ac:dyDescent="0.2">
      <c r="A36" s="112">
        <v>2</v>
      </c>
      <c r="B36" s="111" t="s">
        <v>260</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1:26" ht="15.75" customHeight="1" x14ac:dyDescent="0.2">
      <c r="A37" s="113"/>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ht="36" customHeight="1" x14ac:dyDescent="0.2">
      <c r="A38" s="113" t="s">
        <v>269</v>
      </c>
      <c r="B38" s="550" t="s">
        <v>274</v>
      </c>
      <c r="C38" s="518"/>
      <c r="D38" s="518"/>
      <c r="E38" s="518"/>
      <c r="F38" s="518"/>
      <c r="G38" s="518"/>
      <c r="H38" s="518"/>
      <c r="I38" s="518"/>
      <c r="J38" s="518"/>
      <c r="K38" s="518"/>
      <c r="L38" s="518"/>
      <c r="M38" s="108"/>
      <c r="N38" s="108"/>
      <c r="O38" s="108"/>
      <c r="P38" s="108"/>
      <c r="Q38" s="108"/>
      <c r="R38" s="108"/>
      <c r="S38" s="108"/>
      <c r="T38" s="108"/>
      <c r="U38" s="108"/>
      <c r="V38" s="108"/>
      <c r="W38" s="108"/>
      <c r="X38" s="108"/>
      <c r="Y38" s="108"/>
      <c r="Z38" s="108"/>
    </row>
    <row r="39" spans="1:26" ht="33.75" customHeight="1" x14ac:dyDescent="0.2">
      <c r="A39" s="113" t="s">
        <v>269</v>
      </c>
      <c r="B39" s="550" t="s">
        <v>275</v>
      </c>
      <c r="C39" s="518"/>
      <c r="D39" s="518"/>
      <c r="E39" s="518"/>
      <c r="F39" s="518"/>
      <c r="G39" s="518"/>
      <c r="H39" s="518"/>
      <c r="I39" s="518"/>
      <c r="J39" s="518"/>
      <c r="K39" s="518"/>
      <c r="L39" s="518"/>
      <c r="M39" s="108"/>
      <c r="N39" s="108"/>
      <c r="O39" s="108"/>
      <c r="P39" s="108"/>
      <c r="Q39" s="108"/>
      <c r="R39" s="108"/>
      <c r="S39" s="108"/>
      <c r="T39" s="108"/>
      <c r="U39" s="108"/>
      <c r="V39" s="108"/>
      <c r="W39" s="108"/>
      <c r="X39" s="108"/>
      <c r="Y39" s="108"/>
      <c r="Z39" s="108"/>
    </row>
    <row r="40" spans="1:26" ht="15.75" customHeight="1" x14ac:dyDescent="0.2">
      <c r="A40" s="113" t="s">
        <v>269</v>
      </c>
      <c r="B40" s="108" t="s">
        <v>276</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row>
    <row r="41" spans="1:26" ht="15.75" customHeight="1" x14ac:dyDescent="0.2">
      <c r="A41" s="113" t="s">
        <v>269</v>
      </c>
      <c r="B41" s="108" t="s">
        <v>277</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1:26" ht="15.75" customHeight="1" x14ac:dyDescent="0.2">
      <c r="A42" s="113" t="s">
        <v>269</v>
      </c>
      <c r="B42" s="108" t="s">
        <v>278</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1:26" ht="15.75" customHeight="1" x14ac:dyDescent="0.2">
      <c r="A43" s="113" t="s">
        <v>269</v>
      </c>
      <c r="B43" s="550" t="s">
        <v>279</v>
      </c>
      <c r="C43" s="518"/>
      <c r="D43" s="518"/>
      <c r="E43" s="518"/>
      <c r="F43" s="518"/>
      <c r="G43" s="518"/>
      <c r="H43" s="518"/>
      <c r="I43" s="518"/>
      <c r="J43" s="518"/>
      <c r="K43" s="518"/>
      <c r="L43" s="518"/>
      <c r="M43" s="108"/>
      <c r="N43" s="108"/>
      <c r="O43" s="108"/>
      <c r="P43" s="108"/>
      <c r="Q43" s="108"/>
      <c r="R43" s="108"/>
      <c r="S43" s="108"/>
      <c r="T43" s="108"/>
      <c r="U43" s="108"/>
      <c r="V43" s="108"/>
      <c r="W43" s="108"/>
      <c r="X43" s="108"/>
      <c r="Y43" s="108"/>
      <c r="Z43" s="108"/>
    </row>
    <row r="44" spans="1:26" ht="15.75" customHeight="1" x14ac:dyDescent="0.2">
      <c r="A44" s="113" t="s">
        <v>269</v>
      </c>
      <c r="B44" s="108" t="s">
        <v>280</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ht="15.75" customHeight="1" x14ac:dyDescent="0.2">
      <c r="A45" s="113" t="s">
        <v>269</v>
      </c>
      <c r="B45" s="108" t="s">
        <v>281</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1:26" ht="15.75" customHeight="1" x14ac:dyDescent="0.2">
      <c r="A46" s="113"/>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ht="15.75" customHeight="1" x14ac:dyDescent="0.2">
      <c r="A47" s="112">
        <v>3</v>
      </c>
      <c r="B47" s="111" t="s">
        <v>261</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spans="1:26" ht="15.75" customHeight="1" x14ac:dyDescent="0.2">
      <c r="A48" s="113"/>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6" ht="15.75" customHeight="1" x14ac:dyDescent="0.2">
      <c r="A49" s="113" t="s">
        <v>269</v>
      </c>
      <c r="B49" s="108" t="s">
        <v>282</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row>
    <row r="50" spans="1:26" ht="15.75" customHeight="1" x14ac:dyDescent="0.2">
      <c r="A50" s="113" t="s">
        <v>269</v>
      </c>
      <c r="B50" s="108" t="s">
        <v>283</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6" ht="15.75" customHeight="1" x14ac:dyDescent="0.2">
      <c r="A51" s="113" t="s">
        <v>269</v>
      </c>
      <c r="B51" s="108" t="s">
        <v>284</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ht="15.75" customHeight="1" x14ac:dyDescent="0.2">
      <c r="A52" s="113" t="s">
        <v>269</v>
      </c>
      <c r="B52" s="108" t="s">
        <v>285</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row>
    <row r="53" spans="1:26" ht="31.5" customHeight="1" x14ac:dyDescent="0.2">
      <c r="A53" s="113" t="s">
        <v>269</v>
      </c>
      <c r="B53" s="550" t="s">
        <v>286</v>
      </c>
      <c r="C53" s="518"/>
      <c r="D53" s="518"/>
      <c r="E53" s="518"/>
      <c r="F53" s="518"/>
      <c r="G53" s="518"/>
      <c r="H53" s="518"/>
      <c r="I53" s="518"/>
      <c r="J53" s="518"/>
      <c r="K53" s="518"/>
      <c r="L53" s="518"/>
      <c r="M53" s="108"/>
      <c r="N53" s="108"/>
      <c r="O53" s="108"/>
      <c r="P53" s="108"/>
      <c r="Q53" s="108"/>
      <c r="R53" s="108"/>
      <c r="S53" s="108"/>
      <c r="T53" s="108"/>
      <c r="U53" s="108"/>
      <c r="V53" s="108"/>
      <c r="W53" s="108"/>
      <c r="X53" s="108"/>
      <c r="Y53" s="108"/>
      <c r="Z53" s="108"/>
    </row>
    <row r="54" spans="1:26" ht="15.75" customHeight="1" x14ac:dyDescent="0.2">
      <c r="A54" s="113" t="s">
        <v>269</v>
      </c>
      <c r="B54" s="108" t="s">
        <v>287</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row>
    <row r="55" spans="1:26" ht="15.75" customHeight="1" x14ac:dyDescent="0.2">
      <c r="A55" s="113" t="s">
        <v>269</v>
      </c>
      <c r="B55" s="108" t="s">
        <v>288</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6" ht="15.75" customHeight="1" x14ac:dyDescent="0.2">
      <c r="A56" s="113"/>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row>
    <row r="57" spans="1:26" ht="15.75" customHeight="1" x14ac:dyDescent="0.2">
      <c r="A57" s="112">
        <v>4</v>
      </c>
      <c r="B57" s="111" t="s">
        <v>262</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6" ht="15.75" customHeight="1" x14ac:dyDescent="0.2">
      <c r="A58" s="113"/>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ht="15.75" customHeight="1" x14ac:dyDescent="0.2">
      <c r="A59" s="113" t="s">
        <v>269</v>
      </c>
      <c r="B59" s="108" t="s">
        <v>44</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6" ht="15.75" customHeight="1" x14ac:dyDescent="0.2">
      <c r="A60" s="113" t="s">
        <v>269</v>
      </c>
      <c r="B60" s="108" t="s">
        <v>77</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1:26" ht="15.75" customHeight="1" x14ac:dyDescent="0.2">
      <c r="A61" s="113" t="s">
        <v>269</v>
      </c>
      <c r="B61" s="108" t="s">
        <v>289</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ht="20.25" customHeight="1" x14ac:dyDescent="0.2">
      <c r="A62" s="113" t="s">
        <v>269</v>
      </c>
      <c r="B62" s="108" t="s">
        <v>195</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ht="24" customHeight="1" x14ac:dyDescent="0.2">
      <c r="A63" s="113" t="s">
        <v>269</v>
      </c>
      <c r="B63" s="108" t="s">
        <v>290</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1:26" ht="24.75" customHeight="1" x14ac:dyDescent="0.2">
      <c r="A64" s="113" t="s">
        <v>269</v>
      </c>
      <c r="B64" s="108" t="s">
        <v>121</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spans="1:26" ht="34.5" customHeight="1" x14ac:dyDescent="0.2">
      <c r="A65" s="113" t="s">
        <v>269</v>
      </c>
      <c r="B65" s="550" t="s">
        <v>115</v>
      </c>
      <c r="C65" s="518"/>
      <c r="D65" s="518"/>
      <c r="E65" s="518"/>
      <c r="F65" s="518"/>
      <c r="G65" s="518"/>
      <c r="H65" s="518"/>
      <c r="I65" s="518"/>
      <c r="J65" s="518"/>
      <c r="K65" s="518"/>
      <c r="L65" s="518"/>
      <c r="M65" s="108"/>
      <c r="N65" s="108"/>
      <c r="O65" s="108"/>
      <c r="P65" s="108"/>
      <c r="Q65" s="108"/>
      <c r="R65" s="108"/>
      <c r="S65" s="108"/>
      <c r="T65" s="108"/>
      <c r="U65" s="108"/>
      <c r="V65" s="108"/>
      <c r="W65" s="108"/>
      <c r="X65" s="108"/>
      <c r="Y65" s="108"/>
      <c r="Z65" s="108"/>
    </row>
    <row r="66" spans="1:26" ht="32.25" customHeight="1" x14ac:dyDescent="0.2">
      <c r="A66" s="113" t="s">
        <v>269</v>
      </c>
      <c r="B66" s="550" t="s">
        <v>291</v>
      </c>
      <c r="C66" s="518"/>
      <c r="D66" s="518"/>
      <c r="E66" s="518"/>
      <c r="F66" s="518"/>
      <c r="G66" s="518"/>
      <c r="H66" s="518"/>
      <c r="I66" s="518"/>
      <c r="J66" s="518"/>
      <c r="K66" s="518"/>
      <c r="L66" s="518"/>
      <c r="M66" s="108"/>
      <c r="N66" s="108"/>
      <c r="O66" s="108"/>
      <c r="P66" s="108"/>
      <c r="Q66" s="108"/>
      <c r="R66" s="108"/>
      <c r="S66" s="108"/>
      <c r="T66" s="108"/>
      <c r="U66" s="108"/>
      <c r="V66" s="108"/>
      <c r="W66" s="108"/>
      <c r="X66" s="108"/>
      <c r="Y66" s="108"/>
      <c r="Z66" s="108"/>
    </row>
    <row r="67" spans="1:26" ht="15.75" customHeight="1" x14ac:dyDescent="0.2">
      <c r="A67" s="113" t="s">
        <v>269</v>
      </c>
      <c r="B67" s="108" t="s">
        <v>292</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row>
    <row r="68" spans="1:26" ht="31.5" customHeight="1" x14ac:dyDescent="0.2">
      <c r="A68" s="113" t="s">
        <v>269</v>
      </c>
      <c r="B68" s="550" t="s">
        <v>293</v>
      </c>
      <c r="C68" s="518"/>
      <c r="D68" s="518"/>
      <c r="E68" s="518"/>
      <c r="F68" s="518"/>
      <c r="G68" s="518"/>
      <c r="H68" s="518"/>
      <c r="I68" s="518"/>
      <c r="J68" s="518"/>
      <c r="K68" s="518"/>
      <c r="L68" s="518"/>
      <c r="M68" s="108"/>
      <c r="N68" s="108"/>
      <c r="O68" s="108"/>
      <c r="P68" s="108"/>
      <c r="Q68" s="108"/>
      <c r="R68" s="108"/>
      <c r="S68" s="108"/>
      <c r="T68" s="108"/>
      <c r="U68" s="108"/>
      <c r="V68" s="108"/>
      <c r="W68" s="108"/>
      <c r="X68" s="108"/>
      <c r="Y68" s="108"/>
      <c r="Z68" s="108"/>
    </row>
    <row r="69" spans="1:26" ht="15.75" customHeight="1" x14ac:dyDescent="0.2">
      <c r="A69" s="113" t="s">
        <v>269</v>
      </c>
      <c r="B69" s="108" t="s">
        <v>294</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row>
    <row r="70" spans="1:26" ht="15.75" customHeight="1" x14ac:dyDescent="0.2">
      <c r="A70" s="113"/>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row>
    <row r="71" spans="1:26" ht="15.75" customHeight="1" x14ac:dyDescent="0.2">
      <c r="A71" s="112">
        <v>5</v>
      </c>
      <c r="B71" s="111" t="s">
        <v>263</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row>
    <row r="72" spans="1:26" ht="15.75" customHeight="1" x14ac:dyDescent="0.2">
      <c r="A72" s="114"/>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row>
    <row r="73" spans="1:26" ht="15.75" customHeight="1" x14ac:dyDescent="0.2">
      <c r="A73" s="113" t="s">
        <v>269</v>
      </c>
      <c r="B73" s="108" t="s">
        <v>295</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row>
    <row r="74" spans="1:26" ht="36" customHeight="1" x14ac:dyDescent="0.2">
      <c r="A74" s="113" t="s">
        <v>269</v>
      </c>
      <c r="B74" s="550" t="s">
        <v>296</v>
      </c>
      <c r="C74" s="518"/>
      <c r="D74" s="518"/>
      <c r="E74" s="518"/>
      <c r="F74" s="518"/>
      <c r="G74" s="518"/>
      <c r="H74" s="518"/>
      <c r="I74" s="518"/>
      <c r="J74" s="518"/>
      <c r="K74" s="518"/>
      <c r="L74" s="518"/>
      <c r="M74" s="108"/>
      <c r="N74" s="108"/>
      <c r="O74" s="108"/>
      <c r="P74" s="108"/>
      <c r="Q74" s="108"/>
      <c r="R74" s="108"/>
      <c r="S74" s="108"/>
      <c r="T74" s="108"/>
      <c r="U74" s="108"/>
      <c r="V74" s="108"/>
      <c r="W74" s="108"/>
      <c r="X74" s="108"/>
      <c r="Y74" s="108"/>
      <c r="Z74" s="108"/>
    </row>
    <row r="75" spans="1:26" ht="34.5" customHeight="1" x14ac:dyDescent="0.2">
      <c r="A75" s="113" t="s">
        <v>269</v>
      </c>
      <c r="B75" s="550" t="s">
        <v>297</v>
      </c>
      <c r="C75" s="518"/>
      <c r="D75" s="518"/>
      <c r="E75" s="518"/>
      <c r="F75" s="518"/>
      <c r="G75" s="518"/>
      <c r="H75" s="518"/>
      <c r="I75" s="518"/>
      <c r="J75" s="518"/>
      <c r="K75" s="518"/>
      <c r="L75" s="518"/>
      <c r="M75" s="108"/>
      <c r="N75" s="108"/>
      <c r="O75" s="108"/>
      <c r="P75" s="108"/>
      <c r="Q75" s="108"/>
      <c r="R75" s="108"/>
      <c r="S75" s="108"/>
      <c r="T75" s="108"/>
      <c r="U75" s="108"/>
      <c r="V75" s="108"/>
      <c r="W75" s="108"/>
      <c r="X75" s="108"/>
      <c r="Y75" s="108"/>
      <c r="Z75" s="108"/>
    </row>
    <row r="76" spans="1:26" ht="15.75" customHeight="1" x14ac:dyDescent="0.2">
      <c r="A76" s="113" t="s">
        <v>269</v>
      </c>
      <c r="B76" s="108" t="s">
        <v>298</v>
      </c>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row>
    <row r="77" spans="1:26" ht="15.75" customHeight="1" x14ac:dyDescent="0.2">
      <c r="A77" s="113" t="s">
        <v>269</v>
      </c>
      <c r="B77" s="108" t="s">
        <v>299</v>
      </c>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row>
    <row r="78" spans="1:26" ht="15.75" customHeight="1" x14ac:dyDescent="0.2">
      <c r="A78" s="113"/>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row>
    <row r="79" spans="1:26" ht="15.75" customHeight="1" x14ac:dyDescent="0.2">
      <c r="A79" s="112">
        <v>6</v>
      </c>
      <c r="B79" s="111" t="s">
        <v>264</v>
      </c>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row>
    <row r="80" spans="1:26" ht="15.75" customHeight="1" x14ac:dyDescent="0.2">
      <c r="A80" s="113"/>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row>
    <row r="81" spans="1:26" ht="15.75" customHeight="1" x14ac:dyDescent="0.2">
      <c r="A81" s="113" t="s">
        <v>269</v>
      </c>
      <c r="B81" s="108" t="s">
        <v>300</v>
      </c>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row>
    <row r="82" spans="1:26" ht="50.25" customHeight="1" x14ac:dyDescent="0.2">
      <c r="A82" s="113" t="s">
        <v>269</v>
      </c>
      <c r="B82" s="550" t="s">
        <v>301</v>
      </c>
      <c r="C82" s="518"/>
      <c r="D82" s="518"/>
      <c r="E82" s="518"/>
      <c r="F82" s="518"/>
      <c r="G82" s="518"/>
      <c r="H82" s="518"/>
      <c r="I82" s="518"/>
      <c r="J82" s="518"/>
      <c r="K82" s="518"/>
      <c r="L82" s="518"/>
      <c r="M82" s="108"/>
      <c r="N82" s="108"/>
      <c r="O82" s="108"/>
      <c r="P82" s="108"/>
      <c r="Q82" s="108"/>
      <c r="R82" s="108"/>
      <c r="S82" s="108"/>
      <c r="T82" s="108"/>
      <c r="U82" s="108"/>
      <c r="V82" s="108"/>
      <c r="W82" s="108"/>
      <c r="X82" s="108"/>
      <c r="Y82" s="108"/>
      <c r="Z82" s="108"/>
    </row>
    <row r="83" spans="1:26" ht="15.75" customHeight="1" x14ac:dyDescent="0.2">
      <c r="A83" s="113" t="s">
        <v>269</v>
      </c>
      <c r="B83" s="108" t="s">
        <v>302</v>
      </c>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row>
    <row r="84" spans="1:26" ht="32.25" customHeight="1" x14ac:dyDescent="0.2">
      <c r="A84" s="113" t="s">
        <v>269</v>
      </c>
      <c r="B84" s="550" t="s">
        <v>303</v>
      </c>
      <c r="C84" s="518"/>
      <c r="D84" s="518"/>
      <c r="E84" s="518"/>
      <c r="F84" s="518"/>
      <c r="G84" s="518"/>
      <c r="H84" s="518"/>
      <c r="I84" s="518"/>
      <c r="J84" s="518"/>
      <c r="K84" s="518"/>
      <c r="L84" s="518"/>
      <c r="M84" s="108"/>
      <c r="N84" s="108"/>
      <c r="O84" s="108"/>
      <c r="P84" s="108"/>
      <c r="Q84" s="108"/>
      <c r="R84" s="108"/>
      <c r="S84" s="108"/>
      <c r="T84" s="108"/>
      <c r="U84" s="108"/>
      <c r="V84" s="108"/>
      <c r="W84" s="108"/>
      <c r="X84" s="108"/>
      <c r="Y84" s="108"/>
      <c r="Z84" s="108"/>
    </row>
    <row r="85" spans="1:26" ht="15.75" customHeight="1" x14ac:dyDescent="0.2">
      <c r="A85" s="113" t="s">
        <v>269</v>
      </c>
      <c r="B85" s="108" t="s">
        <v>304</v>
      </c>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row>
    <row r="86" spans="1:26" ht="15.75" customHeight="1" x14ac:dyDescent="0.2">
      <c r="A86" s="113" t="s">
        <v>269</v>
      </c>
      <c r="B86" s="108" t="s">
        <v>305</v>
      </c>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row>
    <row r="87" spans="1:26" ht="15.75" customHeight="1" x14ac:dyDescent="0.2">
      <c r="A87" s="113" t="s">
        <v>269</v>
      </c>
      <c r="B87" s="108" t="s">
        <v>306</v>
      </c>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row>
    <row r="88" spans="1:26" ht="15.75" customHeight="1" x14ac:dyDescent="0.2">
      <c r="A88" s="113" t="s">
        <v>269</v>
      </c>
      <c r="B88" s="108" t="s">
        <v>307</v>
      </c>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row>
    <row r="89" spans="1:26" ht="15.75" customHeight="1" x14ac:dyDescent="0.2">
      <c r="A89" s="113" t="s">
        <v>269</v>
      </c>
      <c r="B89" s="108" t="s">
        <v>308</v>
      </c>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row>
    <row r="90" spans="1:26" ht="15.75" customHeight="1" x14ac:dyDescent="0.2">
      <c r="A90" s="113" t="s">
        <v>269</v>
      </c>
      <c r="B90" s="108" t="s">
        <v>309</v>
      </c>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spans="1:26" ht="15.75" customHeight="1" x14ac:dyDescent="0.2">
      <c r="A91" s="113" t="s">
        <v>269</v>
      </c>
      <c r="B91" s="108" t="s">
        <v>310</v>
      </c>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row>
    <row r="92" spans="1:26" ht="15.75" customHeight="1" x14ac:dyDescent="0.2">
      <c r="A92" s="113" t="s">
        <v>269</v>
      </c>
      <c r="B92" s="108" t="s">
        <v>311</v>
      </c>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row>
    <row r="93" spans="1:26" ht="15.75" customHeight="1" x14ac:dyDescent="0.2">
      <c r="A93" s="113" t="s">
        <v>269</v>
      </c>
      <c r="B93" s="108" t="s">
        <v>312</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row>
    <row r="94" spans="1:26" ht="15.75" customHeight="1" x14ac:dyDescent="0.2">
      <c r="A94" s="113" t="s">
        <v>269</v>
      </c>
      <c r="B94" s="108" t="s">
        <v>313</v>
      </c>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row>
    <row r="95" spans="1:26" ht="15.75" customHeight="1" x14ac:dyDescent="0.2">
      <c r="A95" s="113"/>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row>
    <row r="96" spans="1:26" ht="15.75" customHeight="1" x14ac:dyDescent="0.2">
      <c r="A96" s="112">
        <v>7</v>
      </c>
      <c r="B96" s="111" t="s">
        <v>265</v>
      </c>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row>
    <row r="97" spans="1:26" ht="15.75" customHeight="1" x14ac:dyDescent="0.2">
      <c r="A97" s="113"/>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spans="1:26" ht="15.75" customHeight="1" x14ac:dyDescent="0.2">
      <c r="A98" s="113" t="s">
        <v>269</v>
      </c>
      <c r="B98" s="550" t="s">
        <v>314</v>
      </c>
      <c r="C98" s="518"/>
      <c r="D98" s="518"/>
      <c r="E98" s="518"/>
      <c r="F98" s="518"/>
      <c r="G98" s="518"/>
      <c r="H98" s="518"/>
      <c r="I98" s="518"/>
      <c r="J98" s="518"/>
      <c r="K98" s="518"/>
      <c r="L98" s="518"/>
      <c r="M98" s="108"/>
      <c r="N98" s="108"/>
      <c r="O98" s="108"/>
      <c r="P98" s="108"/>
      <c r="Q98" s="108"/>
      <c r="R98" s="108"/>
      <c r="S98" s="108"/>
      <c r="T98" s="108"/>
      <c r="U98" s="108"/>
      <c r="V98" s="108"/>
      <c r="W98" s="108"/>
      <c r="X98" s="108"/>
      <c r="Y98" s="108"/>
      <c r="Z98" s="108"/>
    </row>
    <row r="99" spans="1:26" ht="33.75" customHeight="1" x14ac:dyDescent="0.2">
      <c r="A99" s="113" t="s">
        <v>269</v>
      </c>
      <c r="B99" s="550" t="s">
        <v>315</v>
      </c>
      <c r="C99" s="518"/>
      <c r="D99" s="518"/>
      <c r="E99" s="518"/>
      <c r="F99" s="518"/>
      <c r="G99" s="518"/>
      <c r="H99" s="518"/>
      <c r="I99" s="518"/>
      <c r="J99" s="518"/>
      <c r="K99" s="518"/>
      <c r="L99" s="518"/>
      <c r="M99" s="108"/>
      <c r="N99" s="108"/>
      <c r="O99" s="108"/>
      <c r="P99" s="108"/>
      <c r="Q99" s="108"/>
      <c r="R99" s="108"/>
      <c r="S99" s="108"/>
      <c r="T99" s="108"/>
      <c r="U99" s="108"/>
      <c r="V99" s="108"/>
      <c r="W99" s="108"/>
      <c r="X99" s="108"/>
      <c r="Y99" s="108"/>
      <c r="Z99" s="108"/>
    </row>
    <row r="100" spans="1:26" ht="15.75" customHeight="1" x14ac:dyDescent="0.2">
      <c r="A100" s="113" t="s">
        <v>269</v>
      </c>
      <c r="B100" s="108" t="s">
        <v>316</v>
      </c>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spans="1:26" ht="15.75" customHeight="1" x14ac:dyDescent="0.2">
      <c r="A101" s="113" t="s">
        <v>269</v>
      </c>
      <c r="B101" s="108" t="s">
        <v>317</v>
      </c>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row r="102" spans="1:26" ht="15.75" customHeight="1" x14ac:dyDescent="0.2">
      <c r="A102" s="113" t="s">
        <v>269</v>
      </c>
      <c r="B102" s="108" t="s">
        <v>318</v>
      </c>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spans="1:26" ht="15.75" customHeight="1" x14ac:dyDescent="0.2">
      <c r="A103" s="113" t="s">
        <v>269</v>
      </c>
      <c r="B103" s="108" t="s">
        <v>319</v>
      </c>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spans="1:26" ht="15.75" customHeight="1" x14ac:dyDescent="0.2">
      <c r="A104" s="113"/>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spans="1:26" ht="15.75" customHeight="1" x14ac:dyDescent="0.2">
      <c r="A105" s="112">
        <v>8</v>
      </c>
      <c r="B105" s="111" t="s">
        <v>266</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spans="1:26" ht="15.75" customHeight="1" x14ac:dyDescent="0.2">
      <c r="A106" s="113"/>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spans="1:26" ht="15.75" customHeight="1" x14ac:dyDescent="0.2">
      <c r="A107" s="113" t="s">
        <v>269</v>
      </c>
      <c r="B107" s="108" t="s">
        <v>320</v>
      </c>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spans="1:26" ht="30.75" customHeight="1" x14ac:dyDescent="0.2">
      <c r="A108" s="113" t="s">
        <v>269</v>
      </c>
      <c r="B108" s="550" t="s">
        <v>321</v>
      </c>
      <c r="C108" s="518"/>
      <c r="D108" s="518"/>
      <c r="E108" s="518"/>
      <c r="F108" s="518"/>
      <c r="G108" s="518"/>
      <c r="H108" s="518"/>
      <c r="I108" s="518"/>
      <c r="J108" s="518"/>
      <c r="K108" s="518"/>
      <c r="L108" s="518"/>
      <c r="M108" s="108"/>
      <c r="N108" s="108"/>
      <c r="O108" s="108"/>
      <c r="P108" s="108"/>
      <c r="Q108" s="108"/>
      <c r="R108" s="108"/>
      <c r="S108" s="108"/>
      <c r="T108" s="108"/>
      <c r="U108" s="108"/>
      <c r="V108" s="108"/>
      <c r="W108" s="108"/>
      <c r="X108" s="108"/>
      <c r="Y108" s="108"/>
      <c r="Z108" s="108"/>
    </row>
    <row r="109" spans="1:26" ht="15.75" customHeight="1" x14ac:dyDescent="0.2">
      <c r="A109" s="113" t="s">
        <v>269</v>
      </c>
      <c r="B109" s="108" t="s">
        <v>322</v>
      </c>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spans="1:26" ht="15.75" customHeight="1" x14ac:dyDescent="0.2">
      <c r="A110" s="113" t="s">
        <v>269</v>
      </c>
      <c r="B110" s="108" t="s">
        <v>323</v>
      </c>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row>
    <row r="111" spans="1:26" ht="15.75" customHeight="1" x14ac:dyDescent="0.2">
      <c r="A111" s="113" t="s">
        <v>269</v>
      </c>
      <c r="B111" s="108" t="s">
        <v>324</v>
      </c>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spans="1:26" ht="15.75" customHeight="1" x14ac:dyDescent="0.2">
      <c r="A112" s="113" t="s">
        <v>269</v>
      </c>
      <c r="B112" s="108" t="s">
        <v>325</v>
      </c>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spans="1:26" ht="15.75" customHeight="1" x14ac:dyDescent="0.2">
      <c r="A113" s="113" t="s">
        <v>269</v>
      </c>
      <c r="B113" s="108" t="s">
        <v>326</v>
      </c>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row r="114" spans="1:26" ht="15.75" customHeight="1" x14ac:dyDescent="0.2">
      <c r="A114" s="107"/>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1:26" ht="15.75" customHeight="1" x14ac:dyDescent="0.2">
      <c r="A115" s="107"/>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1:26" ht="15.75" customHeight="1" x14ac:dyDescent="0.2">
      <c r="A116" s="107"/>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1:26" ht="15.75" customHeight="1" x14ac:dyDescent="0.2">
      <c r="A117" s="107"/>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1:26" ht="15.75" customHeight="1" x14ac:dyDescent="0.2">
      <c r="A118" s="107"/>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1:26" ht="15.75" customHeight="1" x14ac:dyDescent="0.2">
      <c r="A119" s="107"/>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1:26" ht="15.75" customHeight="1" x14ac:dyDescent="0.2">
      <c r="A120" s="107"/>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1:26" ht="15.75" customHeight="1" x14ac:dyDescent="0.2">
      <c r="A121" s="107"/>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1:26" ht="15.75" customHeight="1" x14ac:dyDescent="0.2">
      <c r="A122" s="107"/>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1:26" ht="15.75" customHeight="1" x14ac:dyDescent="0.2">
      <c r="A123" s="107"/>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1:26" ht="15.75" customHeight="1" x14ac:dyDescent="0.2">
      <c r="A124" s="107"/>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1:26" ht="15.75" customHeight="1" x14ac:dyDescent="0.2">
      <c r="A125" s="107"/>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1:26" ht="15.75" customHeight="1" x14ac:dyDescent="0.2">
      <c r="A126" s="107"/>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1:26" ht="15.75" customHeight="1" x14ac:dyDescent="0.2">
      <c r="A127" s="107"/>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1:26" ht="15.75" customHeight="1" x14ac:dyDescent="0.2">
      <c r="A128" s="107"/>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1:26" ht="15.75" customHeight="1" x14ac:dyDescent="0.2">
      <c r="A129" s="107"/>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1:26" ht="15.75" customHeight="1" x14ac:dyDescent="0.2">
      <c r="A130" s="107"/>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1:26" ht="15.75" customHeight="1" x14ac:dyDescent="0.2">
      <c r="A131" s="107"/>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1:26" ht="15.75" customHeight="1" x14ac:dyDescent="0.2">
      <c r="A132" s="107"/>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1:26" ht="15.75" customHeight="1" x14ac:dyDescent="0.2">
      <c r="A133" s="107"/>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1:26" ht="15.75" customHeight="1" x14ac:dyDescent="0.2">
      <c r="A134" s="107"/>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1:26" ht="15.75" customHeight="1" x14ac:dyDescent="0.2">
      <c r="A135" s="107"/>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1:26" ht="15.75" customHeight="1" x14ac:dyDescent="0.2">
      <c r="A136" s="107"/>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1:26" ht="15.75" customHeight="1" x14ac:dyDescent="0.2">
      <c r="A137" s="107"/>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1:26" ht="15.75" customHeight="1" x14ac:dyDescent="0.2">
      <c r="A138" s="107"/>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1:26" ht="15.75" customHeight="1" x14ac:dyDescent="0.2">
      <c r="A139" s="107"/>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1:26" ht="15.75" customHeight="1" x14ac:dyDescent="0.2">
      <c r="A140" s="107"/>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1:26" ht="15.75" customHeight="1" x14ac:dyDescent="0.2">
      <c r="A141" s="107"/>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1:26" ht="15.75" customHeight="1" x14ac:dyDescent="0.2">
      <c r="A142" s="107"/>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1:26" ht="15.75" customHeight="1" x14ac:dyDescent="0.2">
      <c r="A143" s="107"/>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1:26" ht="15.75" customHeight="1" x14ac:dyDescent="0.2">
      <c r="A144" s="107"/>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1:26" ht="15.75" customHeight="1" x14ac:dyDescent="0.2">
      <c r="A145" s="107"/>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1:26" ht="15.75" customHeight="1" x14ac:dyDescent="0.2">
      <c r="A146" s="107"/>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1:26" ht="15.75" customHeight="1" x14ac:dyDescent="0.2">
      <c r="A147" s="107"/>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1:26" ht="15.75" customHeight="1" x14ac:dyDescent="0.2">
      <c r="A148" s="107"/>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1:26" ht="15.75" customHeight="1" x14ac:dyDescent="0.2">
      <c r="A149" s="107"/>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1:26" ht="15.75" customHeight="1" x14ac:dyDescent="0.2">
      <c r="A150" s="107"/>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1:26" ht="15.75" customHeight="1" x14ac:dyDescent="0.2">
      <c r="A151" s="107"/>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1:26" ht="15.75" customHeight="1" x14ac:dyDescent="0.2">
      <c r="A152" s="107"/>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1:26" ht="15.75" customHeight="1" x14ac:dyDescent="0.2">
      <c r="A153" s="107"/>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1:26" ht="15.75" customHeight="1" x14ac:dyDescent="0.2">
      <c r="A154" s="107"/>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1:26" ht="15.75" customHeight="1" x14ac:dyDescent="0.2">
      <c r="A155" s="107"/>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1:26" ht="15.75" customHeight="1" x14ac:dyDescent="0.2">
      <c r="A156" s="107"/>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1:26" ht="15.75" customHeight="1" x14ac:dyDescent="0.2">
      <c r="A157" s="107"/>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1:26" ht="15.75" customHeight="1" x14ac:dyDescent="0.2">
      <c r="A158" s="107"/>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1:26" ht="15.75" customHeight="1" x14ac:dyDescent="0.2">
      <c r="A159" s="107"/>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1:26" ht="15.75" customHeight="1" x14ac:dyDescent="0.2">
      <c r="A160" s="107"/>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1:26" ht="15.75" customHeight="1" x14ac:dyDescent="0.2">
      <c r="A161" s="107"/>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ht="15.75" customHeight="1" x14ac:dyDescent="0.2">
      <c r="A162" s="107"/>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1:26" ht="15.75" customHeight="1" x14ac:dyDescent="0.2">
      <c r="A163" s="107"/>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1:26" ht="15.75" customHeight="1" x14ac:dyDescent="0.2">
      <c r="A164" s="107"/>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1:26" ht="15.75" customHeight="1" x14ac:dyDescent="0.2">
      <c r="A165" s="107"/>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1:26" ht="15.75" customHeight="1" x14ac:dyDescent="0.2">
      <c r="A166" s="107"/>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1:26" ht="15.75" customHeight="1" x14ac:dyDescent="0.2">
      <c r="A167" s="107"/>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1:26" ht="15.75" customHeight="1" x14ac:dyDescent="0.2">
      <c r="A168" s="107"/>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1:26" ht="15.75" customHeight="1" x14ac:dyDescent="0.2">
      <c r="A169" s="107"/>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1:26" ht="15.75" customHeight="1" x14ac:dyDescent="0.2">
      <c r="A170" s="107"/>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1:26" ht="15.75" customHeight="1" x14ac:dyDescent="0.2">
      <c r="A171" s="107"/>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1:26" ht="15.75" customHeight="1" x14ac:dyDescent="0.2">
      <c r="A172" s="107"/>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1:26" ht="15.75" customHeight="1" x14ac:dyDescent="0.2">
      <c r="A173" s="107"/>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1:26" ht="15.75" customHeight="1" x14ac:dyDescent="0.2">
      <c r="A174" s="107"/>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1:26" ht="15.75" customHeight="1" x14ac:dyDescent="0.2">
      <c r="A175" s="107"/>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1:26" ht="15.75" customHeight="1" x14ac:dyDescent="0.2">
      <c r="A176" s="107"/>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1:26" ht="15.75" customHeight="1" x14ac:dyDescent="0.2">
      <c r="A177" s="107"/>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1:26" ht="15.75" customHeight="1" x14ac:dyDescent="0.2">
      <c r="A178" s="107"/>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1:26" ht="15.75" customHeight="1" x14ac:dyDescent="0.2">
      <c r="A179" s="107"/>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1:26" ht="15.75" customHeight="1" x14ac:dyDescent="0.2">
      <c r="A180" s="107"/>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1:26" ht="15.75" customHeight="1" x14ac:dyDescent="0.2">
      <c r="A181" s="107"/>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1:26" ht="15.75" customHeight="1" x14ac:dyDescent="0.2">
      <c r="A182" s="107"/>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1:26" ht="15.75" customHeight="1" x14ac:dyDescent="0.2">
      <c r="A183" s="107"/>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1:26" ht="15.75" customHeight="1" x14ac:dyDescent="0.2">
      <c r="A184" s="107"/>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1:26" ht="15.75" customHeight="1" x14ac:dyDescent="0.2">
      <c r="A185" s="107"/>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1:26" ht="15.75" customHeight="1" x14ac:dyDescent="0.2">
      <c r="A186" s="107"/>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1:26" ht="15.75" customHeight="1" x14ac:dyDescent="0.2">
      <c r="A187" s="107"/>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1:26" ht="15.75" customHeight="1" x14ac:dyDescent="0.2">
      <c r="A188" s="107"/>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1:26" ht="15.75" customHeight="1" x14ac:dyDescent="0.2">
      <c r="A189" s="107"/>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1:26" ht="15.75" customHeight="1" x14ac:dyDescent="0.2">
      <c r="A190" s="107"/>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1:26" ht="15.75" customHeight="1" x14ac:dyDescent="0.2">
      <c r="A191" s="107"/>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1:26" ht="15.75" customHeight="1" x14ac:dyDescent="0.2">
      <c r="A192" s="107"/>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1:26" ht="15.75" customHeight="1" x14ac:dyDescent="0.2">
      <c r="A193" s="107"/>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1:26" ht="15.75" customHeight="1" x14ac:dyDescent="0.2">
      <c r="A194" s="107"/>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1:26" ht="15.75" customHeight="1" x14ac:dyDescent="0.2">
      <c r="A195" s="107"/>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1:26" ht="15.75" customHeight="1" x14ac:dyDescent="0.2">
      <c r="A196" s="107"/>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1:26" ht="15.75" customHeight="1" x14ac:dyDescent="0.2">
      <c r="A197" s="107"/>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1:26" ht="15.75" customHeight="1" x14ac:dyDescent="0.2">
      <c r="A198" s="107"/>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1:26" ht="15.75" customHeight="1" x14ac:dyDescent="0.2">
      <c r="A199" s="107"/>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1:26" ht="15.75" customHeight="1" x14ac:dyDescent="0.2">
      <c r="A200" s="107"/>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1:26" ht="15.75" customHeight="1" x14ac:dyDescent="0.2">
      <c r="A201" s="107"/>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1:26" ht="15.75" customHeight="1" x14ac:dyDescent="0.2">
      <c r="A202" s="107"/>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1:26" ht="15.75" customHeight="1" x14ac:dyDescent="0.2">
      <c r="A203" s="107"/>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1:26" ht="15.75" customHeight="1" x14ac:dyDescent="0.2">
      <c r="A204" s="107"/>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1:26" ht="15.75" customHeight="1" x14ac:dyDescent="0.2">
      <c r="A205" s="107"/>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1:26" ht="15.75" customHeight="1" x14ac:dyDescent="0.2">
      <c r="A206" s="107"/>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1:26" ht="15.75" customHeight="1" x14ac:dyDescent="0.2">
      <c r="A207" s="107"/>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1:26" ht="15.75" customHeight="1" x14ac:dyDescent="0.2">
      <c r="A208" s="107"/>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1:26" ht="15.75" customHeight="1" x14ac:dyDescent="0.2">
      <c r="A209" s="107"/>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1:26" ht="15.75" customHeight="1" x14ac:dyDescent="0.2">
      <c r="A210" s="107"/>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1:26" ht="15.75" customHeight="1" x14ac:dyDescent="0.2">
      <c r="A211" s="107"/>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1:26" ht="15.75" customHeight="1" x14ac:dyDescent="0.2">
      <c r="A212" s="107"/>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1:26" ht="15.75" customHeight="1" x14ac:dyDescent="0.2">
      <c r="A213" s="107"/>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1:26" ht="15.75" customHeight="1" x14ac:dyDescent="0.2">
      <c r="A214" s="107"/>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1:26" ht="15.75" customHeight="1" x14ac:dyDescent="0.2">
      <c r="A215" s="107"/>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1:26" ht="15.75" customHeight="1" x14ac:dyDescent="0.2">
      <c r="A216" s="107"/>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1:26" ht="15.75" customHeight="1" x14ac:dyDescent="0.2">
      <c r="A217" s="107"/>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1:26" ht="15.75" customHeight="1" x14ac:dyDescent="0.2">
      <c r="A218" s="107"/>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1:26" ht="15.75" customHeight="1" x14ac:dyDescent="0.2">
      <c r="A219" s="107"/>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1:26" ht="15.75" customHeight="1" x14ac:dyDescent="0.2">
      <c r="A220" s="107"/>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1:26" ht="15.75" customHeight="1" x14ac:dyDescent="0.2">
      <c r="A221" s="107"/>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1:26" ht="15.75" customHeight="1" x14ac:dyDescent="0.2">
      <c r="A222" s="107"/>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1:26" ht="15.75" customHeight="1" x14ac:dyDescent="0.2">
      <c r="A223" s="107"/>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1:26" ht="15.75" customHeight="1" x14ac:dyDescent="0.2">
      <c r="A224" s="107"/>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1:26" ht="15.75" customHeight="1" x14ac:dyDescent="0.2">
      <c r="A225" s="107"/>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1:26" ht="15.75" customHeight="1" x14ac:dyDescent="0.2">
      <c r="A226" s="107"/>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1:26" ht="15.75" customHeight="1" x14ac:dyDescent="0.2">
      <c r="A227" s="107"/>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1:26" ht="15.75" customHeight="1" x14ac:dyDescent="0.2">
      <c r="A228" s="107"/>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1:26" ht="15.75" customHeight="1" x14ac:dyDescent="0.2">
      <c r="A229" s="107"/>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1:26" ht="15.75" customHeight="1" x14ac:dyDescent="0.2">
      <c r="A230" s="107"/>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1:26" ht="15.75" customHeight="1" x14ac:dyDescent="0.2">
      <c r="A231" s="107"/>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1:26" ht="15.75" customHeight="1" x14ac:dyDescent="0.2">
      <c r="A232" s="107"/>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1:26" ht="15.75" customHeight="1" x14ac:dyDescent="0.2">
      <c r="A233" s="107"/>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1:26" ht="15.75" customHeight="1" x14ac:dyDescent="0.2">
      <c r="A234" s="107"/>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1:26" ht="15.75" customHeight="1" x14ac:dyDescent="0.2">
      <c r="A235" s="107"/>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1:26" ht="15.75" customHeight="1" x14ac:dyDescent="0.2">
      <c r="A236" s="107"/>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1:26" ht="15.75" customHeight="1" x14ac:dyDescent="0.2">
      <c r="A237" s="107"/>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1:26" ht="15.75" customHeight="1" x14ac:dyDescent="0.2">
      <c r="A238" s="107"/>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1:26" ht="15.75" customHeight="1" x14ac:dyDescent="0.2">
      <c r="A239" s="107"/>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1:26" ht="15.75" customHeight="1" x14ac:dyDescent="0.2">
      <c r="A240" s="107"/>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1:26" ht="15.75" customHeight="1" x14ac:dyDescent="0.2">
      <c r="A241" s="107"/>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1:26" ht="15.75" customHeight="1" x14ac:dyDescent="0.2">
      <c r="A242" s="107"/>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1:26" ht="15.75" customHeight="1" x14ac:dyDescent="0.2">
      <c r="A243" s="107"/>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1:26" ht="15.75" customHeight="1" x14ac:dyDescent="0.2">
      <c r="A244" s="107"/>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1:26" ht="15.75" customHeight="1" x14ac:dyDescent="0.2">
      <c r="A245" s="107"/>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1:26" ht="15.75" customHeight="1" x14ac:dyDescent="0.2">
      <c r="A246" s="107"/>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1:26" ht="15.75" customHeight="1" x14ac:dyDescent="0.2">
      <c r="A247" s="107"/>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1:26" ht="15.75" customHeight="1" x14ac:dyDescent="0.2">
      <c r="A248" s="107"/>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1:26" ht="15.75" customHeight="1" x14ac:dyDescent="0.2">
      <c r="A249" s="107"/>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1:26" ht="15.75" customHeight="1" x14ac:dyDescent="0.2">
      <c r="A250" s="107"/>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1:26" ht="15.75" customHeight="1" x14ac:dyDescent="0.2">
      <c r="A251" s="107"/>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1:26" ht="15.75" customHeight="1" x14ac:dyDescent="0.2">
      <c r="A252" s="107"/>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1:26" ht="15.75" customHeight="1" x14ac:dyDescent="0.2">
      <c r="A253" s="107"/>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1:26" ht="15.75" customHeight="1" x14ac:dyDescent="0.2">
      <c r="A254" s="107"/>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1:26" ht="15.75" customHeight="1" x14ac:dyDescent="0.2">
      <c r="A255" s="107"/>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1:26" ht="15.75" customHeight="1" x14ac:dyDescent="0.2">
      <c r="A256" s="107"/>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1:26" ht="15.75" customHeight="1" x14ac:dyDescent="0.2">
      <c r="A257" s="107"/>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1:26" ht="15.75" customHeight="1" x14ac:dyDescent="0.2">
      <c r="A258" s="107"/>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1:26" ht="15.75" customHeight="1" x14ac:dyDescent="0.2">
      <c r="A259" s="107"/>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1:26" ht="15.75" customHeight="1" x14ac:dyDescent="0.2">
      <c r="A260" s="107"/>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1:26" ht="15.75" customHeight="1" x14ac:dyDescent="0.2">
      <c r="A261" s="107"/>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1:26" ht="15.75" customHeight="1" x14ac:dyDescent="0.2">
      <c r="A262" s="107"/>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1:26" ht="15.75" customHeight="1" x14ac:dyDescent="0.2">
      <c r="A263" s="107"/>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1:26" ht="15.75" customHeight="1" x14ac:dyDescent="0.2">
      <c r="A264" s="107"/>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1:26" ht="15.75" customHeight="1" x14ac:dyDescent="0.2">
      <c r="A265" s="107"/>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1:26" ht="15.75" customHeight="1" x14ac:dyDescent="0.2">
      <c r="A266" s="107"/>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1:26" ht="15.75" customHeight="1" x14ac:dyDescent="0.2">
      <c r="A267" s="107"/>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1:26" ht="15.75" customHeight="1" x14ac:dyDescent="0.2">
      <c r="A268" s="107"/>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1:26" ht="15.75" customHeight="1" x14ac:dyDescent="0.2">
      <c r="A269" s="107"/>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1:26" ht="15.75" customHeight="1" x14ac:dyDescent="0.2">
      <c r="A270" s="107"/>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1:26" ht="15.75" customHeight="1" x14ac:dyDescent="0.2">
      <c r="A271" s="107"/>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1:26" ht="15.75" customHeight="1" x14ac:dyDescent="0.2">
      <c r="A272" s="107"/>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1:26" ht="15.75" customHeight="1" x14ac:dyDescent="0.2">
      <c r="A273" s="107"/>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1:26" ht="15.75" customHeight="1" x14ac:dyDescent="0.2">
      <c r="A274" s="107"/>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1:26" ht="15.75" customHeight="1" x14ac:dyDescent="0.2">
      <c r="A275" s="107"/>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1:26" ht="15.75" customHeight="1" x14ac:dyDescent="0.2">
      <c r="A276" s="107"/>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1:26" ht="15.75" customHeight="1" x14ac:dyDescent="0.2">
      <c r="A277" s="107"/>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1:26" ht="15.75" customHeight="1" x14ac:dyDescent="0.2">
      <c r="A278" s="107"/>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1:26" ht="15.75" customHeight="1" x14ac:dyDescent="0.2">
      <c r="A279" s="107"/>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1:26" ht="15.75" customHeight="1" x14ac:dyDescent="0.2">
      <c r="A280" s="107"/>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1:26" ht="15.75" customHeight="1" x14ac:dyDescent="0.2">
      <c r="A281" s="107"/>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1:26" ht="15.75" customHeight="1" x14ac:dyDescent="0.2">
      <c r="A282" s="107"/>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1:26" ht="15.75" customHeight="1" x14ac:dyDescent="0.2">
      <c r="A283" s="107"/>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1:26" ht="15.75" customHeight="1" x14ac:dyDescent="0.2">
      <c r="A284" s="107"/>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1:26" ht="15.75" customHeight="1" x14ac:dyDescent="0.2">
      <c r="A285" s="107"/>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1:26" ht="15.75" customHeight="1" x14ac:dyDescent="0.2">
      <c r="A286" s="107"/>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1:26" ht="15.75" customHeight="1" x14ac:dyDescent="0.2">
      <c r="A287" s="107"/>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1:26" ht="15.75" customHeight="1" x14ac:dyDescent="0.2">
      <c r="A288" s="107"/>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1:26" ht="15.75" customHeight="1" x14ac:dyDescent="0.2">
      <c r="A289" s="107"/>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1:26" ht="15.75" customHeight="1" x14ac:dyDescent="0.2">
      <c r="A290" s="107"/>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1:26" ht="15.75" customHeight="1" x14ac:dyDescent="0.2">
      <c r="A291" s="107"/>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1:26" ht="15.75" customHeight="1" x14ac:dyDescent="0.2">
      <c r="A292" s="107"/>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1:26" ht="15.75" customHeight="1" x14ac:dyDescent="0.2">
      <c r="A293" s="107"/>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1:26" ht="15.75" customHeight="1" x14ac:dyDescent="0.2">
      <c r="A294" s="107"/>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1:26" ht="15.75" customHeight="1" x14ac:dyDescent="0.2">
      <c r="A295" s="107"/>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1:26" ht="15.75" customHeight="1" x14ac:dyDescent="0.2">
      <c r="A296" s="107"/>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1:26" ht="15.75" customHeight="1" x14ac:dyDescent="0.2">
      <c r="A297" s="107"/>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1:26" ht="15.75" customHeight="1" x14ac:dyDescent="0.2">
      <c r="A298" s="107"/>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1:26" ht="15.75" customHeight="1" x14ac:dyDescent="0.2">
      <c r="A299" s="107"/>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1:26" ht="15.75" customHeight="1" x14ac:dyDescent="0.2">
      <c r="A300" s="107"/>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1:26" ht="15.75" customHeight="1" x14ac:dyDescent="0.2">
      <c r="A301" s="107"/>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1:26" ht="15.75" customHeight="1" x14ac:dyDescent="0.2">
      <c r="A302" s="107"/>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1:26" ht="15.75" customHeight="1" x14ac:dyDescent="0.2">
      <c r="A303" s="107"/>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1:26" ht="15.75" customHeight="1" x14ac:dyDescent="0.2">
      <c r="A304" s="107"/>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1:26" ht="15.75" customHeight="1" x14ac:dyDescent="0.2">
      <c r="A305" s="107"/>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1:26" ht="15.75" customHeight="1" x14ac:dyDescent="0.2">
      <c r="A306" s="107"/>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1:26" ht="15.75" customHeight="1" x14ac:dyDescent="0.2">
      <c r="A307" s="107"/>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1:26" ht="15.75" customHeight="1" x14ac:dyDescent="0.2">
      <c r="A308" s="107"/>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1:26" ht="15.75" customHeight="1" x14ac:dyDescent="0.2">
      <c r="A309" s="107"/>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1:26" ht="15.75" customHeight="1" x14ac:dyDescent="0.2">
      <c r="A310" s="107"/>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1:26" ht="15.75" customHeight="1" x14ac:dyDescent="0.2">
      <c r="A311" s="107"/>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1:26" ht="15.75" customHeight="1" x14ac:dyDescent="0.2">
      <c r="A312" s="107"/>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1:26" ht="15.75" customHeight="1" x14ac:dyDescent="0.2">
      <c r="A313" s="107"/>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1:26" ht="15.75" customHeight="1" x14ac:dyDescent="0.2">
      <c r="A314" s="107"/>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1:26" ht="15.75" customHeight="1" x14ac:dyDescent="0.2">
      <c r="A315" s="107"/>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1:26" ht="15.75" customHeight="1" x14ac:dyDescent="0.2">
      <c r="A316" s="107"/>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1:26" ht="15.75" customHeight="1" x14ac:dyDescent="0.2">
      <c r="A317" s="107"/>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1:26" ht="15.75" customHeight="1" x14ac:dyDescent="0.2">
      <c r="A318" s="107"/>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1:26" ht="15.75" customHeight="1" x14ac:dyDescent="0.2">
      <c r="A319" s="107"/>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1:26" ht="15.75" customHeight="1" x14ac:dyDescent="0.2">
      <c r="A320" s="107"/>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1:26" ht="15.75" customHeight="1" x14ac:dyDescent="0.2">
      <c r="A321" s="107"/>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1:26" ht="15.75" customHeight="1" x14ac:dyDescent="0.2">
      <c r="A322" s="107"/>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1:26" ht="15.75" customHeight="1" x14ac:dyDescent="0.2">
      <c r="A323" s="107"/>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1:26" ht="15.75" customHeight="1" x14ac:dyDescent="0.2">
      <c r="A324" s="107"/>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1:26" ht="15.75" customHeight="1" x14ac:dyDescent="0.2">
      <c r="A325" s="107"/>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1:26" ht="15.75" customHeight="1" x14ac:dyDescent="0.2">
      <c r="A326" s="107"/>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1:26" ht="15.75" customHeight="1" x14ac:dyDescent="0.2">
      <c r="A327" s="107"/>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1:26" ht="15.75" customHeight="1" x14ac:dyDescent="0.2">
      <c r="A328" s="107"/>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1:26" ht="15.75" customHeight="1" x14ac:dyDescent="0.2">
      <c r="A329" s="107"/>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1:26" ht="15.75" customHeight="1" x14ac:dyDescent="0.2">
      <c r="A330" s="107"/>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1:26" ht="15.75" customHeight="1" x14ac:dyDescent="0.2">
      <c r="A331" s="107"/>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1:26" ht="15.75" customHeight="1" x14ac:dyDescent="0.2">
      <c r="A332" s="107"/>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1:26" ht="15.75" customHeight="1" x14ac:dyDescent="0.2">
      <c r="A333" s="107"/>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1:26" ht="15.75" customHeight="1" x14ac:dyDescent="0.2">
      <c r="A334" s="107"/>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1:26" ht="15.75" customHeight="1" x14ac:dyDescent="0.2">
      <c r="A335" s="107"/>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1:26" ht="15.75" customHeight="1" x14ac:dyDescent="0.2">
      <c r="A336" s="107"/>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1:26" ht="15.75" customHeight="1" x14ac:dyDescent="0.2">
      <c r="A337" s="107"/>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1:26" ht="15.75" customHeight="1" x14ac:dyDescent="0.2">
      <c r="A338" s="107"/>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1:26" ht="15.75" customHeight="1" x14ac:dyDescent="0.2">
      <c r="A339" s="107"/>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1:26" ht="15.75" customHeight="1" x14ac:dyDescent="0.2">
      <c r="A340" s="107"/>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1:26" ht="15.75" customHeight="1" x14ac:dyDescent="0.2">
      <c r="A341" s="107"/>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1:26" ht="15.75" customHeight="1" x14ac:dyDescent="0.2">
      <c r="A342" s="107"/>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1:26" ht="15.75" customHeight="1" x14ac:dyDescent="0.2">
      <c r="A343" s="107"/>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1:26" ht="15.75" customHeight="1" x14ac:dyDescent="0.2">
      <c r="A344" s="107"/>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1:26" ht="15.75" customHeight="1" x14ac:dyDescent="0.2">
      <c r="A345" s="107"/>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1:26" ht="15.75" customHeight="1" x14ac:dyDescent="0.2">
      <c r="A346" s="107"/>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1:26" ht="15.75" customHeight="1" x14ac:dyDescent="0.2">
      <c r="A347" s="107"/>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1:26" ht="15.75" customHeight="1" x14ac:dyDescent="0.2">
      <c r="A348" s="107"/>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1:26" ht="15.75" customHeight="1" x14ac:dyDescent="0.2">
      <c r="A349" s="107"/>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1:26" ht="15.75" customHeight="1" x14ac:dyDescent="0.2">
      <c r="A350" s="107"/>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1:26" ht="15.75" customHeight="1" x14ac:dyDescent="0.2">
      <c r="A351" s="107"/>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1:26" ht="15.75" customHeight="1" x14ac:dyDescent="0.2">
      <c r="A352" s="107"/>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1:26" ht="15.75" customHeight="1" x14ac:dyDescent="0.2">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1:26" ht="15.75" customHeight="1" x14ac:dyDescent="0.2">
      <c r="A354" s="107"/>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1:26" ht="15.75" customHeight="1" x14ac:dyDescent="0.2">
      <c r="A355" s="107"/>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1:26" ht="15.75" customHeight="1" x14ac:dyDescent="0.2">
      <c r="A356" s="107"/>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1:26" ht="15.75" customHeight="1" x14ac:dyDescent="0.2">
      <c r="A357" s="107"/>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1:26" ht="15.75" customHeight="1" x14ac:dyDescent="0.2">
      <c r="A358" s="107"/>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1:26" ht="15.75" customHeight="1" x14ac:dyDescent="0.2">
      <c r="A359" s="107"/>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1:26" ht="15.75" customHeight="1" x14ac:dyDescent="0.2">
      <c r="A360" s="107"/>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1:26" ht="15.75" customHeight="1" x14ac:dyDescent="0.2">
      <c r="A361" s="107"/>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1:26" ht="15.75" customHeight="1" x14ac:dyDescent="0.2">
      <c r="A362" s="107"/>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1:26" ht="15.75" customHeight="1" x14ac:dyDescent="0.2">
      <c r="A363" s="107"/>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1:26" ht="15.75" customHeight="1" x14ac:dyDescent="0.2">
      <c r="A364" s="107"/>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1:26" ht="15.75" customHeight="1" x14ac:dyDescent="0.2">
      <c r="A365" s="107"/>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1:26" ht="15.75" customHeight="1" x14ac:dyDescent="0.2">
      <c r="A366" s="107"/>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1:26" ht="15.75" customHeight="1" x14ac:dyDescent="0.2">
      <c r="A367" s="107"/>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1:26" ht="15.75" customHeight="1" x14ac:dyDescent="0.2">
      <c r="A368" s="107"/>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1:26" ht="15.75" customHeight="1" x14ac:dyDescent="0.2">
      <c r="A369" s="107"/>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1:26" ht="15.75" customHeight="1" x14ac:dyDescent="0.2">
      <c r="A370" s="107"/>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1:26" ht="15.75" customHeight="1" x14ac:dyDescent="0.2">
      <c r="A371" s="107"/>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1:26" ht="15.75" customHeight="1" x14ac:dyDescent="0.2">
      <c r="A372" s="107"/>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1:26" ht="15.75" customHeight="1" x14ac:dyDescent="0.2">
      <c r="A373" s="107"/>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1:26" ht="15.75" customHeight="1" x14ac:dyDescent="0.2">
      <c r="A374" s="107"/>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1:26" ht="15.75" customHeight="1" x14ac:dyDescent="0.2">
      <c r="A375" s="107"/>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1:26" ht="15.75" customHeight="1" x14ac:dyDescent="0.2">
      <c r="A376" s="107"/>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1:26" ht="15.75" customHeight="1" x14ac:dyDescent="0.2">
      <c r="A377" s="107"/>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1:26" ht="15.75" customHeight="1" x14ac:dyDescent="0.2">
      <c r="A378" s="107"/>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1:26" ht="15.75" customHeight="1" x14ac:dyDescent="0.2">
      <c r="A379" s="107"/>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1:26" ht="15.75" customHeight="1" x14ac:dyDescent="0.2">
      <c r="A380" s="107"/>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1:26" ht="15.75" customHeight="1" x14ac:dyDescent="0.2">
      <c r="A381" s="107"/>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1:26" ht="15.75" customHeight="1" x14ac:dyDescent="0.2">
      <c r="A382" s="107"/>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1:26" ht="15.75" customHeight="1" x14ac:dyDescent="0.2">
      <c r="A383" s="107"/>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1:26" ht="15.75" customHeight="1" x14ac:dyDescent="0.2">
      <c r="A384" s="107"/>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1:26" ht="15.75" customHeight="1" x14ac:dyDescent="0.2">
      <c r="A385" s="107"/>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1:26" ht="15.75" customHeight="1" x14ac:dyDescent="0.2">
      <c r="A386" s="107"/>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1:26" ht="15.75" customHeight="1" x14ac:dyDescent="0.2">
      <c r="A387" s="107"/>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1:26" ht="15.75" customHeight="1" x14ac:dyDescent="0.2">
      <c r="A388" s="107"/>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1:26" ht="15.75" customHeight="1" x14ac:dyDescent="0.2">
      <c r="A389" s="107"/>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1:26" ht="15.75" customHeight="1" x14ac:dyDescent="0.2">
      <c r="A390" s="107"/>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1:26" ht="15.75" customHeight="1" x14ac:dyDescent="0.2">
      <c r="A391" s="107"/>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1:26" ht="15.75" customHeight="1" x14ac:dyDescent="0.2">
      <c r="A392" s="107"/>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1:26" ht="15.75" customHeight="1" x14ac:dyDescent="0.2">
      <c r="A393" s="107"/>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1:26" ht="15.75" customHeight="1" x14ac:dyDescent="0.2">
      <c r="A394" s="107"/>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1:26" ht="15.75" customHeight="1" x14ac:dyDescent="0.2">
      <c r="A395" s="107"/>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1:26" ht="15.75" customHeight="1" x14ac:dyDescent="0.2">
      <c r="A396" s="107"/>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1:26" ht="15.75" customHeight="1" x14ac:dyDescent="0.2">
      <c r="A397" s="107"/>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1:26" ht="15.75" customHeight="1" x14ac:dyDescent="0.2">
      <c r="A398" s="107"/>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1:26" ht="15.75" customHeight="1" x14ac:dyDescent="0.2">
      <c r="A399" s="107"/>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1:26" ht="15.75" customHeight="1" x14ac:dyDescent="0.2">
      <c r="A400" s="107"/>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1:26" ht="15.75" customHeight="1" x14ac:dyDescent="0.2">
      <c r="A401" s="107"/>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1:26" ht="15.75" customHeight="1" x14ac:dyDescent="0.2">
      <c r="A402" s="107"/>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1:26" ht="15.75" customHeight="1" x14ac:dyDescent="0.2">
      <c r="A403" s="107"/>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1:26" ht="15.75" customHeight="1" x14ac:dyDescent="0.2">
      <c r="A404" s="107"/>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1:26" ht="15.75" customHeight="1" x14ac:dyDescent="0.2">
      <c r="A405" s="107"/>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1:26" ht="15.75" customHeight="1" x14ac:dyDescent="0.2">
      <c r="A406" s="107"/>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1:26" ht="15.75" customHeight="1" x14ac:dyDescent="0.2">
      <c r="A407" s="107"/>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1:26" ht="15.75" customHeight="1" x14ac:dyDescent="0.2">
      <c r="A408" s="107"/>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1:26" ht="15.75" customHeight="1" x14ac:dyDescent="0.2">
      <c r="A409" s="107"/>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1:26" ht="15.75" customHeight="1" x14ac:dyDescent="0.2">
      <c r="A410" s="107"/>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1:26" ht="15.75" customHeight="1" x14ac:dyDescent="0.2">
      <c r="A411" s="107"/>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1:26" ht="15.75" customHeight="1" x14ac:dyDescent="0.2">
      <c r="A412" s="107"/>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1:26" ht="15.75" customHeight="1" x14ac:dyDescent="0.2">
      <c r="A413" s="107"/>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1:26" ht="15.75" customHeight="1" x14ac:dyDescent="0.2">
      <c r="A414" s="107"/>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1:26" ht="15.75" customHeight="1" x14ac:dyDescent="0.2">
      <c r="A415" s="107"/>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1:26" ht="15.75" customHeight="1" x14ac:dyDescent="0.2">
      <c r="A416" s="107"/>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1:26" ht="15.75" customHeight="1" x14ac:dyDescent="0.2">
      <c r="A417" s="107"/>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1:26" ht="15.75" customHeight="1" x14ac:dyDescent="0.2">
      <c r="A418" s="107"/>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1:26" ht="15.75" customHeight="1" x14ac:dyDescent="0.2">
      <c r="A419" s="107"/>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1:26" ht="15.75" customHeight="1" x14ac:dyDescent="0.2">
      <c r="A420" s="107"/>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1:26" ht="15.75" customHeight="1" x14ac:dyDescent="0.2">
      <c r="A421" s="107"/>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1:26" ht="15.75" customHeight="1" x14ac:dyDescent="0.2">
      <c r="A422" s="107"/>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1:26" ht="15.75" customHeight="1" x14ac:dyDescent="0.2">
      <c r="A423" s="107"/>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1:26" ht="15.75" customHeight="1" x14ac:dyDescent="0.2">
      <c r="A424" s="107"/>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1:26" ht="15.75" customHeight="1" x14ac:dyDescent="0.2">
      <c r="A425" s="107"/>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1:26" ht="15.75" customHeight="1" x14ac:dyDescent="0.2">
      <c r="A426" s="107"/>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1:26" ht="15.75" customHeight="1" x14ac:dyDescent="0.2">
      <c r="A427" s="107"/>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1:26" ht="15.75" customHeight="1" x14ac:dyDescent="0.2">
      <c r="A428" s="107"/>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1:26" ht="15.75" customHeight="1" x14ac:dyDescent="0.2">
      <c r="A429" s="107"/>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1:26" ht="15.75" customHeight="1" x14ac:dyDescent="0.2">
      <c r="A430" s="107"/>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1:26" ht="15.75" customHeight="1" x14ac:dyDescent="0.2">
      <c r="A431" s="107"/>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1:26" ht="15.75" customHeight="1" x14ac:dyDescent="0.2">
      <c r="A432" s="107"/>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1:26" ht="15.75" customHeight="1" x14ac:dyDescent="0.2">
      <c r="A433" s="107"/>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1:26" ht="15.75" customHeight="1" x14ac:dyDescent="0.2">
      <c r="A434" s="107"/>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1:26" ht="15.75" customHeight="1" x14ac:dyDescent="0.2">
      <c r="A435" s="107"/>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1:26" ht="15.75" customHeight="1" x14ac:dyDescent="0.2">
      <c r="A436" s="107"/>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1:26" ht="15.75" customHeight="1" x14ac:dyDescent="0.2">
      <c r="A437" s="107"/>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1:26" ht="15.75" customHeight="1" x14ac:dyDescent="0.2">
      <c r="A438" s="107"/>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1:26" ht="15.75" customHeight="1" x14ac:dyDescent="0.2">
      <c r="A439" s="107"/>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1:26" ht="15.75" customHeight="1" x14ac:dyDescent="0.2">
      <c r="A440" s="107"/>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1:26" ht="15.75" customHeight="1" x14ac:dyDescent="0.2">
      <c r="A441" s="107"/>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1:26" ht="15.75" customHeight="1" x14ac:dyDescent="0.2">
      <c r="A442" s="107"/>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1:26" ht="15.75" customHeight="1" x14ac:dyDescent="0.2">
      <c r="A443" s="107"/>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1:26" ht="15.75" customHeight="1" x14ac:dyDescent="0.2">
      <c r="A444" s="107"/>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1:26" ht="15.75" customHeight="1" x14ac:dyDescent="0.2">
      <c r="A445" s="107"/>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1:26" ht="15.75" customHeight="1" x14ac:dyDescent="0.2">
      <c r="A446" s="107"/>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1:26" ht="15.75" customHeight="1" x14ac:dyDescent="0.2">
      <c r="A447" s="107"/>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1:26" ht="15.75" customHeight="1" x14ac:dyDescent="0.2">
      <c r="A448" s="107"/>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1:26" ht="15.75" customHeight="1" x14ac:dyDescent="0.2">
      <c r="A449" s="107"/>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1:26" ht="15.75" customHeight="1" x14ac:dyDescent="0.2">
      <c r="A450" s="107"/>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1:26" ht="15.75" customHeight="1" x14ac:dyDescent="0.2">
      <c r="A451" s="107"/>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1:26" ht="15.75" customHeight="1" x14ac:dyDescent="0.2">
      <c r="A452" s="107"/>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1:26" ht="15.75" customHeight="1" x14ac:dyDescent="0.2">
      <c r="A453" s="107"/>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1:26" ht="15.75" customHeight="1" x14ac:dyDescent="0.2">
      <c r="A454" s="107"/>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1:26" ht="15.75" customHeight="1" x14ac:dyDescent="0.2">
      <c r="A455" s="107"/>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1:26" ht="15.75" customHeight="1" x14ac:dyDescent="0.2">
      <c r="A456" s="107"/>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1:26" ht="15.75" customHeight="1" x14ac:dyDescent="0.2">
      <c r="A457" s="107"/>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1:26" ht="15.75" customHeight="1" x14ac:dyDescent="0.2">
      <c r="A458" s="107"/>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1:26" ht="15.75" customHeight="1" x14ac:dyDescent="0.2">
      <c r="A459" s="107"/>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1:26" ht="15.75" customHeight="1" x14ac:dyDescent="0.2">
      <c r="A460" s="107"/>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1:26" ht="15.75" customHeight="1" x14ac:dyDescent="0.2">
      <c r="A461" s="107"/>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1:26" ht="15.75" customHeight="1" x14ac:dyDescent="0.2">
      <c r="A462" s="107"/>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1:26" ht="15.75" customHeight="1" x14ac:dyDescent="0.2">
      <c r="A463" s="107"/>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1:26" ht="15.75" customHeight="1" x14ac:dyDescent="0.2">
      <c r="A464" s="107"/>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1:26" ht="15.75" customHeight="1" x14ac:dyDescent="0.2">
      <c r="A465" s="107"/>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1:26" ht="15.75" customHeight="1" x14ac:dyDescent="0.2">
      <c r="A466" s="107"/>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1:26" ht="15.75" customHeight="1" x14ac:dyDescent="0.2">
      <c r="A467" s="107"/>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1:26" ht="15.75" customHeight="1" x14ac:dyDescent="0.2">
      <c r="A468" s="107"/>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1:26" ht="15.75" customHeight="1" x14ac:dyDescent="0.2">
      <c r="A469" s="107"/>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1:26" ht="15.75" customHeight="1" x14ac:dyDescent="0.2">
      <c r="A470" s="107"/>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1:26" ht="15.75" customHeight="1" x14ac:dyDescent="0.2">
      <c r="A471" s="107"/>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1:26" ht="15.75" customHeight="1" x14ac:dyDescent="0.2">
      <c r="A472" s="107"/>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1:26" ht="15.75" customHeight="1" x14ac:dyDescent="0.2">
      <c r="A473" s="107"/>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1:26" ht="15.75" customHeight="1" x14ac:dyDescent="0.2">
      <c r="A474" s="107"/>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1:26" ht="15.75" customHeight="1" x14ac:dyDescent="0.2">
      <c r="A475" s="107"/>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1:26" ht="15.75" customHeight="1" x14ac:dyDescent="0.2">
      <c r="A476" s="107"/>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1:26" ht="15.75" customHeight="1" x14ac:dyDescent="0.2">
      <c r="A477" s="107"/>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1:26" ht="15.75" customHeight="1" x14ac:dyDescent="0.2">
      <c r="A478" s="107"/>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1:26" ht="15.75" customHeight="1" x14ac:dyDescent="0.2">
      <c r="A479" s="107"/>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1:26" ht="15.75" customHeight="1" x14ac:dyDescent="0.2">
      <c r="A480" s="107"/>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1:26" ht="15.75" customHeight="1" x14ac:dyDescent="0.2">
      <c r="A481" s="107"/>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1:26" ht="15.75" customHeight="1" x14ac:dyDescent="0.2">
      <c r="A482" s="107"/>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1:26" ht="15.75" customHeight="1" x14ac:dyDescent="0.2">
      <c r="A483" s="107"/>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1:26" ht="15.75" customHeight="1" x14ac:dyDescent="0.2">
      <c r="A484" s="107"/>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1:26" ht="15.75" customHeight="1" x14ac:dyDescent="0.2">
      <c r="A485" s="107"/>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1:26" ht="15.75" customHeight="1" x14ac:dyDescent="0.2">
      <c r="A486" s="107"/>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1:26" ht="15.75" customHeight="1" x14ac:dyDescent="0.2">
      <c r="A487" s="107"/>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1:26" ht="15.75" customHeight="1" x14ac:dyDescent="0.2">
      <c r="A488" s="107"/>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1:26" ht="15.75" customHeight="1" x14ac:dyDescent="0.2">
      <c r="A489" s="107"/>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1:26" ht="15.75" customHeight="1" x14ac:dyDescent="0.2">
      <c r="A490" s="107"/>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1:26" ht="15.75" customHeight="1" x14ac:dyDescent="0.2">
      <c r="A491" s="107"/>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1:26" ht="15.75" customHeight="1" x14ac:dyDescent="0.2">
      <c r="A492" s="107"/>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1:26" ht="15.75" customHeight="1" x14ac:dyDescent="0.2">
      <c r="A493" s="107"/>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1:26" ht="15.75" customHeight="1" x14ac:dyDescent="0.2">
      <c r="A494" s="107"/>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1:26" ht="15.75" customHeight="1" x14ac:dyDescent="0.2">
      <c r="A495" s="107"/>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1:26" ht="15.75" customHeight="1" x14ac:dyDescent="0.2">
      <c r="A496" s="107"/>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1:26" ht="15.75" customHeight="1" x14ac:dyDescent="0.2">
      <c r="A497" s="107"/>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1:26" ht="15.75" customHeight="1" x14ac:dyDescent="0.2">
      <c r="A498" s="107"/>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1:26" ht="15.75" customHeight="1" x14ac:dyDescent="0.2">
      <c r="A499" s="107"/>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1:26" ht="15.75" customHeight="1" x14ac:dyDescent="0.2">
      <c r="A500" s="107"/>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1:26" ht="15.75" customHeight="1" x14ac:dyDescent="0.2">
      <c r="A501" s="107"/>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1:26" ht="15.75" customHeight="1" x14ac:dyDescent="0.2">
      <c r="A502" s="107"/>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1:26" ht="15.75" customHeight="1" x14ac:dyDescent="0.2">
      <c r="A503" s="107"/>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1:26" ht="15.75" customHeight="1" x14ac:dyDescent="0.2">
      <c r="A504" s="107"/>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1:26" ht="15.75" customHeight="1" x14ac:dyDescent="0.2">
      <c r="A505" s="107"/>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1:26" ht="15.75" customHeight="1" x14ac:dyDescent="0.2">
      <c r="A506" s="107"/>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1:26" ht="15.75" customHeight="1" x14ac:dyDescent="0.2">
      <c r="A507" s="107"/>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1:26" ht="15.75" customHeight="1" x14ac:dyDescent="0.2">
      <c r="A508" s="107"/>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1:26" ht="15.75" customHeight="1" x14ac:dyDescent="0.2">
      <c r="A509" s="107"/>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1:26" ht="15.75" customHeight="1" x14ac:dyDescent="0.2">
      <c r="A510" s="107"/>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1:26" ht="15.75" customHeight="1" x14ac:dyDescent="0.2">
      <c r="A511" s="107"/>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1:26" ht="15.75" customHeight="1" x14ac:dyDescent="0.2">
      <c r="A512" s="107"/>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1:26" ht="15.75" customHeight="1" x14ac:dyDescent="0.2">
      <c r="A513" s="107"/>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1:26" ht="15.75" customHeight="1" x14ac:dyDescent="0.2">
      <c r="A514" s="107"/>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1:26" ht="15.75" customHeight="1" x14ac:dyDescent="0.2">
      <c r="A515" s="107"/>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1:26" ht="15.75" customHeight="1" x14ac:dyDescent="0.2">
      <c r="A516" s="107"/>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1:26" ht="15.75" customHeight="1" x14ac:dyDescent="0.2">
      <c r="A517" s="107"/>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1:26" ht="15.75" customHeight="1" x14ac:dyDescent="0.2">
      <c r="A518" s="107"/>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1:26" ht="15.75" customHeight="1" x14ac:dyDescent="0.2">
      <c r="A519" s="107"/>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1:26" ht="15.75" customHeight="1" x14ac:dyDescent="0.2">
      <c r="A520" s="107"/>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1:26" ht="15.75" customHeight="1" x14ac:dyDescent="0.2">
      <c r="A521" s="107"/>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1:26" ht="15.75" customHeight="1" x14ac:dyDescent="0.2">
      <c r="A522" s="107"/>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1:26" ht="15.75" customHeight="1" x14ac:dyDescent="0.2">
      <c r="A523" s="107"/>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1:26" ht="15.75" customHeight="1" x14ac:dyDescent="0.2">
      <c r="A524" s="107"/>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1:26" ht="15.75" customHeight="1" x14ac:dyDescent="0.2">
      <c r="A525" s="107"/>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1:26" ht="15.75" customHeight="1" x14ac:dyDescent="0.2">
      <c r="A526" s="107"/>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1:26" ht="15.75" customHeight="1" x14ac:dyDescent="0.2">
      <c r="A527" s="107"/>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1:26" ht="15.75" customHeight="1" x14ac:dyDescent="0.2">
      <c r="A528" s="107"/>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1:26" ht="15.75" customHeight="1" x14ac:dyDescent="0.2">
      <c r="A529" s="107"/>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1:26" ht="15.75" customHeight="1" x14ac:dyDescent="0.2">
      <c r="A530" s="107"/>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1:26" ht="15.75" customHeight="1" x14ac:dyDescent="0.2">
      <c r="A531" s="107"/>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1:26" ht="15.75" customHeight="1" x14ac:dyDescent="0.2">
      <c r="A532" s="107"/>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1:26" ht="15.75" customHeight="1" x14ac:dyDescent="0.2">
      <c r="A533" s="107"/>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1:26" ht="15.75" customHeight="1" x14ac:dyDescent="0.2">
      <c r="A534" s="107"/>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1:26" ht="15.75" customHeight="1" x14ac:dyDescent="0.2">
      <c r="A535" s="107"/>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1:26" ht="15.75" customHeight="1" x14ac:dyDescent="0.2">
      <c r="A536" s="107"/>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1:26" ht="15.75" customHeight="1" x14ac:dyDescent="0.2">
      <c r="A537" s="107"/>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1:26" ht="15.75" customHeight="1" x14ac:dyDescent="0.2">
      <c r="A538" s="107"/>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1:26" ht="15.75" customHeight="1" x14ac:dyDescent="0.2">
      <c r="A539" s="107"/>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1:26" ht="15.75" customHeight="1" x14ac:dyDescent="0.2">
      <c r="A540" s="107"/>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1:26" ht="15.75" customHeight="1" x14ac:dyDescent="0.2">
      <c r="A541" s="107"/>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1:26" ht="15.75" customHeight="1" x14ac:dyDescent="0.2">
      <c r="A542" s="107"/>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1:26" ht="15.75" customHeight="1" x14ac:dyDescent="0.2">
      <c r="A543" s="107"/>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1:26" ht="15.75" customHeight="1" x14ac:dyDescent="0.2">
      <c r="A544" s="107"/>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1:26" ht="15.75" customHeight="1" x14ac:dyDescent="0.2">
      <c r="A545" s="107"/>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1:26" ht="15.75" customHeight="1" x14ac:dyDescent="0.2">
      <c r="A546" s="107"/>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1:26" ht="15.75" customHeight="1" x14ac:dyDescent="0.2">
      <c r="A547" s="107"/>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1:26" ht="15.75" customHeight="1" x14ac:dyDescent="0.2">
      <c r="A548" s="107"/>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1:26" ht="15.75" customHeight="1" x14ac:dyDescent="0.2">
      <c r="A549" s="107"/>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1:26" ht="15.75" customHeight="1" x14ac:dyDescent="0.2">
      <c r="A550" s="107"/>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1:26" ht="15.75" customHeight="1" x14ac:dyDescent="0.2">
      <c r="A551" s="107"/>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1:26" ht="15.75" customHeight="1" x14ac:dyDescent="0.2">
      <c r="A552" s="107"/>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1:26" ht="15.75" customHeight="1" x14ac:dyDescent="0.2">
      <c r="A553" s="107"/>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1:26" ht="15.75" customHeight="1" x14ac:dyDescent="0.2">
      <c r="A554" s="107"/>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1:26" ht="15.75" customHeight="1" x14ac:dyDescent="0.2">
      <c r="A555" s="107"/>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1:26" ht="15.75" customHeight="1" x14ac:dyDescent="0.2">
      <c r="A556" s="107"/>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1:26" ht="15.75" customHeight="1" x14ac:dyDescent="0.2">
      <c r="A557" s="107"/>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1:26" ht="15.75" customHeight="1" x14ac:dyDescent="0.2">
      <c r="A558" s="107"/>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1:26" ht="15.75" customHeight="1" x14ac:dyDescent="0.2">
      <c r="A559" s="107"/>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1:26" ht="15.75" customHeight="1" x14ac:dyDescent="0.2">
      <c r="A560" s="107"/>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1:26" ht="15.75" customHeight="1" x14ac:dyDescent="0.2">
      <c r="A561" s="107"/>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1:26" ht="15.75" customHeight="1" x14ac:dyDescent="0.2">
      <c r="A562" s="107"/>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1:26" ht="15.75" customHeight="1" x14ac:dyDescent="0.2">
      <c r="A563" s="107"/>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1:26" ht="15.75" customHeight="1" x14ac:dyDescent="0.2">
      <c r="A564" s="107"/>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1:26" ht="15.75" customHeight="1" x14ac:dyDescent="0.2">
      <c r="A565" s="107"/>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1:26" ht="15.75" customHeight="1" x14ac:dyDescent="0.2">
      <c r="A566" s="107"/>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1:26" ht="15.75" customHeight="1" x14ac:dyDescent="0.2">
      <c r="A567" s="107"/>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1:26" ht="15.75" customHeight="1" x14ac:dyDescent="0.2">
      <c r="A568" s="107"/>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1:26" ht="15.75" customHeight="1" x14ac:dyDescent="0.2">
      <c r="A569" s="107"/>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1:26" ht="15.75" customHeight="1" x14ac:dyDescent="0.2">
      <c r="A570" s="107"/>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1:26" ht="15.75" customHeight="1" x14ac:dyDescent="0.2">
      <c r="A571" s="107"/>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1:26" ht="15.75" customHeight="1" x14ac:dyDescent="0.2">
      <c r="A572" s="107"/>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1:26" ht="15.75" customHeight="1" x14ac:dyDescent="0.2">
      <c r="A573" s="107"/>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1:26" ht="15.75" customHeight="1" x14ac:dyDescent="0.2">
      <c r="A574" s="107"/>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1:26" ht="15.75" customHeight="1" x14ac:dyDescent="0.2">
      <c r="A575" s="107"/>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1:26" ht="15.75" customHeight="1" x14ac:dyDescent="0.2">
      <c r="A576" s="107"/>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1:26" ht="15.75" customHeight="1" x14ac:dyDescent="0.2">
      <c r="A577" s="107"/>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1:26" ht="15.75" customHeight="1" x14ac:dyDescent="0.2">
      <c r="A578" s="107"/>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1:26" ht="15.75" customHeight="1" x14ac:dyDescent="0.2">
      <c r="A579" s="107"/>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1:26" ht="15.75" customHeight="1" x14ac:dyDescent="0.2">
      <c r="A580" s="107"/>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1:26" ht="15.75" customHeight="1" x14ac:dyDescent="0.2">
      <c r="A581" s="107"/>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1:26" ht="15.75" customHeight="1" x14ac:dyDescent="0.2">
      <c r="A582" s="107"/>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1:26" ht="15.75" customHeight="1" x14ac:dyDescent="0.2">
      <c r="A583" s="107"/>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1:26" ht="15.75" customHeight="1" x14ac:dyDescent="0.2">
      <c r="A584" s="107"/>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1:26" ht="15.75" customHeight="1" x14ac:dyDescent="0.2">
      <c r="A585" s="107"/>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1:26" ht="15.75" customHeight="1" x14ac:dyDescent="0.2">
      <c r="A586" s="107"/>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1:26" ht="15.75" customHeight="1" x14ac:dyDescent="0.2">
      <c r="A587" s="107"/>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1:26" ht="15.75" customHeight="1" x14ac:dyDescent="0.2">
      <c r="A588" s="107"/>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1:26" ht="15.75" customHeight="1" x14ac:dyDescent="0.2">
      <c r="A589" s="107"/>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1:26" ht="15.75" customHeight="1" x14ac:dyDescent="0.2">
      <c r="A590" s="107"/>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1:26" ht="15.75" customHeight="1" x14ac:dyDescent="0.2">
      <c r="A591" s="107"/>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1:26" ht="15.75" customHeight="1" x14ac:dyDescent="0.2">
      <c r="A592" s="107"/>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1:26" ht="15.75" customHeight="1" x14ac:dyDescent="0.2">
      <c r="A593" s="107"/>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1:26" ht="15.75" customHeight="1" x14ac:dyDescent="0.2">
      <c r="A594" s="107"/>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1:26" ht="15.75" customHeight="1" x14ac:dyDescent="0.2">
      <c r="A595" s="107"/>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1:26" ht="15.75" customHeight="1" x14ac:dyDescent="0.2">
      <c r="A596" s="107"/>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1:26" ht="15.75" customHeight="1" x14ac:dyDescent="0.2">
      <c r="A597" s="107"/>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1:26" ht="15.75" customHeight="1" x14ac:dyDescent="0.2">
      <c r="A598" s="107"/>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1:26" ht="15.75" customHeight="1" x14ac:dyDescent="0.2">
      <c r="A599" s="107"/>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1:26" ht="15.75" customHeight="1" x14ac:dyDescent="0.2">
      <c r="A600" s="107"/>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1:26" ht="15.75" customHeight="1" x14ac:dyDescent="0.2">
      <c r="A601" s="107"/>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1:26" ht="15.75" customHeight="1" x14ac:dyDescent="0.2">
      <c r="A602" s="107"/>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1:26" ht="15.75" customHeight="1" x14ac:dyDescent="0.2">
      <c r="A603" s="107"/>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1:26" ht="15.75" customHeight="1" x14ac:dyDescent="0.2">
      <c r="A604" s="107"/>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1:26" ht="15.75" customHeight="1" x14ac:dyDescent="0.2">
      <c r="A605" s="107"/>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1:26" ht="15.75" customHeight="1" x14ac:dyDescent="0.2">
      <c r="A606" s="107"/>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1:26" ht="15.75" customHeight="1" x14ac:dyDescent="0.2">
      <c r="A607" s="107"/>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1:26" ht="15.75" customHeight="1" x14ac:dyDescent="0.2">
      <c r="A608" s="107"/>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1:26" ht="15.75" customHeight="1" x14ac:dyDescent="0.2">
      <c r="A609" s="107"/>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1:26" ht="15.75" customHeight="1" x14ac:dyDescent="0.2">
      <c r="A610" s="107"/>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1:26" ht="15.75" customHeight="1" x14ac:dyDescent="0.2">
      <c r="A611" s="107"/>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1:26" ht="15.75" customHeight="1" x14ac:dyDescent="0.2">
      <c r="A612" s="107"/>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1:26" ht="15.75" customHeight="1" x14ac:dyDescent="0.2">
      <c r="A613" s="107"/>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1:26" ht="15.75" customHeight="1" x14ac:dyDescent="0.2">
      <c r="A614" s="107"/>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1:26" ht="15.75" customHeight="1" x14ac:dyDescent="0.2">
      <c r="A615" s="107"/>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1:26" ht="15.75" customHeight="1" x14ac:dyDescent="0.2">
      <c r="A616" s="107"/>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1:26" ht="15.75" customHeight="1" x14ac:dyDescent="0.2">
      <c r="A617" s="107"/>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1:26" ht="15.75" customHeight="1" x14ac:dyDescent="0.2">
      <c r="A618" s="107"/>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1:26" ht="15.75" customHeight="1" x14ac:dyDescent="0.2">
      <c r="A619" s="107"/>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1:26" ht="15.75" customHeight="1" x14ac:dyDescent="0.2">
      <c r="A620" s="107"/>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1:26" ht="15.75" customHeight="1" x14ac:dyDescent="0.2">
      <c r="A621" s="107"/>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1:26" ht="15.75" customHeight="1" x14ac:dyDescent="0.2">
      <c r="A622" s="107"/>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1:26" ht="15.75" customHeight="1" x14ac:dyDescent="0.2">
      <c r="A623" s="107"/>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1:26" ht="15.75" customHeight="1" x14ac:dyDescent="0.2">
      <c r="A624" s="107"/>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1:26" ht="15.75" customHeight="1" x14ac:dyDescent="0.2">
      <c r="A625" s="107"/>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1:26" ht="15.75" customHeight="1" x14ac:dyDescent="0.2">
      <c r="A626" s="107"/>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1:26" ht="15.75" customHeight="1" x14ac:dyDescent="0.2">
      <c r="A627" s="107"/>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1:26" ht="15.75" customHeight="1" x14ac:dyDescent="0.2">
      <c r="A628" s="107"/>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1:26" ht="15.75" customHeight="1" x14ac:dyDescent="0.2">
      <c r="A629" s="107"/>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1:26" ht="15.75" customHeight="1" x14ac:dyDescent="0.2">
      <c r="A630" s="107"/>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1:26" ht="15.75" customHeight="1" x14ac:dyDescent="0.2">
      <c r="A631" s="107"/>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1:26" ht="15.75" customHeight="1" x14ac:dyDescent="0.2">
      <c r="A632" s="107"/>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1:26" ht="15.75" customHeight="1" x14ac:dyDescent="0.2">
      <c r="A633" s="107"/>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1:26" ht="15.75" customHeight="1" x14ac:dyDescent="0.2">
      <c r="A634" s="107"/>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1:26" ht="15.75" customHeight="1" x14ac:dyDescent="0.2">
      <c r="A635" s="107"/>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1:26" ht="15.75" customHeight="1" x14ac:dyDescent="0.2">
      <c r="A636" s="107"/>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1:26" ht="15.75" customHeight="1" x14ac:dyDescent="0.2">
      <c r="A637" s="107"/>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1:26" ht="15.75" customHeight="1" x14ac:dyDescent="0.2">
      <c r="A638" s="107"/>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1:26" ht="15.75" customHeight="1" x14ac:dyDescent="0.2">
      <c r="A639" s="107"/>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1:26" ht="15.75" customHeight="1" x14ac:dyDescent="0.2">
      <c r="A640" s="107"/>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1:26" ht="15.75" customHeight="1" x14ac:dyDescent="0.2">
      <c r="A641" s="107"/>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1:26" ht="15.75" customHeight="1" x14ac:dyDescent="0.2">
      <c r="A642" s="107"/>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1:26" ht="15.75" customHeight="1" x14ac:dyDescent="0.2">
      <c r="A643" s="107"/>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1:26" ht="15.75" customHeight="1" x14ac:dyDescent="0.2">
      <c r="A644" s="107"/>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1:26" ht="15.75" customHeight="1" x14ac:dyDescent="0.2">
      <c r="A645" s="107"/>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1:26" ht="15.75" customHeight="1" x14ac:dyDescent="0.2">
      <c r="A646" s="107"/>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1:26" ht="15.75" customHeight="1" x14ac:dyDescent="0.2">
      <c r="A647" s="107"/>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1:26" ht="15.75" customHeight="1" x14ac:dyDescent="0.2">
      <c r="A648" s="107"/>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1:26" ht="15.75" customHeight="1" x14ac:dyDescent="0.2">
      <c r="A649" s="107"/>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1:26" ht="15.75" customHeight="1" x14ac:dyDescent="0.2">
      <c r="A650" s="107"/>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1:26" ht="15.75" customHeight="1" x14ac:dyDescent="0.2">
      <c r="A651" s="107"/>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1:26" ht="15.75" customHeight="1" x14ac:dyDescent="0.2">
      <c r="A652" s="107"/>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1:26" ht="15.75" customHeight="1" x14ac:dyDescent="0.2">
      <c r="A653" s="107"/>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1:26" ht="15.75" customHeight="1" x14ac:dyDescent="0.2">
      <c r="A654" s="107"/>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1:26" ht="15.75" customHeight="1" x14ac:dyDescent="0.2">
      <c r="A655" s="107"/>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1:26" ht="15.75" customHeight="1" x14ac:dyDescent="0.2">
      <c r="A656" s="107"/>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1:26" ht="15.75" customHeight="1" x14ac:dyDescent="0.2">
      <c r="A657" s="107"/>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1:26" ht="15.75" customHeight="1" x14ac:dyDescent="0.2">
      <c r="A658" s="107"/>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1:26" ht="15.75" customHeight="1" x14ac:dyDescent="0.2">
      <c r="A659" s="107"/>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1:26" ht="15.75" customHeight="1" x14ac:dyDescent="0.2">
      <c r="A660" s="107"/>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1:26" ht="15.75" customHeight="1" x14ac:dyDescent="0.2">
      <c r="A661" s="107"/>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1:26" ht="15.75" customHeight="1" x14ac:dyDescent="0.2">
      <c r="A662" s="107"/>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1:26" ht="15.75" customHeight="1" x14ac:dyDescent="0.2">
      <c r="A663" s="107"/>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1:26" ht="15.75" customHeight="1" x14ac:dyDescent="0.2">
      <c r="A664" s="107"/>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1:26" ht="15.75" customHeight="1" x14ac:dyDescent="0.2">
      <c r="A665" s="107"/>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1:26" ht="15.75" customHeight="1" x14ac:dyDescent="0.2">
      <c r="A666" s="107"/>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1:26" ht="15.75" customHeight="1" x14ac:dyDescent="0.2">
      <c r="A667" s="107"/>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1:26" ht="15.75" customHeight="1" x14ac:dyDescent="0.2">
      <c r="A668" s="107"/>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1:26" ht="15.75" customHeight="1" x14ac:dyDescent="0.2">
      <c r="A669" s="107"/>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1:26" ht="15.75" customHeight="1" x14ac:dyDescent="0.2">
      <c r="A670" s="107"/>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1:26" ht="15.75" customHeight="1" x14ac:dyDescent="0.2">
      <c r="A671" s="107"/>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1:26" ht="15.75" customHeight="1" x14ac:dyDescent="0.2">
      <c r="A672" s="107"/>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1:26" ht="15.75" customHeight="1" x14ac:dyDescent="0.2">
      <c r="A673" s="107"/>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1:26" ht="15.75" customHeight="1" x14ac:dyDescent="0.2">
      <c r="A674" s="107"/>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1:26" ht="15.75" customHeight="1" x14ac:dyDescent="0.2">
      <c r="A675" s="107"/>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1:26" ht="15.75" customHeight="1" x14ac:dyDescent="0.2">
      <c r="A676" s="107"/>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1:26" ht="15.75" customHeight="1" x14ac:dyDescent="0.2">
      <c r="A677" s="107"/>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1:26" ht="15.75" customHeight="1" x14ac:dyDescent="0.2">
      <c r="A678" s="107"/>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1:26" ht="15.75" customHeight="1" x14ac:dyDescent="0.2">
      <c r="A679" s="107"/>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1:26" ht="15.75" customHeight="1" x14ac:dyDescent="0.2">
      <c r="A680" s="107"/>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1:26" ht="15.75" customHeight="1" x14ac:dyDescent="0.2">
      <c r="A681" s="107"/>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1:26" ht="15.75" customHeight="1" x14ac:dyDescent="0.2">
      <c r="A682" s="107"/>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1:26" ht="15.75" customHeight="1" x14ac:dyDescent="0.2">
      <c r="A683" s="107"/>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1:26" ht="15.75" customHeight="1" x14ac:dyDescent="0.2">
      <c r="A684" s="107"/>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1:26" ht="15.75" customHeight="1" x14ac:dyDescent="0.2">
      <c r="A685" s="107"/>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1:26" ht="15.75" customHeight="1" x14ac:dyDescent="0.2">
      <c r="A686" s="107"/>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1:26" ht="15.75" customHeight="1" x14ac:dyDescent="0.2">
      <c r="A687" s="107"/>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1:26" ht="15.75" customHeight="1" x14ac:dyDescent="0.2">
      <c r="A688" s="107"/>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1:26" ht="15.75" customHeight="1" x14ac:dyDescent="0.2">
      <c r="A689" s="107"/>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1:26" ht="15.75" customHeight="1" x14ac:dyDescent="0.2">
      <c r="A690" s="107"/>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1:26" ht="15.75" customHeight="1" x14ac:dyDescent="0.2">
      <c r="A691" s="107"/>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1:26" ht="15.75" customHeight="1" x14ac:dyDescent="0.2">
      <c r="A692" s="107"/>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1:26" ht="15.75" customHeight="1" x14ac:dyDescent="0.2">
      <c r="A693" s="107"/>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1:26" ht="15.75" customHeight="1" x14ac:dyDescent="0.2">
      <c r="A694" s="107"/>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1:26" ht="15.75" customHeight="1" x14ac:dyDescent="0.2">
      <c r="A695" s="107"/>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1:26" ht="15.75" customHeight="1" x14ac:dyDescent="0.2">
      <c r="A696" s="107"/>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1:26" ht="15.75" customHeight="1" x14ac:dyDescent="0.2">
      <c r="A697" s="107"/>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1:26" ht="15.75" customHeight="1" x14ac:dyDescent="0.2">
      <c r="A698" s="107"/>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1:26" ht="15.75" customHeight="1" x14ac:dyDescent="0.2">
      <c r="A699" s="107"/>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1:26" ht="15.75" customHeight="1" x14ac:dyDescent="0.2">
      <c r="A700" s="107"/>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1:26" ht="15.75" customHeight="1" x14ac:dyDescent="0.2">
      <c r="A701" s="107"/>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1:26" ht="15.75" customHeight="1" x14ac:dyDescent="0.2">
      <c r="A702" s="107"/>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1:26" ht="15.75" customHeight="1" x14ac:dyDescent="0.2">
      <c r="A703" s="107"/>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1:26" ht="15.75" customHeight="1" x14ac:dyDescent="0.2">
      <c r="A704" s="107"/>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1:26" ht="15.75" customHeight="1" x14ac:dyDescent="0.2">
      <c r="A705" s="107"/>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1:26" ht="15.75" customHeight="1" x14ac:dyDescent="0.2">
      <c r="A706" s="107"/>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1:26" ht="15.75" customHeight="1" x14ac:dyDescent="0.2">
      <c r="A707" s="107"/>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1:26" ht="15.75" customHeight="1" x14ac:dyDescent="0.2">
      <c r="A708" s="107"/>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1:26" ht="15.75" customHeight="1" x14ac:dyDescent="0.2">
      <c r="A709" s="107"/>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1:26" ht="15.75" customHeight="1" x14ac:dyDescent="0.2">
      <c r="A710" s="107"/>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1:26" ht="15.75" customHeight="1" x14ac:dyDescent="0.2">
      <c r="A711" s="107"/>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1:26" ht="15.75" customHeight="1" x14ac:dyDescent="0.2">
      <c r="A712" s="107"/>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1:26" ht="15.75" customHeight="1" x14ac:dyDescent="0.2">
      <c r="A713" s="107"/>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1:26" ht="15.75" customHeight="1" x14ac:dyDescent="0.2">
      <c r="A714" s="107"/>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1:26" ht="15.75" customHeight="1" x14ac:dyDescent="0.2">
      <c r="A715" s="107"/>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1:26" ht="15.75" customHeight="1" x14ac:dyDescent="0.2">
      <c r="A716" s="107"/>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1:26" ht="15.75" customHeight="1" x14ac:dyDescent="0.2">
      <c r="A717" s="107"/>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1:26" ht="15.75" customHeight="1" x14ac:dyDescent="0.2">
      <c r="A718" s="107"/>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1:26" ht="15.75" customHeight="1" x14ac:dyDescent="0.2">
      <c r="A719" s="107"/>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1:26" ht="15.75" customHeight="1" x14ac:dyDescent="0.2">
      <c r="A720" s="107"/>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1:26" ht="15.75" customHeight="1" x14ac:dyDescent="0.2">
      <c r="A721" s="107"/>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1:26" ht="15.75" customHeight="1" x14ac:dyDescent="0.2">
      <c r="A722" s="107"/>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1:26" ht="15.75" customHeight="1" x14ac:dyDescent="0.2">
      <c r="A723" s="107"/>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1:26" ht="15.75" customHeight="1" x14ac:dyDescent="0.2">
      <c r="A724" s="107"/>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1:26" ht="15.75" customHeight="1" x14ac:dyDescent="0.2">
      <c r="A725" s="107"/>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1:26" ht="15.75" customHeight="1" x14ac:dyDescent="0.2">
      <c r="A726" s="107"/>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1:26" ht="15.75" customHeight="1" x14ac:dyDescent="0.2">
      <c r="A727" s="107"/>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1:26" ht="15.75" customHeight="1" x14ac:dyDescent="0.2">
      <c r="A728" s="107"/>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1:26" ht="15.75" customHeight="1" x14ac:dyDescent="0.2">
      <c r="A729" s="107"/>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1:26" ht="15.75" customHeight="1" x14ac:dyDescent="0.2">
      <c r="A730" s="107"/>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1:26" ht="15.75" customHeight="1" x14ac:dyDescent="0.2">
      <c r="A731" s="107"/>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1:26" ht="15.75" customHeight="1" x14ac:dyDescent="0.2">
      <c r="A732" s="107"/>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1:26" ht="15.75" customHeight="1" x14ac:dyDescent="0.2">
      <c r="A733" s="107"/>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1:26" ht="15.75" customHeight="1" x14ac:dyDescent="0.2">
      <c r="A734" s="107"/>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1:26" ht="15.75" customHeight="1" x14ac:dyDescent="0.2">
      <c r="A735" s="107"/>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1:26" ht="15.75" customHeight="1" x14ac:dyDescent="0.2">
      <c r="A736" s="107"/>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1:26" ht="15.75" customHeight="1" x14ac:dyDescent="0.2">
      <c r="A737" s="107"/>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1:26" ht="15.75" customHeight="1" x14ac:dyDescent="0.2">
      <c r="A738" s="107"/>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1:26" ht="15.75" customHeight="1" x14ac:dyDescent="0.2">
      <c r="A739" s="107"/>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1:26" ht="15.75" customHeight="1" x14ac:dyDescent="0.2">
      <c r="A740" s="107"/>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1:26" ht="15.75" customHeight="1" x14ac:dyDescent="0.2">
      <c r="A741" s="107"/>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1:26" ht="15.75" customHeight="1" x14ac:dyDescent="0.2">
      <c r="A742" s="107"/>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1:26" ht="15.75" customHeight="1" x14ac:dyDescent="0.2">
      <c r="A743" s="107"/>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1:26" ht="15.75" customHeight="1" x14ac:dyDescent="0.2">
      <c r="A744" s="107"/>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1:26" ht="15.75" customHeight="1" x14ac:dyDescent="0.2">
      <c r="A745" s="107"/>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1:26" ht="15.75" customHeight="1" x14ac:dyDescent="0.2">
      <c r="A746" s="107"/>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1:26" ht="15.75" customHeight="1" x14ac:dyDescent="0.2">
      <c r="A747" s="107"/>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1:26" ht="15.75" customHeight="1" x14ac:dyDescent="0.2">
      <c r="A748" s="107"/>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1:26" ht="15.75" customHeight="1" x14ac:dyDescent="0.2">
      <c r="A749" s="107"/>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1:26" ht="15.75" customHeight="1" x14ac:dyDescent="0.2">
      <c r="A750" s="107"/>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1:26" ht="15.75" customHeight="1" x14ac:dyDescent="0.2">
      <c r="A751" s="107"/>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1:26" ht="15.75" customHeight="1" x14ac:dyDescent="0.2">
      <c r="A752" s="107"/>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1:26" ht="15.75" customHeight="1" x14ac:dyDescent="0.2">
      <c r="A753" s="107"/>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1:26" ht="15.75" customHeight="1" x14ac:dyDescent="0.2">
      <c r="A754" s="107"/>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1:26" ht="15.75" customHeight="1" x14ac:dyDescent="0.2">
      <c r="A755" s="107"/>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1:26" ht="15.75" customHeight="1" x14ac:dyDescent="0.2">
      <c r="A756" s="107"/>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1:26" ht="15.75" customHeight="1" x14ac:dyDescent="0.2">
      <c r="A757" s="107"/>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1:26" ht="15.75" customHeight="1" x14ac:dyDescent="0.2">
      <c r="A758" s="107"/>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1:26" ht="15.75" customHeight="1" x14ac:dyDescent="0.2">
      <c r="A759" s="107"/>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1:26" ht="15.75" customHeight="1" x14ac:dyDescent="0.2">
      <c r="A760" s="107"/>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1:26" ht="15.75" customHeight="1" x14ac:dyDescent="0.2">
      <c r="A761" s="107"/>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1:26" ht="15.75" customHeight="1" x14ac:dyDescent="0.2">
      <c r="A762" s="107"/>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1:26" ht="15.75" customHeight="1" x14ac:dyDescent="0.2">
      <c r="A763" s="107"/>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1:26" ht="15.75" customHeight="1" x14ac:dyDescent="0.2">
      <c r="A764" s="107"/>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1:26" ht="15.75" customHeight="1" x14ac:dyDescent="0.2">
      <c r="A765" s="107"/>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1:26" ht="15.75" customHeight="1" x14ac:dyDescent="0.2">
      <c r="A766" s="107"/>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1:26" ht="15.75" customHeight="1" x14ac:dyDescent="0.2">
      <c r="A767" s="107"/>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1:26" ht="15.75" customHeight="1" x14ac:dyDescent="0.2">
      <c r="A768" s="107"/>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1:26" ht="15.75" customHeight="1" x14ac:dyDescent="0.2">
      <c r="A769" s="107"/>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1:26" ht="15.75" customHeight="1" x14ac:dyDescent="0.2">
      <c r="A770" s="107"/>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1:26" ht="15.75" customHeight="1" x14ac:dyDescent="0.2">
      <c r="A771" s="107"/>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1:26" ht="15.75" customHeight="1" x14ac:dyDescent="0.2">
      <c r="A772" s="107"/>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1:26" ht="15.75" customHeight="1" x14ac:dyDescent="0.2">
      <c r="A773" s="107"/>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1:26" ht="15.75" customHeight="1" x14ac:dyDescent="0.2">
      <c r="A774" s="107"/>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1:26" ht="15.75" customHeight="1" x14ac:dyDescent="0.2">
      <c r="A775" s="107"/>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1:26" ht="15.75" customHeight="1" x14ac:dyDescent="0.2">
      <c r="A776" s="107"/>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1:26" ht="15.75" customHeight="1" x14ac:dyDescent="0.2">
      <c r="A777" s="107"/>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1:26" ht="15.75" customHeight="1" x14ac:dyDescent="0.2">
      <c r="A778" s="107"/>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1:26" ht="15.75" customHeight="1" x14ac:dyDescent="0.2">
      <c r="A779" s="107"/>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1:26" ht="15.75" customHeight="1" x14ac:dyDescent="0.2">
      <c r="A780" s="107"/>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1:26" ht="15.75" customHeight="1" x14ac:dyDescent="0.2">
      <c r="A781" s="107"/>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1:26" ht="15.75" customHeight="1" x14ac:dyDescent="0.2">
      <c r="A782" s="107"/>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1:26" ht="15.75" customHeight="1" x14ac:dyDescent="0.2">
      <c r="A783" s="107"/>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1:26" ht="15.75" customHeight="1" x14ac:dyDescent="0.2">
      <c r="A784" s="107"/>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1:26" ht="15.75" customHeight="1" x14ac:dyDescent="0.2">
      <c r="A785" s="107"/>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1:26" ht="15.75" customHeight="1" x14ac:dyDescent="0.2">
      <c r="A786" s="107"/>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1:26" ht="15.75" customHeight="1" x14ac:dyDescent="0.2">
      <c r="A787" s="107"/>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1:26" ht="15.75" customHeight="1" x14ac:dyDescent="0.2">
      <c r="A788" s="107"/>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1:26" ht="15.75" customHeight="1" x14ac:dyDescent="0.2">
      <c r="A789" s="107"/>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1:26" ht="15.75" customHeight="1" x14ac:dyDescent="0.2">
      <c r="A790" s="107"/>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1:26" ht="15.75" customHeight="1" x14ac:dyDescent="0.2">
      <c r="A791" s="107"/>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1:26" ht="15.75" customHeight="1" x14ac:dyDescent="0.2">
      <c r="A792" s="107"/>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1:26" ht="15.75" customHeight="1" x14ac:dyDescent="0.2">
      <c r="A793" s="107"/>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1:26" ht="15.75" customHeight="1" x14ac:dyDescent="0.2">
      <c r="A794" s="107"/>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1:26" ht="15.75" customHeight="1" x14ac:dyDescent="0.2">
      <c r="A795" s="107"/>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1:26" ht="15.75" customHeight="1" x14ac:dyDescent="0.2">
      <c r="A796" s="107"/>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1:26" ht="15.75" customHeight="1" x14ac:dyDescent="0.2">
      <c r="A797" s="107"/>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1:26" ht="15.75" customHeight="1" x14ac:dyDescent="0.2">
      <c r="A798" s="107"/>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1:26" ht="15.75" customHeight="1" x14ac:dyDescent="0.2">
      <c r="A799" s="107"/>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1:26" ht="15.75" customHeight="1" x14ac:dyDescent="0.2">
      <c r="A800" s="107"/>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1:26" ht="15.75" customHeight="1" x14ac:dyDescent="0.2">
      <c r="A801" s="107"/>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1:26" ht="15.75" customHeight="1" x14ac:dyDescent="0.2">
      <c r="A802" s="107"/>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1:26" ht="15.75" customHeight="1" x14ac:dyDescent="0.2">
      <c r="A803" s="107"/>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1:26" ht="15.75" customHeight="1" x14ac:dyDescent="0.2">
      <c r="A804" s="107"/>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1:26" ht="15.75" customHeight="1" x14ac:dyDescent="0.2">
      <c r="A805" s="107"/>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1:26" ht="15.75" customHeight="1" x14ac:dyDescent="0.2">
      <c r="A806" s="107"/>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1:26" ht="15.75" customHeight="1" x14ac:dyDescent="0.2">
      <c r="A807" s="107"/>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1:26" ht="15.75" customHeight="1" x14ac:dyDescent="0.2">
      <c r="A808" s="107"/>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1:26" ht="15.75" customHeight="1" x14ac:dyDescent="0.2">
      <c r="A809" s="107"/>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1:26" ht="15.75" customHeight="1" x14ac:dyDescent="0.2">
      <c r="A810" s="107"/>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1:26" ht="15.75" customHeight="1" x14ac:dyDescent="0.2">
      <c r="A811" s="107"/>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1:26" ht="15.75" customHeight="1" x14ac:dyDescent="0.2">
      <c r="A812" s="107"/>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1:26" ht="15.75" customHeight="1" x14ac:dyDescent="0.2">
      <c r="A813" s="107"/>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1:26" ht="15.75" customHeight="1" x14ac:dyDescent="0.2">
      <c r="A814" s="107"/>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1:26" ht="15.75" customHeight="1" x14ac:dyDescent="0.2">
      <c r="A815" s="107"/>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1:26" ht="15.75" customHeight="1" x14ac:dyDescent="0.2">
      <c r="A816" s="107"/>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1:26" ht="15.75" customHeight="1" x14ac:dyDescent="0.2">
      <c r="A817" s="107"/>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1:26" ht="15.75" customHeight="1" x14ac:dyDescent="0.2">
      <c r="A818" s="107"/>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1:26" ht="15.75" customHeight="1" x14ac:dyDescent="0.2">
      <c r="A819" s="107"/>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1:26" ht="15.75" customHeight="1" x14ac:dyDescent="0.2">
      <c r="A820" s="107"/>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1:26" ht="15.75" customHeight="1" x14ac:dyDescent="0.2">
      <c r="A821" s="107"/>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1:26" ht="15.75" customHeight="1" x14ac:dyDescent="0.2">
      <c r="A822" s="107"/>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1:26" ht="15.75" customHeight="1" x14ac:dyDescent="0.2">
      <c r="A823" s="107"/>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1:26" ht="15.75" customHeight="1" x14ac:dyDescent="0.2">
      <c r="A824" s="107"/>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1:26" ht="15.75" customHeight="1" x14ac:dyDescent="0.2">
      <c r="A825" s="107"/>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1:26" ht="15.75" customHeight="1" x14ac:dyDescent="0.2">
      <c r="A826" s="107"/>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1:26" ht="15.75" customHeight="1" x14ac:dyDescent="0.2">
      <c r="A827" s="107"/>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1:26" ht="15.75" customHeight="1" x14ac:dyDescent="0.2">
      <c r="A828" s="107"/>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1:26" ht="15.75" customHeight="1" x14ac:dyDescent="0.2">
      <c r="A829" s="107"/>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1:26" ht="15.75" customHeight="1" x14ac:dyDescent="0.2">
      <c r="A830" s="107"/>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1:26" ht="15.75" customHeight="1" x14ac:dyDescent="0.2">
      <c r="A831" s="107"/>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1:26" ht="15.75" customHeight="1" x14ac:dyDescent="0.2">
      <c r="A832" s="107"/>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1:26" ht="15.75" customHeight="1" x14ac:dyDescent="0.2">
      <c r="A833" s="107"/>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1:26" ht="15.75" customHeight="1" x14ac:dyDescent="0.2">
      <c r="A834" s="107"/>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1:26" ht="15.75" customHeight="1" x14ac:dyDescent="0.2">
      <c r="A835" s="107"/>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1:26" ht="15.75" customHeight="1" x14ac:dyDescent="0.2">
      <c r="A836" s="107"/>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1:26" ht="15.75" customHeight="1" x14ac:dyDescent="0.2">
      <c r="A837" s="107"/>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1:26" ht="15.75" customHeight="1" x14ac:dyDescent="0.2">
      <c r="A838" s="107"/>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1:26" ht="15.75" customHeight="1" x14ac:dyDescent="0.2">
      <c r="A839" s="107"/>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1:26" ht="15.75" customHeight="1" x14ac:dyDescent="0.2">
      <c r="A840" s="107"/>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1:26" ht="15.75" customHeight="1" x14ac:dyDescent="0.2">
      <c r="A841" s="107"/>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1:26" ht="15.75" customHeight="1" x14ac:dyDescent="0.2">
      <c r="A842" s="107"/>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1:26" ht="15.75" customHeight="1" x14ac:dyDescent="0.2">
      <c r="A843" s="107"/>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1:26" ht="15.75" customHeight="1" x14ac:dyDescent="0.2">
      <c r="A844" s="107"/>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1:26" ht="15.75" customHeight="1" x14ac:dyDescent="0.2">
      <c r="A845" s="107"/>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1:26" ht="15.75" customHeight="1" x14ac:dyDescent="0.2">
      <c r="A846" s="107"/>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1:26" ht="15.75" customHeight="1" x14ac:dyDescent="0.2">
      <c r="A847" s="107"/>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1:26" ht="15.75" customHeight="1" x14ac:dyDescent="0.2">
      <c r="A848" s="107"/>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1:26" ht="15.75" customHeight="1" x14ac:dyDescent="0.2">
      <c r="A849" s="107"/>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1:26" ht="15.75" customHeight="1" x14ac:dyDescent="0.2">
      <c r="A850" s="107"/>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1:26" ht="15.75" customHeight="1" x14ac:dyDescent="0.2">
      <c r="A851" s="107"/>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1:26" ht="15.75" customHeight="1" x14ac:dyDescent="0.2">
      <c r="A852" s="107"/>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1:26" ht="15.75" customHeight="1" x14ac:dyDescent="0.2">
      <c r="A853" s="107"/>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1:26" ht="15.75" customHeight="1" x14ac:dyDescent="0.2">
      <c r="A854" s="107"/>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1:26" ht="15.75" customHeight="1" x14ac:dyDescent="0.2">
      <c r="A855" s="107"/>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1:26" ht="15.75" customHeight="1" x14ac:dyDescent="0.2">
      <c r="A856" s="107"/>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1:26" ht="15.75" customHeight="1" x14ac:dyDescent="0.2">
      <c r="A857" s="107"/>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1:26" ht="15.75" customHeight="1" x14ac:dyDescent="0.2">
      <c r="A858" s="107"/>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1:26" ht="15.75" customHeight="1" x14ac:dyDescent="0.2">
      <c r="A859" s="107"/>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1:26" ht="15.75" customHeight="1" x14ac:dyDescent="0.2">
      <c r="A860" s="107"/>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1:26" ht="15.75" customHeight="1" x14ac:dyDescent="0.2">
      <c r="A861" s="107"/>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1:26" ht="15.75" customHeight="1" x14ac:dyDescent="0.2">
      <c r="A862" s="107"/>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1:26" ht="15.75" customHeight="1" x14ac:dyDescent="0.2">
      <c r="A863" s="107"/>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1:26" ht="15.75" customHeight="1" x14ac:dyDescent="0.2">
      <c r="A864" s="107"/>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1:26" ht="15.75" customHeight="1" x14ac:dyDescent="0.2">
      <c r="A865" s="107"/>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1:26" ht="15.75" customHeight="1" x14ac:dyDescent="0.2">
      <c r="A866" s="107"/>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1:26" ht="15.75" customHeight="1" x14ac:dyDescent="0.2">
      <c r="A867" s="107"/>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1:26" ht="15.75" customHeight="1" x14ac:dyDescent="0.2">
      <c r="A868" s="107"/>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1:26" ht="15.75" customHeight="1" x14ac:dyDescent="0.2">
      <c r="A869" s="107"/>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1:26" ht="15.75" customHeight="1" x14ac:dyDescent="0.2">
      <c r="A870" s="107"/>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1:26" ht="15.75" customHeight="1" x14ac:dyDescent="0.2">
      <c r="A871" s="107"/>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1:26" ht="15.75" customHeight="1" x14ac:dyDescent="0.2">
      <c r="A872" s="107"/>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1:26" ht="15.75" customHeight="1" x14ac:dyDescent="0.2">
      <c r="A873" s="107"/>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1:26" ht="15.75" customHeight="1" x14ac:dyDescent="0.2">
      <c r="A874" s="107"/>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1:26" ht="15.75" customHeight="1" x14ac:dyDescent="0.2">
      <c r="A875" s="107"/>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1:26" ht="15.75" customHeight="1" x14ac:dyDescent="0.2">
      <c r="A876" s="107"/>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1:26" ht="15.75" customHeight="1" x14ac:dyDescent="0.2">
      <c r="A877" s="107"/>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1:26" ht="15.75" customHeight="1" x14ac:dyDescent="0.2">
      <c r="A878" s="107"/>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1:26" ht="15.75" customHeight="1" x14ac:dyDescent="0.2">
      <c r="A879" s="107"/>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1:26" ht="15.75" customHeight="1" x14ac:dyDescent="0.2">
      <c r="A880" s="107"/>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1:26" ht="15.75" customHeight="1" x14ac:dyDescent="0.2">
      <c r="A881" s="107"/>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1:26" ht="15.75" customHeight="1" x14ac:dyDescent="0.2">
      <c r="A882" s="107"/>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1:26" ht="15.75" customHeight="1" x14ac:dyDescent="0.2">
      <c r="A883" s="107"/>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1:26" ht="15.75" customHeight="1" x14ac:dyDescent="0.2">
      <c r="A884" s="107"/>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1:26" ht="15.75" customHeight="1" x14ac:dyDescent="0.2">
      <c r="A885" s="107"/>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1:26" ht="15.75" customHeight="1" x14ac:dyDescent="0.2">
      <c r="A886" s="107"/>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1:26" ht="15.75" customHeight="1" x14ac:dyDescent="0.2">
      <c r="A887" s="107"/>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1:26" ht="15.75" customHeight="1" x14ac:dyDescent="0.2">
      <c r="A888" s="107"/>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1:26" ht="15.75" customHeight="1" x14ac:dyDescent="0.2">
      <c r="A889" s="107"/>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1:26" ht="15.75" customHeight="1" x14ac:dyDescent="0.2">
      <c r="A890" s="107"/>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1:26" ht="15.75" customHeight="1" x14ac:dyDescent="0.2">
      <c r="A891" s="107"/>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1:26" ht="15.75" customHeight="1" x14ac:dyDescent="0.2">
      <c r="A892" s="107"/>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1:26" ht="15.75" customHeight="1" x14ac:dyDescent="0.2">
      <c r="A893" s="107"/>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1:26" ht="15.75" customHeight="1" x14ac:dyDescent="0.2">
      <c r="A894" s="107"/>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1:26" ht="15.75" customHeight="1" x14ac:dyDescent="0.2">
      <c r="A895" s="107"/>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1:26" ht="15.75" customHeight="1" x14ac:dyDescent="0.2">
      <c r="A896" s="107"/>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1:26" ht="15.75" customHeight="1" x14ac:dyDescent="0.2">
      <c r="A897" s="107"/>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1:26" ht="15.75" customHeight="1" x14ac:dyDescent="0.2">
      <c r="A898" s="107"/>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1:26" ht="15.75" customHeight="1" x14ac:dyDescent="0.2">
      <c r="A899" s="107"/>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1:26" ht="15.75" customHeight="1" x14ac:dyDescent="0.2">
      <c r="A900" s="107"/>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1:26" ht="15.75" customHeight="1" x14ac:dyDescent="0.2">
      <c r="A901" s="107"/>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1:26" ht="15.75" customHeight="1" x14ac:dyDescent="0.2">
      <c r="A902" s="107"/>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1:26" ht="15.75" customHeight="1" x14ac:dyDescent="0.2">
      <c r="A903" s="107"/>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1:26" ht="15.75" customHeight="1" x14ac:dyDescent="0.2">
      <c r="A904" s="107"/>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1:26" ht="15.75" customHeight="1" x14ac:dyDescent="0.2">
      <c r="A905" s="107"/>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1:26" ht="15.75" customHeight="1" x14ac:dyDescent="0.2">
      <c r="A906" s="107"/>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1:26" ht="15.75" customHeight="1" x14ac:dyDescent="0.2">
      <c r="A907" s="107"/>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1:26" ht="15.75" customHeight="1" x14ac:dyDescent="0.2">
      <c r="A908" s="107"/>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1:26" ht="15.75" customHeight="1" x14ac:dyDescent="0.2">
      <c r="A909" s="107"/>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1:26" ht="15.75" customHeight="1" x14ac:dyDescent="0.2">
      <c r="A910" s="107"/>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1:26" ht="15.75" customHeight="1" x14ac:dyDescent="0.2">
      <c r="A911" s="107"/>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1:26" ht="15.75" customHeight="1" x14ac:dyDescent="0.2">
      <c r="A912" s="107"/>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1:26" ht="15.75" customHeight="1" x14ac:dyDescent="0.2">
      <c r="A913" s="107"/>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1:26" ht="15.75" customHeight="1" x14ac:dyDescent="0.2">
      <c r="A914" s="107"/>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1:26" ht="15.75" customHeight="1" x14ac:dyDescent="0.2">
      <c r="A915" s="107"/>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1:26" ht="15.75" customHeight="1" x14ac:dyDescent="0.2">
      <c r="A916" s="107"/>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1:26" ht="15.75" customHeight="1" x14ac:dyDescent="0.2">
      <c r="A917" s="107"/>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1:26" ht="15.75" customHeight="1" x14ac:dyDescent="0.2">
      <c r="A918" s="107"/>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1:26" ht="15.75" customHeight="1" x14ac:dyDescent="0.2">
      <c r="A919" s="107"/>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1:26" ht="15.75" customHeight="1" x14ac:dyDescent="0.2">
      <c r="A920" s="107"/>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1:26" ht="15.75" customHeight="1" x14ac:dyDescent="0.2">
      <c r="A921" s="107"/>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1:26" ht="15.75" customHeight="1" x14ac:dyDescent="0.2">
      <c r="A922" s="107"/>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1:26" ht="15.75" customHeight="1" x14ac:dyDescent="0.2">
      <c r="A923" s="107"/>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1:26" ht="15.75" customHeight="1" x14ac:dyDescent="0.2">
      <c r="A924" s="107"/>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1:26" ht="15.75" customHeight="1" x14ac:dyDescent="0.2">
      <c r="A925" s="107"/>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1:26" ht="15.75" customHeight="1" x14ac:dyDescent="0.2">
      <c r="A926" s="107"/>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1:26" ht="15.75" customHeight="1" x14ac:dyDescent="0.2">
      <c r="A927" s="107"/>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1:26" ht="15.75" customHeight="1" x14ac:dyDescent="0.2">
      <c r="A928" s="107"/>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1:26" ht="15.75" customHeight="1" x14ac:dyDescent="0.2">
      <c r="A929" s="107"/>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1:26" ht="15.75" customHeight="1" x14ac:dyDescent="0.2">
      <c r="A930" s="107"/>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1:26" ht="15.75" customHeight="1" x14ac:dyDescent="0.2">
      <c r="A931" s="107"/>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1:26" ht="15.75" customHeight="1" x14ac:dyDescent="0.2">
      <c r="A932" s="107"/>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1:26" ht="15.75" customHeight="1" x14ac:dyDescent="0.2">
      <c r="A933" s="107"/>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1:26" ht="15.75" customHeight="1" x14ac:dyDescent="0.2">
      <c r="A934" s="107"/>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1:26" ht="15.75" customHeight="1" x14ac:dyDescent="0.2">
      <c r="A935" s="107"/>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1:26" ht="15.75" customHeight="1" x14ac:dyDescent="0.2">
      <c r="A936" s="107"/>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1:26" ht="15.75" customHeight="1" x14ac:dyDescent="0.2">
      <c r="A937" s="107"/>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1:26" ht="15.75" customHeight="1" x14ac:dyDescent="0.2">
      <c r="A938" s="107"/>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1:26" ht="15.75" customHeight="1" x14ac:dyDescent="0.2">
      <c r="A939" s="107"/>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1:26" ht="15.75" customHeight="1" x14ac:dyDescent="0.2">
      <c r="A940" s="107"/>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1:26" ht="15.75" customHeight="1" x14ac:dyDescent="0.2">
      <c r="A941" s="107"/>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1:26" ht="15.75" customHeight="1" x14ac:dyDescent="0.2">
      <c r="A942" s="107"/>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1:26" ht="15.75" customHeight="1" x14ac:dyDescent="0.2">
      <c r="A943" s="107"/>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1:26" ht="15.75" customHeight="1" x14ac:dyDescent="0.2">
      <c r="A944" s="107"/>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1:26" ht="15.75" customHeight="1" x14ac:dyDescent="0.2">
      <c r="A945" s="107"/>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1:26" ht="15.75" customHeight="1" x14ac:dyDescent="0.2">
      <c r="A946" s="107"/>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1:26" ht="15.75" customHeight="1" x14ac:dyDescent="0.2">
      <c r="A947" s="107"/>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1:26" ht="15.75" customHeight="1" x14ac:dyDescent="0.2">
      <c r="A948" s="107"/>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1:26" ht="15.75" customHeight="1" x14ac:dyDescent="0.2">
      <c r="A949" s="107"/>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1:26" ht="15.75" customHeight="1" x14ac:dyDescent="0.2">
      <c r="A950" s="107"/>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1:26" ht="15.75" customHeight="1" x14ac:dyDescent="0.2">
      <c r="A951" s="107"/>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1:26" ht="15.75" customHeight="1" x14ac:dyDescent="0.2">
      <c r="A952" s="107"/>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1:26" ht="15.75" customHeight="1" x14ac:dyDescent="0.2">
      <c r="A953" s="107"/>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1:26" ht="15.75" customHeight="1" x14ac:dyDescent="0.2">
      <c r="A954" s="107"/>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1:26" ht="15.75" customHeight="1" x14ac:dyDescent="0.2">
      <c r="A955" s="107"/>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1:26" ht="15.75" customHeight="1" x14ac:dyDescent="0.2">
      <c r="A956" s="107"/>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1:26" ht="15.75" customHeight="1" x14ac:dyDescent="0.2">
      <c r="A957" s="107"/>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1:26" ht="15.75" customHeight="1" x14ac:dyDescent="0.2">
      <c r="A958" s="107"/>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1:26" ht="15.75" customHeight="1" x14ac:dyDescent="0.2">
      <c r="A959" s="107"/>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1:26" ht="15.75" customHeight="1" x14ac:dyDescent="0.2">
      <c r="A960" s="107"/>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1:26" ht="15.75" customHeight="1" x14ac:dyDescent="0.2">
      <c r="A961" s="107"/>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1:26" ht="15.75" customHeight="1" x14ac:dyDescent="0.2">
      <c r="A962" s="107"/>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1:26" ht="15.75" customHeight="1" x14ac:dyDescent="0.2">
      <c r="A963" s="107"/>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1:26" ht="15.75" customHeight="1" x14ac:dyDescent="0.2">
      <c r="A964" s="107"/>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1:26" ht="15.75" customHeight="1" x14ac:dyDescent="0.2">
      <c r="A965" s="107"/>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1:26" ht="15.75" customHeight="1" x14ac:dyDescent="0.2">
      <c r="A966" s="107"/>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1:26" ht="15.75" customHeight="1" x14ac:dyDescent="0.2">
      <c r="A967" s="107"/>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1:26" ht="15.75" customHeight="1" x14ac:dyDescent="0.2">
      <c r="A968" s="107"/>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1:26" ht="15.75" customHeight="1" x14ac:dyDescent="0.2">
      <c r="A969" s="107"/>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1:26" ht="15.75" customHeight="1" x14ac:dyDescent="0.2">
      <c r="A970" s="107"/>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1:26" ht="15.75" customHeight="1" x14ac:dyDescent="0.2">
      <c r="A971" s="107"/>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1:26" ht="15.75" customHeight="1" x14ac:dyDescent="0.2">
      <c r="A972" s="107"/>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1:26" ht="15.75" customHeight="1" x14ac:dyDescent="0.2">
      <c r="A973" s="107"/>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1:26" ht="15.75" customHeight="1" x14ac:dyDescent="0.2">
      <c r="A974" s="107"/>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1:26" ht="15.75" customHeight="1" x14ac:dyDescent="0.2">
      <c r="A975" s="107"/>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1:26" ht="15.75" customHeight="1" x14ac:dyDescent="0.2">
      <c r="A976" s="107"/>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1:26" ht="15.75" customHeight="1" x14ac:dyDescent="0.2">
      <c r="A977" s="107"/>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1:26" ht="15.75" customHeight="1" x14ac:dyDescent="0.2">
      <c r="A978" s="107"/>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1:26" ht="15.75" customHeight="1" x14ac:dyDescent="0.2">
      <c r="A979" s="107"/>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1:26" ht="15.75" customHeight="1" x14ac:dyDescent="0.2">
      <c r="A980" s="107"/>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1:26" ht="15.75" customHeight="1" x14ac:dyDescent="0.2">
      <c r="A981" s="107"/>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1:26" ht="15.75" customHeight="1" x14ac:dyDescent="0.2">
      <c r="A982" s="107"/>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1:26" ht="15.75" customHeight="1" x14ac:dyDescent="0.2">
      <c r="A983" s="107"/>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1:26" ht="15.75" customHeight="1" x14ac:dyDescent="0.2">
      <c r="A984" s="107"/>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1:26" ht="15.75" customHeight="1" x14ac:dyDescent="0.2">
      <c r="A985" s="107"/>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1:26" ht="15.75" customHeight="1" x14ac:dyDescent="0.2">
      <c r="A986" s="107"/>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1:26" ht="15.75" customHeight="1" x14ac:dyDescent="0.2">
      <c r="A987" s="107"/>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1:26" ht="15.75" customHeight="1" x14ac:dyDescent="0.2">
      <c r="A988" s="107"/>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1:26" ht="15.75" customHeight="1" x14ac:dyDescent="0.2">
      <c r="A989" s="107"/>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1:26" ht="15.75" customHeight="1" x14ac:dyDescent="0.2">
      <c r="A990" s="107"/>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1:26" ht="15.75" customHeight="1" x14ac:dyDescent="0.2">
      <c r="A991" s="107"/>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1:26" ht="15.75" customHeight="1" x14ac:dyDescent="0.2">
      <c r="A992" s="107"/>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1:26" ht="15.75" customHeight="1" x14ac:dyDescent="0.2">
      <c r="A993" s="107"/>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1:26" ht="15.75" customHeight="1" x14ac:dyDescent="0.2">
      <c r="A994" s="107"/>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1:26" ht="15.75" customHeight="1" x14ac:dyDescent="0.2">
      <c r="A995" s="107"/>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1:26" ht="15.75" customHeight="1" x14ac:dyDescent="0.2">
      <c r="A996" s="107"/>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1:26" ht="15.75" customHeight="1" x14ac:dyDescent="0.2">
      <c r="A997" s="107"/>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1:26" ht="15.75" customHeight="1" x14ac:dyDescent="0.2">
      <c r="A998" s="107"/>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1:26" ht="15.75" customHeight="1" x14ac:dyDescent="0.2">
      <c r="A999" s="107"/>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1:26" ht="15.75" customHeight="1" x14ac:dyDescent="0.2">
      <c r="A1000" s="107"/>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sheetData>
  <mergeCells count="14">
    <mergeCell ref="B99:L99"/>
    <mergeCell ref="B108:L108"/>
    <mergeCell ref="B38:L38"/>
    <mergeCell ref="B39:L39"/>
    <mergeCell ref="B43:L43"/>
    <mergeCell ref="B53:L53"/>
    <mergeCell ref="B65:L65"/>
    <mergeCell ref="B66:L66"/>
    <mergeCell ref="B68:L68"/>
    <mergeCell ref="B74:L74"/>
    <mergeCell ref="B75:L75"/>
    <mergeCell ref="B82:L82"/>
    <mergeCell ref="B84:L84"/>
    <mergeCell ref="B98:L9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POA</vt:lpstr>
      <vt:lpstr>Hoja1</vt:lpstr>
      <vt:lpstr>OEI y Lineamientos Estratégicos</vt:lpstr>
      <vt:lpstr>'Formato POA'!Títulos_a_imprimir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Cyndi</cp:lastModifiedBy>
  <cp:lastPrinted>2020-10-05T21:38:16Z</cp:lastPrinted>
  <dcterms:created xsi:type="dcterms:W3CDTF">2020-06-23T16:37:09Z</dcterms:created>
  <dcterms:modified xsi:type="dcterms:W3CDTF">2020-11-05T19:40:32Z</dcterms:modified>
</cp:coreProperties>
</file>