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FMaza\Desktop\POA Ajustados Reforma N° 11\"/>
    </mc:Choice>
  </mc:AlternateContent>
  <bookViews>
    <workbookView xWindow="0" yWindow="0" windowWidth="20490" windowHeight="7455"/>
  </bookViews>
  <sheets>
    <sheet name="Formato POA" sheetId="1" r:id="rId1"/>
    <sheet name="OEI y Lineamientos Estratégico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0" hidden="1">'Formato POA'!$A$9:$AH$1525</definedName>
    <definedName name="_xlnm.Print_Titles" localSheetId="0">'Formato POA'!$A:$B,'Formato POA'!$6:$9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612" i="1" l="1"/>
  <c r="Q1417" i="1"/>
  <c r="AD1421" i="1"/>
  <c r="AD1417" i="1"/>
  <c r="AB1420" i="1"/>
  <c r="AC1420" i="1" s="1"/>
  <c r="Y1623" i="1"/>
  <c r="Y1609" i="1"/>
  <c r="Y1540" i="1"/>
  <c r="Q468" i="1"/>
  <c r="Y1591" i="1"/>
  <c r="Y1584" i="1"/>
  <c r="Y1607" i="1"/>
  <c r="Y1610" i="1"/>
  <c r="Y1550" i="1"/>
  <c r="Y1577" i="1"/>
  <c r="Y1613" i="1"/>
  <c r="R561" i="1"/>
  <c r="AB562" i="1"/>
  <c r="AC562" i="1" s="1"/>
  <c r="AD561" i="1" s="1"/>
  <c r="AB471" i="1" l="1"/>
  <c r="AC471" i="1" s="1"/>
  <c r="AD470" i="1" s="1"/>
  <c r="AC980" i="1" l="1"/>
  <c r="AD1195" i="1"/>
  <c r="R1165" i="1" s="1"/>
  <c r="AB418" i="1"/>
  <c r="AC418" i="1" s="1"/>
  <c r="AB417" i="1"/>
  <c r="AC417" i="1" s="1"/>
  <c r="AB414" i="1"/>
  <c r="AC414" i="1" s="1"/>
  <c r="AD413" i="1" s="1"/>
  <c r="Y1557" i="1" l="1"/>
  <c r="AD415" i="1"/>
  <c r="R413" i="1" s="1"/>
  <c r="Y1541" i="1" l="1"/>
  <c r="T1522" i="1"/>
  <c r="T1521" i="1"/>
  <c r="T1520" i="1"/>
  <c r="T1519" i="1"/>
  <c r="P1518" i="1"/>
  <c r="T1518" i="1" s="1"/>
  <c r="T1517" i="1"/>
  <c r="Q1516" i="1"/>
  <c r="T1516" i="1" s="1"/>
  <c r="T1515" i="1"/>
  <c r="T1514" i="1"/>
  <c r="T1512" i="1"/>
  <c r="T1511" i="1"/>
  <c r="T1510" i="1"/>
  <c r="AB1509" i="1"/>
  <c r="AC1509" i="1" s="1"/>
  <c r="AD1508" i="1" s="1"/>
  <c r="P1508" i="1" s="1"/>
  <c r="T1508" i="1" s="1"/>
  <c r="AB1507" i="1"/>
  <c r="AC1507" i="1" s="1"/>
  <c r="AD1506" i="1" s="1"/>
  <c r="AB1505" i="1"/>
  <c r="AD1504" i="1"/>
  <c r="AB1503" i="1"/>
  <c r="AD1502" i="1"/>
  <c r="AB1501" i="1"/>
  <c r="AD1500" i="1"/>
  <c r="AB1499" i="1"/>
  <c r="AC1499" i="1" s="1"/>
  <c r="AD1498" i="1" s="1"/>
  <c r="P1497" i="1"/>
  <c r="T1497" i="1" s="1"/>
  <c r="Q1496" i="1"/>
  <c r="T1496" i="1" s="1"/>
  <c r="T1495" i="1"/>
  <c r="AB1494" i="1"/>
  <c r="AC1494" i="1" s="1"/>
  <c r="AB1493" i="1"/>
  <c r="AC1493" i="1" s="1"/>
  <c r="AB1492" i="1"/>
  <c r="AC1492" i="1" s="1"/>
  <c r="AB1491" i="1"/>
  <c r="AC1491" i="1" s="1"/>
  <c r="AB1490" i="1"/>
  <c r="AC1490" i="1" s="1"/>
  <c r="AB1489" i="1"/>
  <c r="AC1489" i="1" s="1"/>
  <c r="AB1488" i="1"/>
  <c r="AC1488" i="1" s="1"/>
  <c r="AB1487" i="1"/>
  <c r="AC1487" i="1" s="1"/>
  <c r="AB1486" i="1"/>
  <c r="AC1486" i="1" s="1"/>
  <c r="AB1485" i="1"/>
  <c r="AC1485" i="1" s="1"/>
  <c r="AB1484" i="1"/>
  <c r="AC1484" i="1" s="1"/>
  <c r="AB1483" i="1"/>
  <c r="AC1483" i="1" s="1"/>
  <c r="AB1482" i="1"/>
  <c r="AC1482" i="1" s="1"/>
  <c r="AB1481" i="1"/>
  <c r="AC1481" i="1" s="1"/>
  <c r="AB1480" i="1"/>
  <c r="AC1480" i="1" s="1"/>
  <c r="AB1479" i="1"/>
  <c r="AC1479" i="1" s="1"/>
  <c r="AB1478" i="1"/>
  <c r="AC1478" i="1" s="1"/>
  <c r="AB1477" i="1"/>
  <c r="AC1477" i="1" s="1"/>
  <c r="AB1476" i="1"/>
  <c r="AC1476" i="1" s="1"/>
  <c r="AB1475" i="1"/>
  <c r="AC1475" i="1" s="1"/>
  <c r="AB1474" i="1"/>
  <c r="AC1474" i="1" s="1"/>
  <c r="AB1473" i="1"/>
  <c r="AC1473" i="1" s="1"/>
  <c r="AB1472" i="1"/>
  <c r="AC1472" i="1" s="1"/>
  <c r="AB1471" i="1"/>
  <c r="AC1471" i="1" s="1"/>
  <c r="AB1470" i="1"/>
  <c r="AC1470" i="1" s="1"/>
  <c r="AB1468" i="1"/>
  <c r="AD1467" i="1"/>
  <c r="AB1466" i="1"/>
  <c r="AD1465" i="1"/>
  <c r="Y1581" i="1" s="1"/>
  <c r="AB1464" i="1"/>
  <c r="AC1464" i="1" s="1"/>
  <c r="AD1463" i="1" s="1"/>
  <c r="Y1574" i="1" s="1"/>
  <c r="AB1462" i="1"/>
  <c r="AC1462" i="1" s="1"/>
  <c r="AB1461" i="1"/>
  <c r="AC1461" i="1" s="1"/>
  <c r="AB1460" i="1"/>
  <c r="AC1460" i="1" s="1"/>
  <c r="AB1459" i="1"/>
  <c r="AC1459" i="1" s="1"/>
  <c r="AB1458" i="1"/>
  <c r="AC1458" i="1" s="1"/>
  <c r="AB1457" i="1"/>
  <c r="AC1457" i="1" s="1"/>
  <c r="AB1456" i="1"/>
  <c r="AC1456" i="1" s="1"/>
  <c r="AB1455" i="1"/>
  <c r="AC1455" i="1" s="1"/>
  <c r="AB1453" i="1"/>
  <c r="AC1453" i="1" s="1"/>
  <c r="AB1452" i="1"/>
  <c r="AC1452" i="1" s="1"/>
  <c r="AB1451" i="1"/>
  <c r="AC1451" i="1" s="1"/>
  <c r="AB1450" i="1"/>
  <c r="AC1450" i="1" s="1"/>
  <c r="AB1449" i="1"/>
  <c r="AC1449" i="1" s="1"/>
  <c r="AB1448" i="1"/>
  <c r="AC1448" i="1" s="1"/>
  <c r="AB1447" i="1"/>
  <c r="AC1447" i="1" s="1"/>
  <c r="AB1446" i="1"/>
  <c r="AC1446" i="1" s="1"/>
  <c r="AB1445" i="1"/>
  <c r="AC1445" i="1" s="1"/>
  <c r="AB1444" i="1"/>
  <c r="AC1444" i="1" s="1"/>
  <c r="AB1443" i="1"/>
  <c r="AC1443" i="1" s="1"/>
  <c r="AB1442" i="1"/>
  <c r="AC1442" i="1" s="1"/>
  <c r="AB1441" i="1"/>
  <c r="AC1441" i="1" s="1"/>
  <c r="AB1440" i="1"/>
  <c r="AC1440" i="1" s="1"/>
  <c r="AB1439" i="1"/>
  <c r="AC1439" i="1" s="1"/>
  <c r="AB1438" i="1"/>
  <c r="AC1438" i="1" s="1"/>
  <c r="AB1437" i="1"/>
  <c r="AC1437" i="1" s="1"/>
  <c r="AB1436" i="1"/>
  <c r="AC1436" i="1" s="1"/>
  <c r="AB1435" i="1"/>
  <c r="AC1435" i="1" s="1"/>
  <c r="AB1434" i="1"/>
  <c r="AC1434" i="1" s="1"/>
  <c r="AB1433" i="1"/>
  <c r="AC1433" i="1" s="1"/>
  <c r="AB1432" i="1"/>
  <c r="AC1432" i="1" s="1"/>
  <c r="AB1431" i="1"/>
  <c r="AC1431" i="1" s="1"/>
  <c r="AB1430" i="1"/>
  <c r="AC1430" i="1" s="1"/>
  <c r="AB1429" i="1"/>
  <c r="AC1429" i="1" s="1"/>
  <c r="AB1428" i="1"/>
  <c r="AC1428" i="1" s="1"/>
  <c r="AB1427" i="1"/>
  <c r="AC1427" i="1" s="1"/>
  <c r="AB1426" i="1"/>
  <c r="AC1426" i="1" s="1"/>
  <c r="AB1425" i="1"/>
  <c r="AC1425" i="1" s="1"/>
  <c r="AB1424" i="1"/>
  <c r="AC1424" i="1" s="1"/>
  <c r="AB1419" i="1"/>
  <c r="AC1419" i="1" s="1"/>
  <c r="AB1418" i="1"/>
  <c r="AC1418" i="1" s="1"/>
  <c r="T1416" i="1"/>
  <c r="P1498" i="1" l="1"/>
  <c r="AD1454" i="1"/>
  <c r="P1423" i="1" s="1"/>
  <c r="AD1423" i="1"/>
  <c r="R1498" i="1"/>
  <c r="AD1469" i="1"/>
  <c r="P1417" i="1" l="1"/>
  <c r="T1417" i="1" s="1"/>
  <c r="Y1603" i="1"/>
  <c r="Y1618" i="1" s="1"/>
  <c r="T1498" i="1"/>
  <c r="R1423" i="1"/>
  <c r="T1423" i="1" s="1"/>
  <c r="AB1083" i="1" l="1"/>
  <c r="AC1083" i="1" s="1"/>
  <c r="AB123" i="1"/>
  <c r="AC123" i="1" s="1"/>
  <c r="AB1175" i="1"/>
  <c r="AC1175" i="1" s="1"/>
  <c r="AB1174" i="1"/>
  <c r="AC1174" i="1" s="1"/>
  <c r="AB1192" i="1"/>
  <c r="AC1192" i="1" s="1"/>
  <c r="AD1191" i="1" s="1"/>
  <c r="AB1189" i="1"/>
  <c r="AC1189" i="1" s="1"/>
  <c r="AB1190" i="1"/>
  <c r="AC1190" i="1" s="1"/>
  <c r="AB1188" i="1"/>
  <c r="AC1188" i="1" s="1"/>
  <c r="AD1187" i="1" l="1"/>
  <c r="AD500" i="1"/>
  <c r="AB502" i="1"/>
  <c r="AB501" i="1"/>
  <c r="AB391" i="1" l="1"/>
  <c r="AC391" i="1" s="1"/>
  <c r="AB393" i="1"/>
  <c r="AC393" i="1" s="1"/>
  <c r="AD392" i="1" s="1"/>
  <c r="Q389" i="1" s="1"/>
  <c r="AB390" i="1"/>
  <c r="AC390" i="1" s="1"/>
  <c r="AB384" i="1"/>
  <c r="AC384" i="1" s="1"/>
  <c r="AB385" i="1"/>
  <c r="AC385" i="1" s="1"/>
  <c r="AB387" i="1"/>
  <c r="AC387" i="1" s="1"/>
  <c r="AD386" i="1" s="1"/>
  <c r="AB382" i="1"/>
  <c r="AC382" i="1" s="1"/>
  <c r="AD381" i="1" s="1"/>
  <c r="AB377" i="1"/>
  <c r="AC377" i="1" s="1"/>
  <c r="AB379" i="1"/>
  <c r="AC379" i="1" s="1"/>
  <c r="AB380" i="1"/>
  <c r="AC380" i="1" s="1"/>
  <c r="AB376" i="1"/>
  <c r="AC376" i="1" s="1"/>
  <c r="AB371" i="1"/>
  <c r="AC371" i="1" s="1"/>
  <c r="AB373" i="1"/>
  <c r="AC373" i="1" s="1"/>
  <c r="AB374" i="1"/>
  <c r="AC374" i="1" s="1"/>
  <c r="AB370" i="1"/>
  <c r="AC370" i="1" s="1"/>
  <c r="AB368" i="1"/>
  <c r="AC368" i="1" s="1"/>
  <c r="AB367" i="1"/>
  <c r="AC367" i="1" s="1"/>
  <c r="AB360" i="1"/>
  <c r="AC360" i="1" s="1"/>
  <c r="AB362" i="1"/>
  <c r="AC362" i="1" s="1"/>
  <c r="AD361" i="1" s="1"/>
  <c r="Y1590" i="1" s="1"/>
  <c r="AB364" i="1"/>
  <c r="AC364" i="1" s="1"/>
  <c r="AB365" i="1"/>
  <c r="AC365" i="1" s="1"/>
  <c r="AB359" i="1"/>
  <c r="AC359" i="1" s="1"/>
  <c r="AD358" i="1" l="1"/>
  <c r="P358" i="1" s="1"/>
  <c r="AD383" i="1"/>
  <c r="P381" i="1" s="1"/>
  <c r="Q381" i="1"/>
  <c r="AD375" i="1"/>
  <c r="AD389" i="1"/>
  <c r="P389" i="1" s="1"/>
  <c r="AD378" i="1"/>
  <c r="AD372" i="1"/>
  <c r="Q369" i="1" s="1"/>
  <c r="AD363" i="1"/>
  <c r="Q358" i="1" s="1"/>
  <c r="AD369" i="1"/>
  <c r="P369" i="1" s="1"/>
  <c r="AD366" i="1"/>
  <c r="Q366" i="1" s="1"/>
  <c r="Q375" i="1" l="1"/>
  <c r="AD242" i="1"/>
  <c r="Y1614" i="1" s="1"/>
  <c r="AB984" i="1"/>
  <c r="AC984" i="1" s="1"/>
  <c r="AA698" i="1"/>
  <c r="AB328" i="1"/>
  <c r="AC328" i="1" s="1"/>
  <c r="AD327" i="1" s="1"/>
  <c r="P325" i="1" s="1"/>
  <c r="AB326" i="1"/>
  <c r="AC326" i="1" s="1"/>
  <c r="AD325" i="1" s="1"/>
  <c r="AD1193" i="1"/>
  <c r="Y1556" i="1" s="1"/>
  <c r="AB1186" i="1"/>
  <c r="AC1186" i="1" s="1"/>
  <c r="AD1185" i="1" s="1"/>
  <c r="AA459" i="1"/>
  <c r="AC178" i="1" l="1"/>
  <c r="AD177" i="1" s="1"/>
  <c r="AB176" i="1"/>
  <c r="AC176" i="1" s="1"/>
  <c r="AB720" i="1" l="1"/>
  <c r="AC720" i="1" s="1"/>
  <c r="AB719" i="1"/>
  <c r="AC719" i="1" s="1"/>
  <c r="AB718" i="1"/>
  <c r="AC718" i="1" s="1"/>
  <c r="AB717" i="1"/>
  <c r="AC717" i="1" s="1"/>
  <c r="AB716" i="1"/>
  <c r="AC716" i="1" s="1"/>
  <c r="AB715" i="1"/>
  <c r="AC715" i="1" s="1"/>
  <c r="AB714" i="1"/>
  <c r="AC714" i="1" s="1"/>
  <c r="AB713" i="1"/>
  <c r="AC713" i="1" s="1"/>
  <c r="AB712" i="1"/>
  <c r="AC712" i="1" s="1"/>
  <c r="AB711" i="1"/>
  <c r="AC711" i="1" s="1"/>
  <c r="AB710" i="1"/>
  <c r="AC710" i="1" s="1"/>
  <c r="AD709" i="1" l="1"/>
  <c r="Y1579" i="1" s="1"/>
  <c r="AB706" i="1"/>
  <c r="AC706" i="1" s="1"/>
  <c r="AB707" i="1"/>
  <c r="AC707" i="1" s="1"/>
  <c r="T1394" i="1" l="1"/>
  <c r="T1393" i="1"/>
  <c r="T1392" i="1"/>
  <c r="T1391" i="1"/>
  <c r="AB1390" i="1"/>
  <c r="AC1390" i="1" s="1"/>
  <c r="AD1389" i="1" s="1"/>
  <c r="AB1388" i="1"/>
  <c r="AC1388" i="1" s="1"/>
  <c r="AD1387" i="1" s="1"/>
  <c r="P1387" i="1" s="1"/>
  <c r="T1387" i="1" s="1"/>
  <c r="AB1386" i="1"/>
  <c r="AC1386" i="1" s="1"/>
  <c r="AB1385" i="1"/>
  <c r="AC1385" i="1" s="1"/>
  <c r="AB1383" i="1"/>
  <c r="AC1383" i="1" s="1"/>
  <c r="AD1382" i="1" s="1"/>
  <c r="AB1381" i="1"/>
  <c r="AC1381" i="1" s="1"/>
  <c r="AB1380" i="1"/>
  <c r="AC1380" i="1" s="1"/>
  <c r="AB1379" i="1"/>
  <c r="AC1379" i="1" s="1"/>
  <c r="AB1377" i="1"/>
  <c r="AC1377" i="1" s="1"/>
  <c r="AB1376" i="1"/>
  <c r="AC1376" i="1" s="1"/>
  <c r="AB1375" i="1"/>
  <c r="AC1375" i="1" s="1"/>
  <c r="AB1374" i="1"/>
  <c r="AC1374" i="1" s="1"/>
  <c r="T1371" i="1"/>
  <c r="AB1370" i="1"/>
  <c r="AC1370" i="1" s="1"/>
  <c r="AD1369" i="1" s="1"/>
  <c r="P1369" i="1" s="1"/>
  <c r="T1369" i="1" s="1"/>
  <c r="AB1368" i="1"/>
  <c r="AC1368" i="1" s="1"/>
  <c r="AD1367" i="1" s="1"/>
  <c r="AB1366" i="1"/>
  <c r="AC1366" i="1" s="1"/>
  <c r="AB1365" i="1"/>
  <c r="AC1365" i="1" s="1"/>
  <c r="AB1364" i="1"/>
  <c r="AC1364" i="1" s="1"/>
  <c r="AB1363" i="1"/>
  <c r="AC1363" i="1" s="1"/>
  <c r="P1362" i="1"/>
  <c r="T1362" i="1" s="1"/>
  <c r="AB1361" i="1"/>
  <c r="AC1361" i="1" s="1"/>
  <c r="AD1360" i="1" s="1"/>
  <c r="AB1359" i="1"/>
  <c r="AC1359" i="1" s="1"/>
  <c r="AB1358" i="1"/>
  <c r="AC1358" i="1" s="1"/>
  <c r="AB1357" i="1"/>
  <c r="AC1357" i="1" s="1"/>
  <c r="AB1355" i="1"/>
  <c r="AC1355" i="1" s="1"/>
  <c r="AB1354" i="1"/>
  <c r="AC1354" i="1" s="1"/>
  <c r="AB1353" i="1"/>
  <c r="AC1353" i="1" s="1"/>
  <c r="AB1351" i="1"/>
  <c r="AC1351" i="1" s="1"/>
  <c r="T1349" i="1"/>
  <c r="T1347" i="1"/>
  <c r="T1346" i="1"/>
  <c r="AB1345" i="1"/>
  <c r="AC1345" i="1" s="1"/>
  <c r="AB1344" i="1"/>
  <c r="AC1344" i="1" s="1"/>
  <c r="AB1343" i="1"/>
  <c r="AC1343" i="1" s="1"/>
  <c r="AB1342" i="1"/>
  <c r="AC1342" i="1" s="1"/>
  <c r="T1340" i="1"/>
  <c r="T1339" i="1"/>
  <c r="T1338" i="1"/>
  <c r="AB1337" i="1"/>
  <c r="AC1337" i="1" s="1"/>
  <c r="AD1336" i="1" s="1"/>
  <c r="P1336" i="1" s="1"/>
  <c r="T1336" i="1" s="1"/>
  <c r="AB1335" i="1"/>
  <c r="AC1335" i="1" s="1"/>
  <c r="AB1334" i="1"/>
  <c r="AC1334" i="1" s="1"/>
  <c r="AB1333" i="1"/>
  <c r="AC1333" i="1" s="1"/>
  <c r="AB1332" i="1"/>
  <c r="AC1332" i="1" s="1"/>
  <c r="AB1331" i="1"/>
  <c r="AC1331" i="1" s="1"/>
  <c r="P1389" i="1" l="1"/>
  <c r="T1389" i="1" s="1"/>
  <c r="Y1606" i="1"/>
  <c r="AD1363" i="1"/>
  <c r="P1363" i="1" s="1"/>
  <c r="T1363" i="1" s="1"/>
  <c r="AD1384" i="1"/>
  <c r="P1382" i="1" s="1"/>
  <c r="T1382" i="1" s="1"/>
  <c r="AD1350" i="1"/>
  <c r="P1350" i="1" s="1"/>
  <c r="T1350" i="1" s="1"/>
  <c r="AD1373" i="1"/>
  <c r="P1373" i="1" s="1"/>
  <c r="T1373" i="1" s="1"/>
  <c r="AD1352" i="1"/>
  <c r="AD1356" i="1"/>
  <c r="Y1587" i="1" s="1"/>
  <c r="AD1378" i="1"/>
  <c r="P1378" i="1" s="1"/>
  <c r="T1378" i="1" s="1"/>
  <c r="AD1341" i="1"/>
  <c r="P1341" i="1" s="1"/>
  <c r="T1341" i="1" s="1"/>
  <c r="AD1330" i="1"/>
  <c r="P1330" i="1" s="1"/>
  <c r="T1330" i="1" s="1"/>
  <c r="P1352" i="1" l="1"/>
  <c r="T1352" i="1" s="1"/>
  <c r="Y1560" i="1"/>
  <c r="T1214" i="1"/>
  <c r="T1213" i="1"/>
  <c r="T1212" i="1"/>
  <c r="T1211" i="1"/>
  <c r="T1210" i="1"/>
  <c r="T1209" i="1"/>
  <c r="T1208" i="1"/>
  <c r="T1207" i="1"/>
  <c r="T1206" i="1"/>
  <c r="T1205" i="1"/>
  <c r="T53" i="1" l="1"/>
  <c r="AB52" i="1"/>
  <c r="AC52" i="1" s="1"/>
  <c r="AB51" i="1"/>
  <c r="AC51" i="1" s="1"/>
  <c r="AB50" i="1"/>
  <c r="AC50" i="1" s="1"/>
  <c r="AB49" i="1"/>
  <c r="AC49" i="1" s="1"/>
  <c r="AB48" i="1"/>
  <c r="AC48" i="1" s="1"/>
  <c r="AB47" i="1"/>
  <c r="AC47" i="1" s="1"/>
  <c r="AB46" i="1"/>
  <c r="AC46" i="1" s="1"/>
  <c r="AB45" i="1"/>
  <c r="AC45" i="1" s="1"/>
  <c r="AB44" i="1"/>
  <c r="AC44" i="1" s="1"/>
  <c r="AB43" i="1"/>
  <c r="AC43" i="1" s="1"/>
  <c r="AB42" i="1"/>
  <c r="AC42" i="1" s="1"/>
  <c r="AB40" i="1"/>
  <c r="AC40" i="1" s="1"/>
  <c r="AB39" i="1"/>
  <c r="AC39" i="1" s="1"/>
  <c r="AB38" i="1"/>
  <c r="AC38" i="1" s="1"/>
  <c r="AB37" i="1"/>
  <c r="AC37" i="1" s="1"/>
  <c r="AB36" i="1"/>
  <c r="AC36" i="1" s="1"/>
  <c r="AB34" i="1"/>
  <c r="AC34" i="1" s="1"/>
  <c r="AD33" i="1" s="1"/>
  <c r="Y1547" i="1" s="1"/>
  <c r="AB32" i="1"/>
  <c r="AC32" i="1" s="1"/>
  <c r="AD31" i="1" s="1"/>
  <c r="Y1546" i="1" s="1"/>
  <c r="T30" i="1"/>
  <c r="T29" i="1"/>
  <c r="T28" i="1"/>
  <c r="T27" i="1"/>
  <c r="AB26" i="1"/>
  <c r="AC26" i="1" s="1"/>
  <c r="AD25" i="1" s="1"/>
  <c r="AB24" i="1"/>
  <c r="AC24" i="1" s="1"/>
  <c r="AB23" i="1"/>
  <c r="AC23" i="1" s="1"/>
  <c r="AB22" i="1"/>
  <c r="AC22" i="1" s="1"/>
  <c r="AB21" i="1"/>
  <c r="AC21" i="1" s="1"/>
  <c r="AB20" i="1"/>
  <c r="AC20" i="1" s="1"/>
  <c r="AB19" i="1"/>
  <c r="AC19" i="1" s="1"/>
  <c r="AB18" i="1"/>
  <c r="AC18" i="1" s="1"/>
  <c r="AB17" i="1"/>
  <c r="AC17" i="1" s="1"/>
  <c r="AB16" i="1"/>
  <c r="AC16" i="1" s="1"/>
  <c r="T14" i="1"/>
  <c r="T13" i="1"/>
  <c r="T12" i="1"/>
  <c r="T11" i="1"/>
  <c r="T10" i="1"/>
  <c r="AD15" i="1" l="1"/>
  <c r="AD41" i="1"/>
  <c r="AD35" i="1"/>
  <c r="T1414" i="1"/>
  <c r="T1413" i="1"/>
  <c r="T1412" i="1"/>
  <c r="T1411" i="1"/>
  <c r="AB1410" i="1"/>
  <c r="AC1410" i="1" s="1"/>
  <c r="AB1409" i="1"/>
  <c r="AC1409" i="1" s="1"/>
  <c r="AB1406" i="1"/>
  <c r="AC1406" i="1" s="1"/>
  <c r="AD1405" i="1" s="1"/>
  <c r="AB1404" i="1"/>
  <c r="AC1404" i="1" s="1"/>
  <c r="AB1403" i="1"/>
  <c r="AC1403" i="1" s="1"/>
  <c r="AB1402" i="1"/>
  <c r="AC1402" i="1" s="1"/>
  <c r="AB1400" i="1"/>
  <c r="AC1400" i="1" s="1"/>
  <c r="AB1399" i="1"/>
  <c r="AC1399" i="1" s="1"/>
  <c r="AB1398" i="1"/>
  <c r="AC1398" i="1" s="1"/>
  <c r="P15" i="1" l="1"/>
  <c r="T15" i="1" s="1"/>
  <c r="P31" i="1"/>
  <c r="T31" i="1" s="1"/>
  <c r="AD1408" i="1"/>
  <c r="Q1407" i="1" s="1"/>
  <c r="T1407" i="1" s="1"/>
  <c r="AD1397" i="1"/>
  <c r="AD1401" i="1"/>
  <c r="Q1401" i="1" s="1"/>
  <c r="T1401" i="1" s="1"/>
  <c r="T191" i="1"/>
  <c r="T190" i="1"/>
  <c r="AB189" i="1"/>
  <c r="AC189" i="1" s="1"/>
  <c r="AD188" i="1" s="1"/>
  <c r="T187" i="1"/>
  <c r="AB186" i="1"/>
  <c r="AC186" i="1" s="1"/>
  <c r="AB185" i="1"/>
  <c r="AC185" i="1" s="1"/>
  <c r="AB183" i="1"/>
  <c r="AC183" i="1" s="1"/>
  <c r="AB182" i="1"/>
  <c r="AC182" i="1" s="1"/>
  <c r="AB181" i="1"/>
  <c r="AC181" i="1" s="1"/>
  <c r="P179" i="1"/>
  <c r="T179" i="1" s="1"/>
  <c r="AB175" i="1"/>
  <c r="AC175" i="1" s="1"/>
  <c r="AB174" i="1"/>
  <c r="AC174" i="1" s="1"/>
  <c r="AB173" i="1"/>
  <c r="AC173" i="1" s="1"/>
  <c r="AB172" i="1"/>
  <c r="AC172" i="1" s="1"/>
  <c r="AD180" i="1" l="1"/>
  <c r="P180" i="1" s="1"/>
  <c r="T180" i="1" s="1"/>
  <c r="AD171" i="1"/>
  <c r="P171" i="1" s="1"/>
  <c r="P188" i="1"/>
  <c r="T188" i="1" s="1"/>
  <c r="Y1602" i="1"/>
  <c r="Q1397" i="1"/>
  <c r="T1397" i="1" s="1"/>
  <c r="Y1580" i="1"/>
  <c r="AD184" i="1"/>
  <c r="P184" i="1" s="1"/>
  <c r="T184" i="1" s="1"/>
  <c r="T171" i="1" l="1"/>
  <c r="P274" i="1"/>
  <c r="T274" i="1" s="1"/>
  <c r="P273" i="1"/>
  <c r="T273" i="1" s="1"/>
  <c r="P272" i="1"/>
  <c r="T272" i="1" s="1"/>
  <c r="P271" i="1"/>
  <c r="T271" i="1" s="1"/>
  <c r="P270" i="1"/>
  <c r="T270" i="1" s="1"/>
  <c r="AB269" i="1"/>
  <c r="AC269" i="1" s="1"/>
  <c r="AD268" i="1" s="1"/>
  <c r="P268" i="1" s="1"/>
  <c r="T268" i="1" s="1"/>
  <c r="AB267" i="1"/>
  <c r="AC267" i="1" s="1"/>
  <c r="AB266" i="1"/>
  <c r="AC266" i="1" s="1"/>
  <c r="AB265" i="1"/>
  <c r="AC265" i="1" s="1"/>
  <c r="AB264" i="1"/>
  <c r="AC264" i="1" s="1"/>
  <c r="AB263" i="1"/>
  <c r="AC263" i="1" s="1"/>
  <c r="P261" i="1"/>
  <c r="T261" i="1" s="1"/>
  <c r="P260" i="1"/>
  <c r="T260" i="1" s="1"/>
  <c r="P259" i="1"/>
  <c r="T259" i="1" s="1"/>
  <c r="AB258" i="1"/>
  <c r="AC258" i="1" s="1"/>
  <c r="AB257" i="1"/>
  <c r="AC257" i="1" s="1"/>
  <c r="AB256" i="1"/>
  <c r="AC256" i="1" s="1"/>
  <c r="AB255" i="1"/>
  <c r="AC255" i="1" s="1"/>
  <c r="P253" i="1"/>
  <c r="T253" i="1" s="1"/>
  <c r="AB252" i="1"/>
  <c r="AC252" i="1" s="1"/>
  <c r="AB251" i="1"/>
  <c r="AC251" i="1" s="1"/>
  <c r="AB250" i="1"/>
  <c r="AC250" i="1" s="1"/>
  <c r="AB249" i="1"/>
  <c r="AC249" i="1" s="1"/>
  <c r="P214" i="1"/>
  <c r="T214" i="1" s="1"/>
  <c r="P213" i="1"/>
  <c r="T213" i="1" s="1"/>
  <c r="AB212" i="1"/>
  <c r="AC212" i="1" s="1"/>
  <c r="AD211" i="1" s="1"/>
  <c r="P211" i="1" s="1"/>
  <c r="T211" i="1" s="1"/>
  <c r="AB210" i="1"/>
  <c r="AC210" i="1" s="1"/>
  <c r="AB209" i="1"/>
  <c r="AC209" i="1" s="1"/>
  <c r="AB208" i="1"/>
  <c r="AC208" i="1" s="1"/>
  <c r="AB206" i="1"/>
  <c r="AC206" i="1" s="1"/>
  <c r="AD205" i="1" s="1"/>
  <c r="AB204" i="1"/>
  <c r="AC204" i="1" s="1"/>
  <c r="AD203" i="1" s="1"/>
  <c r="P202" i="1"/>
  <c r="T202" i="1" s="1"/>
  <c r="AB201" i="1"/>
  <c r="AC201" i="1" s="1"/>
  <c r="AB200" i="1"/>
  <c r="AC200" i="1" s="1"/>
  <c r="AB199" i="1"/>
  <c r="AC199" i="1" s="1"/>
  <c r="P197" i="1"/>
  <c r="T197" i="1" s="1"/>
  <c r="AB196" i="1"/>
  <c r="AC196" i="1" s="1"/>
  <c r="AB195" i="1"/>
  <c r="AC195" i="1" s="1"/>
  <c r="AB194" i="1"/>
  <c r="AC194" i="1" s="1"/>
  <c r="AD207" i="1" l="1"/>
  <c r="P207" i="1" s="1"/>
  <c r="T207" i="1" s="1"/>
  <c r="AD198" i="1"/>
  <c r="P198" i="1" s="1"/>
  <c r="T198" i="1" s="1"/>
  <c r="AD262" i="1"/>
  <c r="P262" i="1" s="1"/>
  <c r="T262" i="1" s="1"/>
  <c r="P203" i="1"/>
  <c r="T203" i="1" s="1"/>
  <c r="AD248" i="1"/>
  <c r="P248" i="1" s="1"/>
  <c r="T248" i="1" s="1"/>
  <c r="AD254" i="1"/>
  <c r="P254" i="1" s="1"/>
  <c r="T254" i="1" s="1"/>
  <c r="AD193" i="1"/>
  <c r="P193" i="1" s="1"/>
  <c r="T193" i="1" s="1"/>
  <c r="AB465" i="1"/>
  <c r="AC465" i="1" s="1"/>
  <c r="AD464" i="1" s="1"/>
  <c r="Q464" i="1" s="1"/>
  <c r="T464" i="1" s="1"/>
  <c r="AB463" i="1"/>
  <c r="AC463" i="1" s="1"/>
  <c r="AD462" i="1" s="1"/>
  <c r="Q462" i="1" s="1"/>
  <c r="T462" i="1" s="1"/>
  <c r="AB461" i="1"/>
  <c r="AC461" i="1" s="1"/>
  <c r="AD460" i="1" s="1"/>
  <c r="Q460" i="1" s="1"/>
  <c r="T460" i="1" s="1"/>
  <c r="AB459" i="1"/>
  <c r="AC459" i="1" s="1"/>
  <c r="AD458" i="1" s="1"/>
  <c r="P458" i="1" s="1"/>
  <c r="T458" i="1" s="1"/>
  <c r="P413" i="1"/>
  <c r="T413" i="1" s="1"/>
  <c r="T412" i="1"/>
  <c r="T411" i="1"/>
  <c r="T410" i="1"/>
  <c r="T409" i="1"/>
  <c r="T408" i="1"/>
  <c r="AB407" i="1"/>
  <c r="AC407" i="1" s="1"/>
  <c r="AB406" i="1"/>
  <c r="AC406" i="1" s="1"/>
  <c r="AB405" i="1"/>
  <c r="AC405" i="1" s="1"/>
  <c r="AB403" i="1"/>
  <c r="AC403" i="1" s="1"/>
  <c r="AB402" i="1"/>
  <c r="AC402" i="1" s="1"/>
  <c r="AB401" i="1"/>
  <c r="AC401" i="1" s="1"/>
  <c r="AB400" i="1"/>
  <c r="AC400" i="1" s="1"/>
  <c r="AB398" i="1"/>
  <c r="AC398" i="1" s="1"/>
  <c r="AB397" i="1"/>
  <c r="AC397" i="1" s="1"/>
  <c r="AB396" i="1"/>
  <c r="AC396" i="1" s="1"/>
  <c r="AD395" i="1" l="1"/>
  <c r="AD404" i="1"/>
  <c r="AD399" i="1"/>
  <c r="T456" i="1"/>
  <c r="T455" i="1"/>
  <c r="AB454" i="1"/>
  <c r="AC454" i="1" s="1"/>
  <c r="AB453" i="1"/>
  <c r="AC453" i="1" s="1"/>
  <c r="AB452" i="1"/>
  <c r="AC452" i="1" s="1"/>
  <c r="AB451" i="1"/>
  <c r="AC451" i="1" s="1"/>
  <c r="AB450" i="1"/>
  <c r="AC450" i="1" s="1"/>
  <c r="AB449" i="1"/>
  <c r="AC449" i="1" s="1"/>
  <c r="AB448" i="1"/>
  <c r="AC448" i="1" s="1"/>
  <c r="AB447" i="1"/>
  <c r="AC447" i="1" s="1"/>
  <c r="AB446" i="1"/>
  <c r="AC446" i="1" s="1"/>
  <c r="AB445" i="1"/>
  <c r="AC445" i="1" s="1"/>
  <c r="AB444" i="1"/>
  <c r="AC444" i="1" s="1"/>
  <c r="AB443" i="1"/>
  <c r="AC443" i="1" s="1"/>
  <c r="AB441" i="1"/>
  <c r="AC441" i="1" s="1"/>
  <c r="AB440" i="1"/>
  <c r="AC440" i="1" s="1"/>
  <c r="AB439" i="1"/>
  <c r="AC439" i="1" s="1"/>
  <c r="AB438" i="1"/>
  <c r="AC438" i="1" s="1"/>
  <c r="AB437" i="1"/>
  <c r="AC437" i="1" s="1"/>
  <c r="T435" i="1"/>
  <c r="AB434" i="1"/>
  <c r="AC434" i="1" s="1"/>
  <c r="AB433" i="1"/>
  <c r="AC433" i="1" s="1"/>
  <c r="AB432" i="1"/>
  <c r="AC432" i="1" s="1"/>
  <c r="AB431" i="1"/>
  <c r="AC431" i="1" s="1"/>
  <c r="AB429" i="1"/>
  <c r="AC429" i="1" s="1"/>
  <c r="AB428" i="1"/>
  <c r="AC428" i="1" s="1"/>
  <c r="AB427" i="1"/>
  <c r="AC427" i="1" s="1"/>
  <c r="AB426" i="1"/>
  <c r="AC426" i="1" s="1"/>
  <c r="AB425" i="1"/>
  <c r="AC425" i="1" s="1"/>
  <c r="AB424" i="1"/>
  <c r="AC424" i="1" s="1"/>
  <c r="AB423" i="1"/>
  <c r="AC423" i="1" s="1"/>
  <c r="AB422" i="1"/>
  <c r="AC422" i="1" s="1"/>
  <c r="AB421" i="1"/>
  <c r="AC421" i="1" s="1"/>
  <c r="P395" i="1" l="1"/>
  <c r="T395" i="1" s="1"/>
  <c r="Q399" i="1"/>
  <c r="T399" i="1" s="1"/>
  <c r="P404" i="1"/>
  <c r="T404" i="1" s="1"/>
  <c r="Y1543" i="1"/>
  <c r="AD436" i="1"/>
  <c r="Q436" i="1" s="1"/>
  <c r="T436" i="1" s="1"/>
  <c r="AD430" i="1"/>
  <c r="AD420" i="1"/>
  <c r="AD442" i="1"/>
  <c r="Q442" i="1" s="1"/>
  <c r="T442" i="1" s="1"/>
  <c r="Q420" i="1" l="1"/>
  <c r="T420" i="1" s="1"/>
  <c r="T169" i="1"/>
  <c r="T168" i="1"/>
  <c r="T167" i="1"/>
  <c r="T166" i="1"/>
  <c r="T165" i="1"/>
  <c r="AB164" i="1"/>
  <c r="AC164" i="1" s="1"/>
  <c r="AD163" i="1" s="1"/>
  <c r="Y1539" i="1" s="1"/>
  <c r="Q162" i="1"/>
  <c r="T162" i="1" s="1"/>
  <c r="AB161" i="1"/>
  <c r="AC161" i="1" s="1"/>
  <c r="AB160" i="1"/>
  <c r="AC160" i="1" s="1"/>
  <c r="AB158" i="1"/>
  <c r="AC158" i="1" s="1"/>
  <c r="AD157" i="1" s="1"/>
  <c r="R149" i="1" s="1"/>
  <c r="AB156" i="1"/>
  <c r="AC156" i="1" s="1"/>
  <c r="AD155" i="1" s="1"/>
  <c r="Q149" i="1" s="1"/>
  <c r="AB154" i="1"/>
  <c r="AC154" i="1" s="1"/>
  <c r="AD153" i="1" s="1"/>
  <c r="Y1535" i="1" s="1"/>
  <c r="AB152" i="1"/>
  <c r="AC152" i="1" s="1"/>
  <c r="AB150" i="1"/>
  <c r="AC150" i="1" s="1"/>
  <c r="AD149" i="1" s="1"/>
  <c r="AB148" i="1"/>
  <c r="AC148" i="1" s="1"/>
  <c r="AB147" i="1"/>
  <c r="AC147" i="1" s="1"/>
  <c r="P163" i="1" l="1"/>
  <c r="T163" i="1" s="1"/>
  <c r="P149" i="1"/>
  <c r="T149" i="1" s="1"/>
  <c r="AD146" i="1"/>
  <c r="P146" i="1" s="1"/>
  <c r="T146" i="1" s="1"/>
  <c r="AD159" i="1"/>
  <c r="P159" i="1" s="1"/>
  <c r="T159" i="1" s="1"/>
  <c r="P1129" i="1"/>
  <c r="T1129" i="1" s="1"/>
  <c r="P1128" i="1"/>
  <c r="T1128" i="1" s="1"/>
  <c r="P1127" i="1"/>
  <c r="T1127" i="1" s="1"/>
  <c r="P1126" i="1"/>
  <c r="T1126" i="1" s="1"/>
  <c r="AB1125" i="1"/>
  <c r="AC1125" i="1" s="1"/>
  <c r="P1123" i="1"/>
  <c r="T1123" i="1" s="1"/>
  <c r="P1122" i="1"/>
  <c r="T1122" i="1" s="1"/>
  <c r="Q1121" i="1"/>
  <c r="T1121" i="1" s="1"/>
  <c r="AB1120" i="1"/>
  <c r="AC1120" i="1" s="1"/>
  <c r="AD1119" i="1" s="1"/>
  <c r="P1119" i="1" s="1"/>
  <c r="T1119" i="1" s="1"/>
  <c r="P1118" i="1"/>
  <c r="T1118" i="1" s="1"/>
  <c r="AB1117" i="1"/>
  <c r="AC1117" i="1" s="1"/>
  <c r="AB1116" i="1"/>
  <c r="AC1116" i="1" s="1"/>
  <c r="AD1124" i="1" l="1"/>
  <c r="P1124" i="1" s="1"/>
  <c r="T1124" i="1" s="1"/>
  <c r="AD1115" i="1"/>
  <c r="T534" i="1"/>
  <c r="T533" i="1"/>
  <c r="T532" i="1"/>
  <c r="T531" i="1"/>
  <c r="AD529" i="1"/>
  <c r="AB528" i="1"/>
  <c r="AC528" i="1" s="1"/>
  <c r="AB527" i="1"/>
  <c r="AC527" i="1" s="1"/>
  <c r="AB526" i="1"/>
  <c r="AC526" i="1" s="1"/>
  <c r="AB525" i="1"/>
  <c r="AC525" i="1" s="1"/>
  <c r="AB523" i="1"/>
  <c r="AC523" i="1" s="1"/>
  <c r="AB522" i="1"/>
  <c r="AC522" i="1" s="1"/>
  <c r="AB521" i="1"/>
  <c r="AC521" i="1" s="1"/>
  <c r="AB520" i="1"/>
  <c r="AC520" i="1" s="1"/>
  <c r="AB519" i="1"/>
  <c r="AC519" i="1" s="1"/>
  <c r="AB518" i="1"/>
  <c r="AC518" i="1" s="1"/>
  <c r="AB517" i="1"/>
  <c r="AC517" i="1" s="1"/>
  <c r="AB516" i="1"/>
  <c r="AC516" i="1" s="1"/>
  <c r="AB515" i="1"/>
  <c r="AC515" i="1" s="1"/>
  <c r="AB514" i="1"/>
  <c r="AC514" i="1" s="1"/>
  <c r="AB513" i="1"/>
  <c r="AC513" i="1" s="1"/>
  <c r="AB512" i="1"/>
  <c r="AC512" i="1" s="1"/>
  <c r="AB511" i="1"/>
  <c r="AC511" i="1" s="1"/>
  <c r="AB510" i="1"/>
  <c r="AC510" i="1" s="1"/>
  <c r="AB509" i="1"/>
  <c r="AC509" i="1" s="1"/>
  <c r="AB508" i="1"/>
  <c r="AC508" i="1" s="1"/>
  <c r="AB507" i="1"/>
  <c r="AC507" i="1" s="1"/>
  <c r="AB506" i="1"/>
  <c r="AC506" i="1" s="1"/>
  <c r="T504" i="1"/>
  <c r="T503" i="1"/>
  <c r="AB499" i="1"/>
  <c r="AC499" i="1" s="1"/>
  <c r="AB498" i="1"/>
  <c r="AC498" i="1" s="1"/>
  <c r="AB496" i="1"/>
  <c r="AC496" i="1" s="1"/>
  <c r="AB495" i="1"/>
  <c r="AC495" i="1" s="1"/>
  <c r="AB494" i="1"/>
  <c r="AC494" i="1" s="1"/>
  <c r="AB493" i="1"/>
  <c r="AC493" i="1" s="1"/>
  <c r="AB491" i="1"/>
  <c r="AC491" i="1" s="1"/>
  <c r="AB490" i="1"/>
  <c r="AC490" i="1" s="1"/>
  <c r="AB489" i="1"/>
  <c r="AC489" i="1" s="1"/>
  <c r="AB488" i="1"/>
  <c r="AC488" i="1" s="1"/>
  <c r="AB487" i="1"/>
  <c r="AC487" i="1" s="1"/>
  <c r="AB486" i="1"/>
  <c r="AC486" i="1" s="1"/>
  <c r="AB485" i="1"/>
  <c r="AC485" i="1" s="1"/>
  <c r="AB484" i="1"/>
  <c r="AC484" i="1" s="1"/>
  <c r="AB483" i="1"/>
  <c r="AC483" i="1" s="1"/>
  <c r="AB482" i="1"/>
  <c r="AC482" i="1" s="1"/>
  <c r="AB481" i="1"/>
  <c r="AC481" i="1" s="1"/>
  <c r="AB480" i="1"/>
  <c r="AC480" i="1" s="1"/>
  <c r="AB479" i="1"/>
  <c r="AC479" i="1" s="1"/>
  <c r="AB478" i="1"/>
  <c r="AC478" i="1" s="1"/>
  <c r="AB477" i="1"/>
  <c r="AC477" i="1" s="1"/>
  <c r="AB476" i="1"/>
  <c r="AC476" i="1" s="1"/>
  <c r="AB475" i="1"/>
  <c r="AC475" i="1" s="1"/>
  <c r="AB474" i="1"/>
  <c r="AC474" i="1" s="1"/>
  <c r="AB473" i="1"/>
  <c r="AC473" i="1" s="1"/>
  <c r="AB469" i="1"/>
  <c r="AC469" i="1" s="1"/>
  <c r="AD468" i="1" s="1"/>
  <c r="P1115" i="1" l="1"/>
  <c r="T1115" i="1" s="1"/>
  <c r="AD492" i="1"/>
  <c r="AD497" i="1"/>
  <c r="AD472" i="1"/>
  <c r="AD524" i="1"/>
  <c r="AD505" i="1"/>
  <c r="P468" i="1" l="1"/>
  <c r="T468" i="1" s="1"/>
  <c r="P505" i="1"/>
  <c r="T505" i="1" s="1"/>
  <c r="AB1113" i="1" l="1"/>
  <c r="AC1113" i="1" s="1"/>
  <c r="AB1112" i="1"/>
  <c r="AC1112" i="1" s="1"/>
  <c r="AB1111" i="1"/>
  <c r="AC1111" i="1" s="1"/>
  <c r="AB1109" i="1"/>
  <c r="AC1109" i="1" s="1"/>
  <c r="AD1108" i="1" s="1"/>
  <c r="P1108" i="1" s="1"/>
  <c r="T1108" i="1" s="1"/>
  <c r="AB1107" i="1"/>
  <c r="AC1107" i="1" s="1"/>
  <c r="AD1106" i="1" s="1"/>
  <c r="P1106" i="1" s="1"/>
  <c r="T1106" i="1" s="1"/>
  <c r="AB1105" i="1"/>
  <c r="AC1105" i="1" s="1"/>
  <c r="AD1104" i="1" s="1"/>
  <c r="P1104" i="1" s="1"/>
  <c r="T1104" i="1" s="1"/>
  <c r="AB1103" i="1"/>
  <c r="AC1103" i="1" s="1"/>
  <c r="AD1102" i="1" s="1"/>
  <c r="P1102" i="1" s="1"/>
  <c r="T1102" i="1" s="1"/>
  <c r="AB1101" i="1"/>
  <c r="AC1101" i="1" s="1"/>
  <c r="AD1100" i="1" s="1"/>
  <c r="P1100" i="1" s="1"/>
  <c r="T1100" i="1" s="1"/>
  <c r="AB1099" i="1"/>
  <c r="AC1099" i="1" s="1"/>
  <c r="AD1098" i="1" s="1"/>
  <c r="P1098" i="1" s="1"/>
  <c r="T1098" i="1" s="1"/>
  <c r="AB1097" i="1"/>
  <c r="AC1097" i="1" s="1"/>
  <c r="AD1096" i="1" s="1"/>
  <c r="P1096" i="1" s="1"/>
  <c r="T1096" i="1" s="1"/>
  <c r="AB1095" i="1"/>
  <c r="AC1095" i="1" s="1"/>
  <c r="AD1094" i="1" s="1"/>
  <c r="P1094" i="1" s="1"/>
  <c r="T1094" i="1" s="1"/>
  <c r="AB1093" i="1"/>
  <c r="AC1093" i="1" s="1"/>
  <c r="AD1092" i="1" s="1"/>
  <c r="P1092" i="1" s="1"/>
  <c r="T1092" i="1" s="1"/>
  <c r="AB1091" i="1"/>
  <c r="AC1091" i="1" s="1"/>
  <c r="AD1090" i="1" s="1"/>
  <c r="P1090" i="1" s="1"/>
  <c r="T1090" i="1" s="1"/>
  <c r="AB1089" i="1"/>
  <c r="AC1089" i="1" s="1"/>
  <c r="AD1088" i="1" s="1"/>
  <c r="AD1086" i="1"/>
  <c r="AB1085" i="1"/>
  <c r="AC1085" i="1" s="1"/>
  <c r="AD1084" i="1" s="1"/>
  <c r="AB1082" i="1"/>
  <c r="AC1082" i="1" s="1"/>
  <c r="AB1081" i="1"/>
  <c r="AC1081" i="1" s="1"/>
  <c r="AB1079" i="1"/>
  <c r="AC1079" i="1" s="1"/>
  <c r="AB1078" i="1"/>
  <c r="AC1078" i="1" s="1"/>
  <c r="AB1077" i="1"/>
  <c r="AC1077" i="1" s="1"/>
  <c r="AB1076" i="1"/>
  <c r="AC1076" i="1" s="1"/>
  <c r="AB1075" i="1"/>
  <c r="AC1075" i="1" s="1"/>
  <c r="AB1074" i="1"/>
  <c r="AC1074" i="1" s="1"/>
  <c r="AB1073" i="1"/>
  <c r="AC1073" i="1" s="1"/>
  <c r="AB1072" i="1"/>
  <c r="AC1072" i="1" s="1"/>
  <c r="AB1071" i="1"/>
  <c r="AC1071" i="1" s="1"/>
  <c r="AB1070" i="1"/>
  <c r="AC1070" i="1" s="1"/>
  <c r="AB1069" i="1"/>
  <c r="AC1069" i="1" s="1"/>
  <c r="AB1068" i="1"/>
  <c r="AC1068" i="1" s="1"/>
  <c r="AB1067" i="1"/>
  <c r="AC1067" i="1" s="1"/>
  <c r="AB1066" i="1"/>
  <c r="AC1066" i="1" s="1"/>
  <c r="AB1065" i="1"/>
  <c r="AC1065" i="1" s="1"/>
  <c r="AB1064" i="1"/>
  <c r="AC1064" i="1" s="1"/>
  <c r="AB1062" i="1"/>
  <c r="AC1062" i="1" s="1"/>
  <c r="AB1061" i="1"/>
  <c r="AC1061" i="1" s="1"/>
  <c r="AB1060" i="1"/>
  <c r="AC1060" i="1" s="1"/>
  <c r="AB1058" i="1"/>
  <c r="AC1058" i="1" s="1"/>
  <c r="AB1057" i="1"/>
  <c r="AC1057" i="1" s="1"/>
  <c r="AB1056" i="1"/>
  <c r="AC1056" i="1" s="1"/>
  <c r="AB1055" i="1"/>
  <c r="AC1055" i="1" s="1"/>
  <c r="AB1054" i="1"/>
  <c r="AC1054" i="1" s="1"/>
  <c r="AB1053" i="1"/>
  <c r="AC1053" i="1" s="1"/>
  <c r="AB1052" i="1"/>
  <c r="AC1052" i="1" s="1"/>
  <c r="AD1080" i="1" l="1"/>
  <c r="R1063" i="1" s="1"/>
  <c r="Y1601" i="1"/>
  <c r="Q1063" i="1"/>
  <c r="AD1059" i="1"/>
  <c r="AD1110" i="1"/>
  <c r="P1110" i="1" s="1"/>
  <c r="T1110" i="1" s="1"/>
  <c r="AD1063" i="1"/>
  <c r="P1063" i="1" s="1"/>
  <c r="AD1051" i="1"/>
  <c r="P1051" i="1" l="1"/>
  <c r="T1051" i="1" s="1"/>
  <c r="T1063" i="1"/>
  <c r="T1227" i="1"/>
  <c r="T1226" i="1"/>
  <c r="T1225" i="1"/>
  <c r="T1224" i="1"/>
  <c r="T1223" i="1"/>
  <c r="T1222" i="1"/>
  <c r="T1221" i="1"/>
  <c r="T1220" i="1"/>
  <c r="AD1218" i="1"/>
  <c r="AD1216" i="1"/>
  <c r="Q1218" i="1" l="1"/>
  <c r="T1218" i="1" s="1"/>
  <c r="Y1604" i="1"/>
  <c r="R1216" i="1"/>
  <c r="T1216" i="1" s="1"/>
  <c r="Y1559" i="1"/>
  <c r="T1203" i="1"/>
  <c r="T1202" i="1"/>
  <c r="T1201" i="1"/>
  <c r="T1200" i="1"/>
  <c r="T1199" i="1"/>
  <c r="T1198" i="1"/>
  <c r="T1197" i="1"/>
  <c r="AD1184" i="1"/>
  <c r="AD1183" i="1"/>
  <c r="AB1182" i="1"/>
  <c r="AC1182" i="1" s="1"/>
  <c r="AB1180" i="1"/>
  <c r="AC1180" i="1" s="1"/>
  <c r="AB1179" i="1"/>
  <c r="AC1179" i="1" s="1"/>
  <c r="AB1178" i="1"/>
  <c r="AC1178" i="1" s="1"/>
  <c r="AB1177" i="1"/>
  <c r="AC1177" i="1" s="1"/>
  <c r="AB1173" i="1"/>
  <c r="AC1173" i="1" s="1"/>
  <c r="AB1172" i="1"/>
  <c r="AC1172" i="1" s="1"/>
  <c r="AB1171" i="1"/>
  <c r="AC1171" i="1" s="1"/>
  <c r="AB1169" i="1"/>
  <c r="AC1169" i="1" s="1"/>
  <c r="AD1168" i="1" s="1"/>
  <c r="Y1598" i="1" s="1"/>
  <c r="AB1167" i="1"/>
  <c r="AC1167" i="1" s="1"/>
  <c r="T1164" i="1"/>
  <c r="T1163" i="1"/>
  <c r="AD1170" i="1" l="1"/>
  <c r="AD1165" i="1"/>
  <c r="Y1562" i="1" s="1"/>
  <c r="AD1181" i="1"/>
  <c r="AD1176" i="1"/>
  <c r="P1165" i="1" l="1"/>
  <c r="T1165" i="1" s="1"/>
  <c r="T1327" i="1" l="1"/>
  <c r="T1326" i="1"/>
  <c r="T1325" i="1"/>
  <c r="T1324" i="1"/>
  <c r="T1323" i="1"/>
  <c r="T1322" i="1"/>
  <c r="AB1321" i="1"/>
  <c r="AC1321" i="1" s="1"/>
  <c r="AB1320" i="1"/>
  <c r="AC1320" i="1" s="1"/>
  <c r="AB1319" i="1"/>
  <c r="AC1319" i="1" s="1"/>
  <c r="AB1317" i="1"/>
  <c r="AC1317" i="1" s="1"/>
  <c r="AB1316" i="1"/>
  <c r="AC1316" i="1" s="1"/>
  <c r="AB1315" i="1"/>
  <c r="AC1315" i="1" s="1"/>
  <c r="AB1314" i="1"/>
  <c r="AC1314" i="1" s="1"/>
  <c r="AB1313" i="1"/>
  <c r="AC1313" i="1" s="1"/>
  <c r="AB1312" i="1"/>
  <c r="AC1312" i="1" s="1"/>
  <c r="AB1311" i="1"/>
  <c r="AC1311" i="1" s="1"/>
  <c r="AB1310" i="1"/>
  <c r="AC1310" i="1" s="1"/>
  <c r="AB1309" i="1"/>
  <c r="AC1309" i="1" s="1"/>
  <c r="AB1308" i="1"/>
  <c r="AC1308" i="1" s="1"/>
  <c r="AB1307" i="1"/>
  <c r="AC1307" i="1" s="1"/>
  <c r="AB1306" i="1"/>
  <c r="AC1306" i="1" s="1"/>
  <c r="AB1304" i="1"/>
  <c r="AC1304" i="1" s="1"/>
  <c r="AB1303" i="1"/>
  <c r="AC1303" i="1" s="1"/>
  <c r="AB1302" i="1"/>
  <c r="AC1302" i="1" s="1"/>
  <c r="AB1301" i="1"/>
  <c r="AC1301" i="1" s="1"/>
  <c r="AB1300" i="1"/>
  <c r="AC1300" i="1" s="1"/>
  <c r="AB1299" i="1"/>
  <c r="AC1299" i="1" s="1"/>
  <c r="AB1298" i="1"/>
  <c r="AC1298" i="1" s="1"/>
  <c r="AB1297" i="1"/>
  <c r="AC1297" i="1" s="1"/>
  <c r="AB1296" i="1"/>
  <c r="AC1296" i="1" s="1"/>
  <c r="AB1295" i="1"/>
  <c r="AC1295" i="1" s="1"/>
  <c r="AB1294" i="1"/>
  <c r="AC1294" i="1" s="1"/>
  <c r="AB1293" i="1"/>
  <c r="AC1293" i="1" s="1"/>
  <c r="AB1292" i="1"/>
  <c r="AC1292" i="1" s="1"/>
  <c r="AB1291" i="1"/>
  <c r="AC1291" i="1" s="1"/>
  <c r="AB1290" i="1"/>
  <c r="AC1290" i="1" s="1"/>
  <c r="AB1289" i="1"/>
  <c r="AC1289" i="1" s="1"/>
  <c r="AB1288" i="1"/>
  <c r="AC1288" i="1" s="1"/>
  <c r="AB1287" i="1"/>
  <c r="AC1287" i="1" s="1"/>
  <c r="AB1286" i="1"/>
  <c r="AC1286" i="1" s="1"/>
  <c r="AB1285" i="1"/>
  <c r="AC1285" i="1" s="1"/>
  <c r="AB1284" i="1"/>
  <c r="AC1284" i="1" s="1"/>
  <c r="AB1283" i="1"/>
  <c r="AC1283" i="1" s="1"/>
  <c r="AB1282" i="1"/>
  <c r="AC1282" i="1" s="1"/>
  <c r="AB1281" i="1"/>
  <c r="AC1281" i="1" s="1"/>
  <c r="AB1280" i="1"/>
  <c r="AC1280" i="1" s="1"/>
  <c r="AB1278" i="1"/>
  <c r="AC1278" i="1" s="1"/>
  <c r="AB1277" i="1"/>
  <c r="AC1277" i="1" s="1"/>
  <c r="AB1276" i="1"/>
  <c r="AC1276" i="1" s="1"/>
  <c r="AB1275" i="1"/>
  <c r="AC1275" i="1" s="1"/>
  <c r="AB1274" i="1"/>
  <c r="AC1274" i="1" s="1"/>
  <c r="AB1273" i="1"/>
  <c r="AC1273" i="1" s="1"/>
  <c r="AB1272" i="1"/>
  <c r="AC1272" i="1" s="1"/>
  <c r="AB1271" i="1"/>
  <c r="AC1271" i="1" s="1"/>
  <c r="AB1270" i="1"/>
  <c r="AC1270" i="1" s="1"/>
  <c r="AB1269" i="1"/>
  <c r="AC1269" i="1" s="1"/>
  <c r="AB1268" i="1"/>
  <c r="AC1268" i="1" s="1"/>
  <c r="AB1267" i="1"/>
  <c r="AC1267" i="1" s="1"/>
  <c r="AB1266" i="1"/>
  <c r="AC1266" i="1" s="1"/>
  <c r="AB1265" i="1"/>
  <c r="AC1265" i="1" s="1"/>
  <c r="AB1264" i="1"/>
  <c r="AC1264" i="1" s="1"/>
  <c r="AB1263" i="1"/>
  <c r="AC1263" i="1" s="1"/>
  <c r="AB1262" i="1"/>
  <c r="AC1262" i="1" s="1"/>
  <c r="AB1261" i="1"/>
  <c r="AC1261" i="1" s="1"/>
  <c r="AB1260" i="1"/>
  <c r="AC1260" i="1" s="1"/>
  <c r="AB1259" i="1"/>
  <c r="AC1259" i="1" s="1"/>
  <c r="AB1258" i="1"/>
  <c r="AC1258" i="1" s="1"/>
  <c r="AB1257" i="1"/>
  <c r="AC1257" i="1" s="1"/>
  <c r="AB1256" i="1"/>
  <c r="AC1256" i="1" s="1"/>
  <c r="AB1255" i="1"/>
  <c r="AC1255" i="1" s="1"/>
  <c r="AB1254" i="1"/>
  <c r="AC1254" i="1" s="1"/>
  <c r="AB1253" i="1"/>
  <c r="AC1253" i="1" s="1"/>
  <c r="AB1252" i="1"/>
  <c r="AC1252" i="1" s="1"/>
  <c r="AB1251" i="1"/>
  <c r="AC1251" i="1" s="1"/>
  <c r="AB1250" i="1"/>
  <c r="AC1250" i="1" s="1"/>
  <c r="AB1249" i="1"/>
  <c r="AC1249" i="1" s="1"/>
  <c r="AB1248" i="1"/>
  <c r="AC1248" i="1" s="1"/>
  <c r="AB1247" i="1"/>
  <c r="AC1247" i="1" s="1"/>
  <c r="AB1246" i="1"/>
  <c r="AC1246" i="1" s="1"/>
  <c r="AB1245" i="1"/>
  <c r="AC1245" i="1" s="1"/>
  <c r="AB1244" i="1"/>
  <c r="AC1244" i="1" s="1"/>
  <c r="AB1243" i="1"/>
  <c r="AC1243" i="1" s="1"/>
  <c r="AB1242" i="1"/>
  <c r="AC1242" i="1" s="1"/>
  <c r="AB1241" i="1"/>
  <c r="AC1241" i="1" s="1"/>
  <c r="AD1279" i="1" l="1"/>
  <c r="Y1582" i="1" s="1"/>
  <c r="AD1318" i="1"/>
  <c r="AD1240" i="1"/>
  <c r="Y1573" i="1" s="1"/>
  <c r="AD1305" i="1"/>
  <c r="AB726" i="1"/>
  <c r="AC726" i="1" s="1"/>
  <c r="AD725" i="1" s="1"/>
  <c r="Q725" i="1" s="1"/>
  <c r="T725" i="1" s="1"/>
  <c r="AB724" i="1"/>
  <c r="AC724" i="1" s="1"/>
  <c r="AB723" i="1"/>
  <c r="AC723" i="1" s="1"/>
  <c r="AB722" i="1"/>
  <c r="AC722" i="1" s="1"/>
  <c r="AB708" i="1"/>
  <c r="AC708" i="1" s="1"/>
  <c r="AD705" i="1" s="1"/>
  <c r="AB704" i="1"/>
  <c r="AC704" i="1" s="1"/>
  <c r="AD703" i="1" s="1"/>
  <c r="AB702" i="1"/>
  <c r="AC702" i="1" s="1"/>
  <c r="AD701" i="1" s="1"/>
  <c r="Q701" i="1" s="1"/>
  <c r="T701" i="1" s="1"/>
  <c r="AB700" i="1"/>
  <c r="AC700" i="1" s="1"/>
  <c r="AD699" i="1" s="1"/>
  <c r="Y1545" i="1" s="1"/>
  <c r="AB698" i="1"/>
  <c r="AC698" i="1" s="1"/>
  <c r="AD697" i="1" s="1"/>
  <c r="AB696" i="1"/>
  <c r="AC696" i="1" s="1"/>
  <c r="AD695" i="1" s="1"/>
  <c r="Y1544" i="1" s="1"/>
  <c r="AB694" i="1"/>
  <c r="AC694" i="1" s="1"/>
  <c r="AB693" i="1"/>
  <c r="AC693" i="1" s="1"/>
  <c r="AB691" i="1"/>
  <c r="AC691" i="1" s="1"/>
  <c r="AD690" i="1" s="1"/>
  <c r="Y1563" i="1" s="1"/>
  <c r="AB689" i="1"/>
  <c r="AC689" i="1" s="1"/>
  <c r="AB688" i="1"/>
  <c r="AC688" i="1" s="1"/>
  <c r="AB687" i="1"/>
  <c r="AC687" i="1" s="1"/>
  <c r="AB685" i="1"/>
  <c r="AC685" i="1" s="1"/>
  <c r="AD684" i="1" s="1"/>
  <c r="AB683" i="1"/>
  <c r="AC683" i="1" s="1"/>
  <c r="AD682" i="1" s="1"/>
  <c r="R601" i="1" s="1"/>
  <c r="AD680" i="1"/>
  <c r="Y1599" i="1" s="1"/>
  <c r="AA679" i="1"/>
  <c r="AB679" i="1" s="1"/>
  <c r="AC679" i="1" s="1"/>
  <c r="AD678" i="1" s="1"/>
  <c r="AA677" i="1"/>
  <c r="AB677" i="1" s="1"/>
  <c r="AC677" i="1" s="1"/>
  <c r="AD676" i="1" s="1"/>
  <c r="AB675" i="1"/>
  <c r="AC675" i="1" s="1"/>
  <c r="AD674" i="1" s="1"/>
  <c r="Y1553" i="1" s="1"/>
  <c r="AB673" i="1"/>
  <c r="AA671" i="1"/>
  <c r="AB671" i="1" s="1"/>
  <c r="AC671" i="1" s="1"/>
  <c r="AD670" i="1" s="1"/>
  <c r="Y1554" i="1" s="1"/>
  <c r="AB669" i="1"/>
  <c r="AC669" i="1" s="1"/>
  <c r="AB668" i="1"/>
  <c r="AC668" i="1" s="1"/>
  <c r="AB667" i="1"/>
  <c r="AC667" i="1" s="1"/>
  <c r="AB665" i="1"/>
  <c r="AC665" i="1" s="1"/>
  <c r="AB664" i="1"/>
  <c r="AC664" i="1" s="1"/>
  <c r="AB662" i="1"/>
  <c r="AC662" i="1" s="1"/>
  <c r="AB661" i="1"/>
  <c r="AC661" i="1" s="1"/>
  <c r="AB660" i="1"/>
  <c r="AC660" i="1" s="1"/>
  <c r="AB659" i="1"/>
  <c r="AC659" i="1" s="1"/>
  <c r="AB658" i="1"/>
  <c r="AC658" i="1" s="1"/>
  <c r="AB657" i="1"/>
  <c r="AC657" i="1" s="1"/>
  <c r="AB656" i="1"/>
  <c r="AC656" i="1" s="1"/>
  <c r="AB655" i="1"/>
  <c r="AC655" i="1" s="1"/>
  <c r="AB654" i="1"/>
  <c r="AC654" i="1" s="1"/>
  <c r="AB653" i="1"/>
  <c r="AC653" i="1" s="1"/>
  <c r="AB652" i="1"/>
  <c r="AC652" i="1" s="1"/>
  <c r="AB651" i="1"/>
  <c r="AC651" i="1" s="1"/>
  <c r="AB650" i="1"/>
  <c r="AC650" i="1" s="1"/>
  <c r="AB649" i="1"/>
  <c r="AC649" i="1" s="1"/>
  <c r="AB648" i="1"/>
  <c r="AC648" i="1" s="1"/>
  <c r="AB647" i="1"/>
  <c r="AC647" i="1" s="1"/>
  <c r="AB646" i="1"/>
  <c r="AC646" i="1" s="1"/>
  <c r="AB645" i="1"/>
  <c r="AC645" i="1" s="1"/>
  <c r="AB644" i="1"/>
  <c r="AC644" i="1" s="1"/>
  <c r="AB643" i="1"/>
  <c r="AC643" i="1" s="1"/>
  <c r="AB642" i="1"/>
  <c r="AC642" i="1" s="1"/>
  <c r="AB641" i="1"/>
  <c r="AC641" i="1" s="1"/>
  <c r="AB640" i="1"/>
  <c r="AC640" i="1" s="1"/>
  <c r="AB639" i="1"/>
  <c r="AC639" i="1" s="1"/>
  <c r="AB638" i="1"/>
  <c r="AC638" i="1" s="1"/>
  <c r="AB637" i="1"/>
  <c r="AC637" i="1" s="1"/>
  <c r="AB636" i="1"/>
  <c r="AC636" i="1" s="1"/>
  <c r="AB635" i="1"/>
  <c r="AC635" i="1" s="1"/>
  <c r="AB634" i="1"/>
  <c r="AC634" i="1" s="1"/>
  <c r="AB633" i="1"/>
  <c r="AC633" i="1" s="1"/>
  <c r="AB632" i="1"/>
  <c r="AC632" i="1" s="1"/>
  <c r="AB631" i="1"/>
  <c r="AC631" i="1" s="1"/>
  <c r="AB630" i="1"/>
  <c r="AC630" i="1" s="1"/>
  <c r="AB629" i="1"/>
  <c r="AC629" i="1" s="1"/>
  <c r="AA627" i="1"/>
  <c r="AB627" i="1" s="1"/>
  <c r="AC627" i="1" s="1"/>
  <c r="AD626" i="1" s="1"/>
  <c r="AA625" i="1"/>
  <c r="AB625" i="1" s="1"/>
  <c r="AC625" i="1" s="1"/>
  <c r="AA624" i="1"/>
  <c r="AB624" i="1" s="1"/>
  <c r="AC624" i="1" s="1"/>
  <c r="AB622" i="1"/>
  <c r="AC622" i="1" s="1"/>
  <c r="AD621" i="1" s="1"/>
  <c r="AB620" i="1"/>
  <c r="AC620" i="1" s="1"/>
  <c r="AB619" i="1"/>
  <c r="AC619" i="1" s="1"/>
  <c r="AA617" i="1"/>
  <c r="AB617" i="1" s="1"/>
  <c r="AC617" i="1" s="1"/>
  <c r="AA616" i="1"/>
  <c r="AB616" i="1" s="1"/>
  <c r="AC616" i="1" s="1"/>
  <c r="AA615" i="1"/>
  <c r="AB615" i="1" s="1"/>
  <c r="AC615" i="1" s="1"/>
  <c r="AA614" i="1"/>
  <c r="AB614" i="1" s="1"/>
  <c r="AC614" i="1" s="1"/>
  <c r="AA613" i="1"/>
  <c r="AB613" i="1" s="1"/>
  <c r="AC613" i="1" s="1"/>
  <c r="AB611" i="1"/>
  <c r="AC611" i="1" s="1"/>
  <c r="AD610" i="1" s="1"/>
  <c r="AA609" i="1"/>
  <c r="AB609" i="1" s="1"/>
  <c r="AC609" i="1" s="1"/>
  <c r="AA608" i="1"/>
  <c r="AB608" i="1" s="1"/>
  <c r="AC608" i="1" s="1"/>
  <c r="AA606" i="1"/>
  <c r="AB606" i="1" s="1"/>
  <c r="AC606" i="1" s="1"/>
  <c r="AD605" i="1" s="1"/>
  <c r="AB604" i="1"/>
  <c r="AC604" i="1" s="1"/>
  <c r="AD603" i="1" s="1"/>
  <c r="Y1549" i="1" s="1"/>
  <c r="AB602" i="1"/>
  <c r="AC602" i="1" s="1"/>
  <c r="AD601" i="1" s="1"/>
  <c r="AB600" i="1"/>
  <c r="AC600" i="1" s="1"/>
  <c r="AD599" i="1" s="1"/>
  <c r="AB598" i="1"/>
  <c r="AC598" i="1" s="1"/>
  <c r="AD597" i="1" s="1"/>
  <c r="Q597" i="1" s="1"/>
  <c r="T597" i="1" s="1"/>
  <c r="Q561" i="1"/>
  <c r="T561" i="1" s="1"/>
  <c r="AB560" i="1"/>
  <c r="AC560" i="1" s="1"/>
  <c r="AD559" i="1" s="1"/>
  <c r="AC673" i="1" l="1"/>
  <c r="AD672" i="1" s="1"/>
  <c r="Y1564" i="1" s="1"/>
  <c r="Y1552" i="1"/>
  <c r="Y1597" i="1"/>
  <c r="R599" i="1"/>
  <c r="T599" i="1" s="1"/>
  <c r="Y1600" i="1"/>
  <c r="Y1596" i="1"/>
  <c r="R1240" i="1"/>
  <c r="T1240" i="1" s="1"/>
  <c r="Q559" i="1"/>
  <c r="T559" i="1" s="1"/>
  <c r="AD666" i="1"/>
  <c r="R1279" i="1"/>
  <c r="T1279" i="1" s="1"/>
  <c r="AD692" i="1"/>
  <c r="Y1583" i="1" s="1"/>
  <c r="AD663" i="1"/>
  <c r="AD618" i="1"/>
  <c r="AD607" i="1"/>
  <c r="Y1595" i="1" s="1"/>
  <c r="AD623" i="1"/>
  <c r="Y1565" i="1" s="1"/>
  <c r="AD686" i="1"/>
  <c r="Y1586" i="1" s="1"/>
  <c r="AD721" i="1"/>
  <c r="AD628" i="1"/>
  <c r="Y1576" i="1" s="1"/>
  <c r="P695" i="1"/>
  <c r="T695" i="1" s="1"/>
  <c r="AD612" i="1"/>
  <c r="T389" i="1"/>
  <c r="T388" i="1"/>
  <c r="T381" i="1"/>
  <c r="T375" i="1"/>
  <c r="T366" i="1"/>
  <c r="P601" i="1" l="1"/>
  <c r="AH678" i="1"/>
  <c r="Q703" i="1"/>
  <c r="T703" i="1" s="1"/>
  <c r="Y1588" i="1"/>
  <c r="Y1629" i="1"/>
  <c r="Y1578" i="1"/>
  <c r="AH693" i="1"/>
  <c r="AH614" i="1"/>
  <c r="AH653" i="1"/>
  <c r="Q601" i="1"/>
  <c r="T358" i="1"/>
  <c r="AB355" i="1"/>
  <c r="AC355" i="1" s="1"/>
  <c r="AB354" i="1"/>
  <c r="AC354" i="1" s="1"/>
  <c r="AB353" i="1"/>
  <c r="AC353" i="1" s="1"/>
  <c r="AB351" i="1"/>
  <c r="AC351" i="1" s="1"/>
  <c r="AB350" i="1"/>
  <c r="AC350" i="1" s="1"/>
  <c r="AB349" i="1"/>
  <c r="AC349" i="1" s="1"/>
  <c r="AB347" i="1"/>
  <c r="AC347" i="1" s="1"/>
  <c r="AB346" i="1"/>
  <c r="AC346" i="1" s="1"/>
  <c r="AB345" i="1"/>
  <c r="AC345" i="1" s="1"/>
  <c r="AB344" i="1"/>
  <c r="AC344" i="1" s="1"/>
  <c r="AB342" i="1"/>
  <c r="AC342" i="1" s="1"/>
  <c r="AB341" i="1"/>
  <c r="AC341" i="1" s="1"/>
  <c r="AB340" i="1"/>
  <c r="AC340" i="1" s="1"/>
  <c r="AB339" i="1"/>
  <c r="AC339" i="1" s="1"/>
  <c r="AB338" i="1"/>
  <c r="AC338" i="1" s="1"/>
  <c r="AB337" i="1"/>
  <c r="AC337" i="1" s="1"/>
  <c r="AB336" i="1"/>
  <c r="AC336" i="1" s="1"/>
  <c r="AB335" i="1"/>
  <c r="AC335" i="1" s="1"/>
  <c r="AB333" i="1"/>
  <c r="AC333" i="1" s="1"/>
  <c r="AB332" i="1"/>
  <c r="AC332" i="1" s="1"/>
  <c r="AB331" i="1"/>
  <c r="AC331" i="1" s="1"/>
  <c r="P329" i="1"/>
  <c r="T329" i="1" s="1"/>
  <c r="AB324" i="1"/>
  <c r="AC324" i="1" s="1"/>
  <c r="AD323" i="1" s="1"/>
  <c r="P323" i="1" s="1"/>
  <c r="T323" i="1" s="1"/>
  <c r="P321" i="1"/>
  <c r="T321" i="1" s="1"/>
  <c r="P320" i="1"/>
  <c r="T320" i="1" s="1"/>
  <c r="P319" i="1"/>
  <c r="T319" i="1" s="1"/>
  <c r="P318" i="1"/>
  <c r="T318" i="1" s="1"/>
  <c r="AB317" i="1"/>
  <c r="AC317" i="1" s="1"/>
  <c r="AB316" i="1"/>
  <c r="AC316" i="1" s="1"/>
  <c r="AB315" i="1"/>
  <c r="AC315" i="1" s="1"/>
  <c r="AB313" i="1"/>
  <c r="AC313" i="1" s="1"/>
  <c r="AB312" i="1"/>
  <c r="AC312" i="1" s="1"/>
  <c r="AB311" i="1"/>
  <c r="AC311" i="1" s="1"/>
  <c r="AB310" i="1"/>
  <c r="AC310" i="1" s="1"/>
  <c r="AB309" i="1"/>
  <c r="AC309" i="1" s="1"/>
  <c r="AB307" i="1"/>
  <c r="AC307" i="1" s="1"/>
  <c r="AB306" i="1"/>
  <c r="AC306" i="1" s="1"/>
  <c r="AB305" i="1"/>
  <c r="AC305" i="1" s="1"/>
  <c r="AB304" i="1"/>
  <c r="AC304" i="1" s="1"/>
  <c r="AB302" i="1"/>
  <c r="AC302" i="1" s="1"/>
  <c r="AD301" i="1" s="1"/>
  <c r="P301" i="1" s="1"/>
  <c r="T301" i="1" s="1"/>
  <c r="AB300" i="1"/>
  <c r="AC300" i="1" s="1"/>
  <c r="AB299" i="1"/>
  <c r="AC299" i="1" s="1"/>
  <c r="AB298" i="1"/>
  <c r="AC298" i="1" s="1"/>
  <c r="AB297" i="1"/>
  <c r="AC297" i="1" s="1"/>
  <c r="AB296" i="1"/>
  <c r="AC296" i="1" s="1"/>
  <c r="AB295" i="1"/>
  <c r="AC295" i="1" s="1"/>
  <c r="AB294" i="1"/>
  <c r="AC294" i="1" s="1"/>
  <c r="AB293" i="1"/>
  <c r="AC293" i="1" s="1"/>
  <c r="AB292" i="1"/>
  <c r="AC292" i="1" s="1"/>
  <c r="AB291" i="1"/>
  <c r="AC291" i="1" s="1"/>
  <c r="AB290" i="1"/>
  <c r="AC290" i="1" s="1"/>
  <c r="AB288" i="1"/>
  <c r="AC288" i="1" s="1"/>
  <c r="AB287" i="1"/>
  <c r="AC287" i="1" s="1"/>
  <c r="AB286" i="1"/>
  <c r="AC286" i="1" s="1"/>
  <c r="AB285" i="1"/>
  <c r="AC285" i="1" s="1"/>
  <c r="AB283" i="1"/>
  <c r="AC283" i="1" s="1"/>
  <c r="AD282" i="1" s="1"/>
  <c r="AB281" i="1"/>
  <c r="AC281" i="1" s="1"/>
  <c r="AB280" i="1"/>
  <c r="AC280" i="1" s="1"/>
  <c r="AB279" i="1"/>
  <c r="AC279" i="1" s="1"/>
  <c r="AB278" i="1"/>
  <c r="AC278" i="1" s="1"/>
  <c r="T601" i="1" l="1"/>
  <c r="Y1561" i="1"/>
  <c r="R325" i="1"/>
  <c r="T325" i="1" s="1"/>
  <c r="P282" i="1"/>
  <c r="T282" i="1" s="1"/>
  <c r="T369" i="1"/>
  <c r="AD314" i="1"/>
  <c r="P314" i="1" s="1"/>
  <c r="T314" i="1" s="1"/>
  <c r="AD303" i="1"/>
  <c r="P303" i="1" s="1"/>
  <c r="T303" i="1" s="1"/>
  <c r="AD348" i="1"/>
  <c r="P348" i="1" s="1"/>
  <c r="T348" i="1" s="1"/>
  <c r="AD352" i="1"/>
  <c r="P352" i="1" s="1"/>
  <c r="T352" i="1" s="1"/>
  <c r="AD330" i="1"/>
  <c r="P330" i="1" s="1"/>
  <c r="T330" i="1" s="1"/>
  <c r="AD343" i="1"/>
  <c r="P343" i="1" s="1"/>
  <c r="T343" i="1" s="1"/>
  <c r="AD334" i="1"/>
  <c r="P334" i="1" s="1"/>
  <c r="T334" i="1" s="1"/>
  <c r="AD277" i="1"/>
  <c r="P277" i="1" s="1"/>
  <c r="T277" i="1" s="1"/>
  <c r="AD284" i="1"/>
  <c r="P284" i="1" s="1"/>
  <c r="T284" i="1" s="1"/>
  <c r="AD289" i="1"/>
  <c r="P289" i="1" s="1"/>
  <c r="T289" i="1" s="1"/>
  <c r="AD308" i="1"/>
  <c r="P308" i="1" s="1"/>
  <c r="T308" i="1" s="1"/>
  <c r="T1238" i="1" l="1"/>
  <c r="T1237" i="1"/>
  <c r="T1236" i="1"/>
  <c r="T1235" i="1"/>
  <c r="T1234" i="1"/>
  <c r="T1233" i="1"/>
  <c r="T1232" i="1"/>
  <c r="T1231" i="1"/>
  <c r="T1230" i="1"/>
  <c r="T1229" i="1"/>
  <c r="AB1160" i="1" l="1"/>
  <c r="AC1160" i="1" s="1"/>
  <c r="AB1159" i="1"/>
  <c r="AC1159" i="1" s="1"/>
  <c r="AB1158" i="1"/>
  <c r="AC1158" i="1" s="1"/>
  <c r="AB1157" i="1"/>
  <c r="AC1157" i="1" s="1"/>
  <c r="AB1155" i="1"/>
  <c r="AC1155" i="1" s="1"/>
  <c r="AB1154" i="1"/>
  <c r="AC1154" i="1" s="1"/>
  <c r="AB1152" i="1"/>
  <c r="AC1152" i="1" s="1"/>
  <c r="AD1151" i="1" s="1"/>
  <c r="AB1150" i="1"/>
  <c r="AC1150" i="1" s="1"/>
  <c r="AD1149" i="1" s="1"/>
  <c r="AB1148" i="1"/>
  <c r="AC1148" i="1" s="1"/>
  <c r="AB1147" i="1"/>
  <c r="AC1147" i="1" s="1"/>
  <c r="AB1145" i="1"/>
  <c r="AC1145" i="1" s="1"/>
  <c r="AB1144" i="1"/>
  <c r="AC1144" i="1" s="1"/>
  <c r="AB1143" i="1"/>
  <c r="AC1143" i="1" s="1"/>
  <c r="AB1142" i="1"/>
  <c r="AC1142" i="1" s="1"/>
  <c r="AB1140" i="1"/>
  <c r="AC1140" i="1" s="1"/>
  <c r="AD1139" i="1" s="1"/>
  <c r="AB1138" i="1"/>
  <c r="AC1138" i="1" s="1"/>
  <c r="AB1137" i="1"/>
  <c r="AC1137" i="1" s="1"/>
  <c r="AB1136" i="1"/>
  <c r="AC1136" i="1" s="1"/>
  <c r="AB1134" i="1"/>
  <c r="AC1134" i="1" s="1"/>
  <c r="AB1133" i="1"/>
  <c r="AC1133" i="1" s="1"/>
  <c r="AB1132" i="1"/>
  <c r="AC1132" i="1" s="1"/>
  <c r="AD1131" i="1" l="1"/>
  <c r="P1131" i="1" s="1"/>
  <c r="T1131" i="1" s="1"/>
  <c r="AD1141" i="1"/>
  <c r="P1141" i="1" s="1"/>
  <c r="T1141" i="1" s="1"/>
  <c r="AD1153" i="1"/>
  <c r="P1153" i="1" s="1"/>
  <c r="T1153" i="1" s="1"/>
  <c r="T1151" i="1"/>
  <c r="P1151" i="1"/>
  <c r="AD1135" i="1"/>
  <c r="P1135" i="1" s="1"/>
  <c r="T1135" i="1" s="1"/>
  <c r="AD1156" i="1"/>
  <c r="P1156" i="1" s="1"/>
  <c r="T1156" i="1" s="1"/>
  <c r="AD1146" i="1"/>
  <c r="P1146" i="1" s="1"/>
  <c r="T1146" i="1" s="1"/>
  <c r="AB1049" i="1" l="1"/>
  <c r="AC1049" i="1" s="1"/>
  <c r="AB1048" i="1"/>
  <c r="AC1048" i="1" s="1"/>
  <c r="T1047" i="1"/>
  <c r="AB1046" i="1"/>
  <c r="AC1046" i="1" s="1"/>
  <c r="AD1045" i="1" s="1"/>
  <c r="AB1044" i="1"/>
  <c r="AC1044" i="1" s="1"/>
  <c r="AD1043" i="1" s="1"/>
  <c r="T1043" i="1"/>
  <c r="AB1042" i="1"/>
  <c r="AC1042" i="1" s="1"/>
  <c r="AB1041" i="1"/>
  <c r="AC1041" i="1" s="1"/>
  <c r="AB1040" i="1"/>
  <c r="AC1040" i="1" s="1"/>
  <c r="AB1039" i="1"/>
  <c r="AC1039" i="1" s="1"/>
  <c r="T1038" i="1"/>
  <c r="AB1037" i="1"/>
  <c r="AC1037" i="1" s="1"/>
  <c r="AB1036" i="1"/>
  <c r="AC1036" i="1" s="1"/>
  <c r="AB1035" i="1"/>
  <c r="AC1035" i="1" s="1"/>
  <c r="T1034" i="1"/>
  <c r="AB1033" i="1"/>
  <c r="AC1033" i="1" s="1"/>
  <c r="AB1032" i="1"/>
  <c r="AC1032" i="1" s="1"/>
  <c r="T1031" i="1"/>
  <c r="AB1030" i="1"/>
  <c r="AC1030" i="1" s="1"/>
  <c r="AB1029" i="1"/>
  <c r="AC1029" i="1" s="1"/>
  <c r="T1028" i="1"/>
  <c r="AB1027" i="1"/>
  <c r="AC1027" i="1" s="1"/>
  <c r="AB1026" i="1"/>
  <c r="AC1026" i="1" s="1"/>
  <c r="T1025" i="1"/>
  <c r="AB1024" i="1"/>
  <c r="AC1024" i="1" s="1"/>
  <c r="AB1023" i="1"/>
  <c r="AC1023" i="1" s="1"/>
  <c r="T1022" i="1"/>
  <c r="AB1021" i="1"/>
  <c r="AC1021" i="1" s="1"/>
  <c r="AB1020" i="1"/>
  <c r="AC1020" i="1" s="1"/>
  <c r="T1019" i="1"/>
  <c r="AB1018" i="1"/>
  <c r="AC1018" i="1" s="1"/>
  <c r="AB1017" i="1"/>
  <c r="AC1017" i="1" s="1"/>
  <c r="T1016" i="1"/>
  <c r="AD1028" i="1" l="1"/>
  <c r="AD1047" i="1"/>
  <c r="AD1022" i="1"/>
  <c r="AD1025" i="1"/>
  <c r="AD1034" i="1"/>
  <c r="AD1031" i="1"/>
  <c r="AD1019" i="1"/>
  <c r="AD1016" i="1"/>
  <c r="AD1038" i="1"/>
  <c r="AB1014" i="1" l="1"/>
  <c r="AC1014" i="1" s="1"/>
  <c r="AB1013" i="1"/>
  <c r="AC1013" i="1" s="1"/>
  <c r="AB1012" i="1"/>
  <c r="AC1012" i="1" s="1"/>
  <c r="AB1011" i="1"/>
  <c r="AC1011" i="1" s="1"/>
  <c r="AB1010" i="1"/>
  <c r="AC1010" i="1" s="1"/>
  <c r="AB1009" i="1"/>
  <c r="AC1009" i="1" s="1"/>
  <c r="AB1008" i="1"/>
  <c r="AC1008" i="1" s="1"/>
  <c r="AB1007" i="1"/>
  <c r="AC1007" i="1" s="1"/>
  <c r="AB1006" i="1"/>
  <c r="AC1006" i="1" s="1"/>
  <c r="AB1005" i="1"/>
  <c r="AC1005" i="1" s="1"/>
  <c r="AB1004" i="1"/>
  <c r="AC1004" i="1" s="1"/>
  <c r="AB1002" i="1"/>
  <c r="AC1002" i="1" s="1"/>
  <c r="AB1001" i="1"/>
  <c r="AC1001" i="1" s="1"/>
  <c r="AB1000" i="1"/>
  <c r="AC1000" i="1" s="1"/>
  <c r="AB999" i="1"/>
  <c r="AC999" i="1" s="1"/>
  <c r="AB998" i="1"/>
  <c r="AC998" i="1" s="1"/>
  <c r="AB997" i="1"/>
  <c r="AC997" i="1" s="1"/>
  <c r="AB996" i="1"/>
  <c r="AC996" i="1" s="1"/>
  <c r="AB995" i="1"/>
  <c r="AC995" i="1" s="1"/>
  <c r="AB994" i="1"/>
  <c r="AC994" i="1" s="1"/>
  <c r="AB993" i="1"/>
  <c r="AC993" i="1" s="1"/>
  <c r="AB992" i="1"/>
  <c r="AC992" i="1" s="1"/>
  <c r="AB991" i="1"/>
  <c r="AC991" i="1" s="1"/>
  <c r="AB990" i="1"/>
  <c r="AC990" i="1" s="1"/>
  <c r="AB989" i="1"/>
  <c r="AC989" i="1" s="1"/>
  <c r="AB988" i="1"/>
  <c r="AC988" i="1" s="1"/>
  <c r="AB987" i="1"/>
  <c r="AC987" i="1" s="1"/>
  <c r="AB986" i="1"/>
  <c r="AC986" i="1" s="1"/>
  <c r="AD983" i="1"/>
  <c r="AB982" i="1"/>
  <c r="AC982" i="1" s="1"/>
  <c r="AD981" i="1" s="1"/>
  <c r="AD980" i="1"/>
  <c r="Y1605" i="1" s="1"/>
  <c r="AC979" i="1"/>
  <c r="AD979" i="1" s="1"/>
  <c r="Y1615" i="1" s="1"/>
  <c r="AB978" i="1"/>
  <c r="AC978" i="1" s="1"/>
  <c r="AB977" i="1"/>
  <c r="AC977" i="1" s="1"/>
  <c r="AB976" i="1"/>
  <c r="AC976" i="1" s="1"/>
  <c r="AB974" i="1"/>
  <c r="AC974" i="1" s="1"/>
  <c r="AD973" i="1" s="1"/>
  <c r="AB972" i="1"/>
  <c r="AC972" i="1" s="1"/>
  <c r="AD971" i="1" s="1"/>
  <c r="P971" i="1" s="1"/>
  <c r="T971" i="1" s="1"/>
  <c r="AB970" i="1"/>
  <c r="AC970" i="1" s="1"/>
  <c r="AD969" i="1" s="1"/>
  <c r="AB968" i="1"/>
  <c r="AC968" i="1" s="1"/>
  <c r="AD967" i="1" s="1"/>
  <c r="Y1555" i="1" s="1"/>
  <c r="Y1630" i="1" l="1"/>
  <c r="P967" i="1"/>
  <c r="T967" i="1" s="1"/>
  <c r="P981" i="1"/>
  <c r="T981" i="1" s="1"/>
  <c r="AD975" i="1"/>
  <c r="P973" i="1" s="1"/>
  <c r="T973" i="1" s="1"/>
  <c r="AD985" i="1"/>
  <c r="AD1003" i="1"/>
  <c r="P985" i="1" l="1"/>
  <c r="T985" i="1" s="1"/>
  <c r="AB964" i="1" l="1"/>
  <c r="AC964" i="1" s="1"/>
  <c r="T964" i="1"/>
  <c r="AB963" i="1"/>
  <c r="AC963" i="1" s="1"/>
  <c r="T963" i="1"/>
  <c r="AB962" i="1"/>
  <c r="AC962" i="1" s="1"/>
  <c r="AB960" i="1"/>
  <c r="AC960" i="1" s="1"/>
  <c r="AB959" i="1"/>
  <c r="AC959" i="1" s="1"/>
  <c r="AB958" i="1"/>
  <c r="AC958" i="1" s="1"/>
  <c r="AB956" i="1"/>
  <c r="AC956" i="1" s="1"/>
  <c r="AB955" i="1"/>
  <c r="AC955" i="1" s="1"/>
  <c r="AB954" i="1"/>
  <c r="AC954" i="1" s="1"/>
  <c r="AB953" i="1"/>
  <c r="AC953" i="1" s="1"/>
  <c r="AB952" i="1"/>
  <c r="AC952" i="1" s="1"/>
  <c r="AB951" i="1"/>
  <c r="AC951" i="1" s="1"/>
  <c r="AB950" i="1"/>
  <c r="AC950" i="1" s="1"/>
  <c r="AB949" i="1"/>
  <c r="AC949" i="1" s="1"/>
  <c r="AB948" i="1"/>
  <c r="AC948" i="1" s="1"/>
  <c r="AB947" i="1"/>
  <c r="AC947" i="1" s="1"/>
  <c r="AB946" i="1"/>
  <c r="AC946" i="1" s="1"/>
  <c r="AB945" i="1"/>
  <c r="AC945" i="1" s="1"/>
  <c r="AB944" i="1"/>
  <c r="AC944" i="1" s="1"/>
  <c r="AB942" i="1"/>
  <c r="AC942" i="1" s="1"/>
  <c r="AD941" i="1" s="1"/>
  <c r="Y1575" i="1" s="1"/>
  <c r="AB938" i="1"/>
  <c r="AC938" i="1" s="1"/>
  <c r="AD937" i="1" s="1"/>
  <c r="AB936" i="1"/>
  <c r="AC936" i="1" s="1"/>
  <c r="AB935" i="1"/>
  <c r="AC935" i="1" s="1"/>
  <c r="AB933" i="1"/>
  <c r="AC933" i="1" s="1"/>
  <c r="AB932" i="1"/>
  <c r="AC932" i="1" s="1"/>
  <c r="AB931" i="1"/>
  <c r="AC931" i="1" s="1"/>
  <c r="AB930" i="1"/>
  <c r="AC930" i="1" s="1"/>
  <c r="AB929" i="1"/>
  <c r="AC929" i="1" s="1"/>
  <c r="AB928" i="1"/>
  <c r="AC928" i="1" s="1"/>
  <c r="AB927" i="1"/>
  <c r="AC927" i="1" s="1"/>
  <c r="AB926" i="1"/>
  <c r="AC926" i="1" s="1"/>
  <c r="AB925" i="1"/>
  <c r="AC925" i="1" s="1"/>
  <c r="AB924" i="1"/>
  <c r="AC924" i="1" s="1"/>
  <c r="AB923" i="1"/>
  <c r="AC923" i="1" s="1"/>
  <c r="AB922" i="1"/>
  <c r="AC922" i="1" s="1"/>
  <c r="AB921" i="1"/>
  <c r="AC921" i="1" s="1"/>
  <c r="AB920" i="1"/>
  <c r="AC920" i="1" s="1"/>
  <c r="AB919" i="1"/>
  <c r="AC919" i="1" s="1"/>
  <c r="AB918" i="1"/>
  <c r="AC918" i="1" s="1"/>
  <c r="AA916" i="1"/>
  <c r="AB916" i="1" s="1"/>
  <c r="AC916" i="1" s="1"/>
  <c r="AD915" i="1" s="1"/>
  <c r="P913" i="1" s="1"/>
  <c r="AB914" i="1"/>
  <c r="AC914" i="1" s="1"/>
  <c r="AD913" i="1" s="1"/>
  <c r="Y1548" i="1" l="1"/>
  <c r="R913" i="1"/>
  <c r="T913" i="1" s="1"/>
  <c r="AD934" i="1"/>
  <c r="AD961" i="1"/>
  <c r="Y1558" i="1" s="1"/>
  <c r="AD957" i="1"/>
  <c r="AD917" i="1"/>
  <c r="P917" i="1" s="1"/>
  <c r="T917" i="1" s="1"/>
  <c r="AD943" i="1"/>
  <c r="P943" i="1" s="1"/>
  <c r="T943" i="1" s="1"/>
  <c r="P934" i="1" l="1"/>
  <c r="T934" i="1" s="1"/>
  <c r="P957" i="1"/>
  <c r="T957" i="1" s="1"/>
  <c r="AB911" i="1" l="1"/>
  <c r="AC911" i="1" s="1"/>
  <c r="AB910" i="1"/>
  <c r="AC910" i="1" s="1"/>
  <c r="AB909" i="1"/>
  <c r="AC909" i="1" s="1"/>
  <c r="AB908" i="1"/>
  <c r="AC908" i="1" s="1"/>
  <c r="AB906" i="1"/>
  <c r="AC906" i="1" s="1"/>
  <c r="AB905" i="1"/>
  <c r="AC905" i="1" s="1"/>
  <c r="AB904" i="1"/>
  <c r="AC904" i="1" s="1"/>
  <c r="AB903" i="1"/>
  <c r="AC903" i="1" s="1"/>
  <c r="AB902" i="1"/>
  <c r="AC902" i="1" s="1"/>
  <c r="AB901" i="1"/>
  <c r="AB899" i="1"/>
  <c r="AC899" i="1" s="1"/>
  <c r="AB898" i="1"/>
  <c r="AC898" i="1" s="1"/>
  <c r="AB897" i="1"/>
  <c r="AC897" i="1" s="1"/>
  <c r="AB896" i="1"/>
  <c r="AC896" i="1" s="1"/>
  <c r="AB894" i="1"/>
  <c r="AC894" i="1" s="1"/>
  <c r="AB893" i="1"/>
  <c r="AC893" i="1" s="1"/>
  <c r="AB892" i="1"/>
  <c r="AB890" i="1"/>
  <c r="AC890" i="1" s="1"/>
  <c r="AB889" i="1"/>
  <c r="AC889" i="1" s="1"/>
  <c r="AB888" i="1"/>
  <c r="AC888" i="1" s="1"/>
  <c r="AB887" i="1"/>
  <c r="AC887" i="1" s="1"/>
  <c r="AB885" i="1"/>
  <c r="AC885" i="1" s="1"/>
  <c r="AB884" i="1"/>
  <c r="AC884" i="1" s="1"/>
  <c r="AB883" i="1"/>
  <c r="AB881" i="1"/>
  <c r="AC881" i="1" s="1"/>
  <c r="AB880" i="1"/>
  <c r="AC880" i="1" s="1"/>
  <c r="AB879" i="1"/>
  <c r="AC879" i="1" s="1"/>
  <c r="AB877" i="1"/>
  <c r="AC877" i="1" s="1"/>
  <c r="AB876" i="1"/>
  <c r="AC876" i="1" s="1"/>
  <c r="AB875" i="1"/>
  <c r="AC875" i="1" s="1"/>
  <c r="AB874" i="1"/>
  <c r="AC874" i="1" s="1"/>
  <c r="AB872" i="1"/>
  <c r="AC872" i="1" s="1"/>
  <c r="AB871" i="1"/>
  <c r="AC871" i="1" s="1"/>
  <c r="AB870" i="1"/>
  <c r="AC870" i="1" s="1"/>
  <c r="AB869" i="1"/>
  <c r="AC869" i="1" s="1"/>
  <c r="AB868" i="1"/>
  <c r="AC868" i="1" s="1"/>
  <c r="AB867" i="1"/>
  <c r="AC867" i="1" s="1"/>
  <c r="AB866" i="1"/>
  <c r="T864" i="1"/>
  <c r="AB863" i="1"/>
  <c r="AC863" i="1" s="1"/>
  <c r="AB862" i="1"/>
  <c r="AC862" i="1" s="1"/>
  <c r="AB861" i="1"/>
  <c r="AC861" i="1" s="1"/>
  <c r="AB860" i="1"/>
  <c r="AC860" i="1" s="1"/>
  <c r="AB859" i="1"/>
  <c r="AC859" i="1" s="1"/>
  <c r="AB858" i="1"/>
  <c r="AC858" i="1" s="1"/>
  <c r="AB857" i="1"/>
  <c r="AC857" i="1" s="1"/>
  <c r="AB856" i="1"/>
  <c r="AC856" i="1" s="1"/>
  <c r="AB855" i="1"/>
  <c r="AC855" i="1" s="1"/>
  <c r="AB854" i="1"/>
  <c r="AC854" i="1" s="1"/>
  <c r="AB853" i="1"/>
  <c r="AC853" i="1" s="1"/>
  <c r="AB852" i="1"/>
  <c r="AC852" i="1" s="1"/>
  <c r="AB851" i="1"/>
  <c r="AC851" i="1" s="1"/>
  <c r="AB850" i="1"/>
  <c r="AC850" i="1" s="1"/>
  <c r="AB849" i="1"/>
  <c r="AC849" i="1" s="1"/>
  <c r="AB848" i="1"/>
  <c r="AC848" i="1" s="1"/>
  <c r="AB847" i="1"/>
  <c r="AC847" i="1" s="1"/>
  <c r="AB845" i="1"/>
  <c r="AC845" i="1" s="1"/>
  <c r="AB844" i="1"/>
  <c r="AC844" i="1" s="1"/>
  <c r="AB843" i="1"/>
  <c r="AC843" i="1" s="1"/>
  <c r="AB842" i="1"/>
  <c r="AC842" i="1" s="1"/>
  <c r="AB840" i="1"/>
  <c r="AC840" i="1" s="1"/>
  <c r="AB839" i="1"/>
  <c r="AC839" i="1" s="1"/>
  <c r="AB838" i="1"/>
  <c r="AC838" i="1" s="1"/>
  <c r="AB837" i="1"/>
  <c r="AC837" i="1" s="1"/>
  <c r="AB836" i="1"/>
  <c r="AC836" i="1" s="1"/>
  <c r="AB835" i="1"/>
  <c r="AC835" i="1" s="1"/>
  <c r="AB834" i="1"/>
  <c r="AC834" i="1" s="1"/>
  <c r="AB833" i="1"/>
  <c r="AC833" i="1" s="1"/>
  <c r="AB832" i="1"/>
  <c r="AB830" i="1"/>
  <c r="AC830" i="1" s="1"/>
  <c r="AB829" i="1"/>
  <c r="AC829" i="1" s="1"/>
  <c r="AB828" i="1"/>
  <c r="AC828" i="1" s="1"/>
  <c r="AB826" i="1"/>
  <c r="AC826" i="1" s="1"/>
  <c r="AB825" i="1"/>
  <c r="AC825" i="1" s="1"/>
  <c r="AB824" i="1"/>
  <c r="AC824" i="1" s="1"/>
  <c r="AB823" i="1"/>
  <c r="AC823" i="1" s="1"/>
  <c r="AB821" i="1"/>
  <c r="AC821" i="1" s="1"/>
  <c r="AB820" i="1"/>
  <c r="AC820" i="1" s="1"/>
  <c r="AB819" i="1"/>
  <c r="AC819" i="1" s="1"/>
  <c r="AB818" i="1"/>
  <c r="AC818" i="1" s="1"/>
  <c r="AB817" i="1"/>
  <c r="AC817" i="1" s="1"/>
  <c r="AB816" i="1"/>
  <c r="AC816" i="1" s="1"/>
  <c r="AB815" i="1"/>
  <c r="AB813" i="1"/>
  <c r="AC813" i="1" s="1"/>
  <c r="AB812" i="1"/>
  <c r="AC812" i="1" s="1"/>
  <c r="AB811" i="1"/>
  <c r="AC811" i="1" s="1"/>
  <c r="AB809" i="1"/>
  <c r="AC809" i="1" s="1"/>
  <c r="AB808" i="1"/>
  <c r="AC808" i="1" s="1"/>
  <c r="AB807" i="1"/>
  <c r="AC807" i="1" s="1"/>
  <c r="AB806" i="1"/>
  <c r="AC806" i="1" s="1"/>
  <c r="AB805" i="1"/>
  <c r="AC805" i="1" s="1"/>
  <c r="AB804" i="1"/>
  <c r="AC804" i="1" s="1"/>
  <c r="AB802" i="1"/>
  <c r="AC802" i="1" s="1"/>
  <c r="AB801" i="1"/>
  <c r="AC801" i="1" s="1"/>
  <c r="AB800" i="1"/>
  <c r="AC800" i="1" s="1"/>
  <c r="AB799" i="1"/>
  <c r="AC799" i="1" s="1"/>
  <c r="AB798" i="1"/>
  <c r="AC798" i="1" s="1"/>
  <c r="AB797" i="1"/>
  <c r="AC797" i="1" s="1"/>
  <c r="AB796" i="1"/>
  <c r="AC796" i="1" s="1"/>
  <c r="AB795" i="1"/>
  <c r="AC795" i="1" s="1"/>
  <c r="AB794" i="1"/>
  <c r="AD895" i="1" l="1"/>
  <c r="AD793" i="1"/>
  <c r="AD831" i="1"/>
  <c r="AD878" i="1"/>
  <c r="AD827" i="1"/>
  <c r="AD886" i="1"/>
  <c r="AD907" i="1"/>
  <c r="AD814" i="1"/>
  <c r="AD900" i="1"/>
  <c r="AD882" i="1"/>
  <c r="AD810" i="1"/>
  <c r="AD891" i="1"/>
  <c r="AD865" i="1"/>
  <c r="AD846" i="1"/>
  <c r="AD873" i="1"/>
  <c r="AD803" i="1"/>
  <c r="AD822" i="1"/>
  <c r="AD841" i="1"/>
  <c r="Y1569" i="1" l="1"/>
  <c r="Y1567" i="1"/>
  <c r="Y1571" i="1"/>
  <c r="Q891" i="1"/>
  <c r="T891" i="1" s="1"/>
  <c r="Q882" i="1"/>
  <c r="T882" i="1" s="1"/>
  <c r="Q900" i="1"/>
  <c r="T900" i="1" s="1"/>
  <c r="Q814" i="1"/>
  <c r="T814" i="1" s="1"/>
  <c r="Q831" i="1"/>
  <c r="T831" i="1" s="1"/>
  <c r="Q793" i="1"/>
  <c r="T793" i="1" s="1"/>
  <c r="Q865" i="1"/>
  <c r="T865" i="1" s="1"/>
  <c r="AB791" i="1" l="1"/>
  <c r="AC791" i="1" s="1"/>
  <c r="AB790" i="1"/>
  <c r="AC790" i="1" s="1"/>
  <c r="AB789" i="1"/>
  <c r="AC789" i="1" s="1"/>
  <c r="AB787" i="1"/>
  <c r="AC787" i="1" s="1"/>
  <c r="AB786" i="1"/>
  <c r="AC786" i="1" s="1"/>
  <c r="AB785" i="1"/>
  <c r="AC785" i="1" s="1"/>
  <c r="AB783" i="1"/>
  <c r="AC783" i="1" s="1"/>
  <c r="AB782" i="1"/>
  <c r="AC782" i="1" s="1"/>
  <c r="AB781" i="1"/>
  <c r="AC781" i="1" s="1"/>
  <c r="AB779" i="1"/>
  <c r="AC779" i="1" s="1"/>
  <c r="AB778" i="1"/>
  <c r="AC778" i="1" s="1"/>
  <c r="AB777" i="1"/>
  <c r="AC777" i="1" s="1"/>
  <c r="AB775" i="1"/>
  <c r="AC775" i="1" s="1"/>
  <c r="AD774" i="1" s="1"/>
  <c r="AB773" i="1"/>
  <c r="AC773" i="1" s="1"/>
  <c r="AB772" i="1"/>
  <c r="AC772" i="1" s="1"/>
  <c r="AB771" i="1"/>
  <c r="AC771" i="1" s="1"/>
  <c r="AB769" i="1"/>
  <c r="AC769" i="1" s="1"/>
  <c r="AB768" i="1"/>
  <c r="AC768" i="1" s="1"/>
  <c r="AB767" i="1"/>
  <c r="AC767" i="1" s="1"/>
  <c r="AB765" i="1"/>
  <c r="AC765" i="1" s="1"/>
  <c r="AD764" i="1" s="1"/>
  <c r="AB763" i="1"/>
  <c r="AC763" i="1" s="1"/>
  <c r="AB762" i="1"/>
  <c r="AC762" i="1" s="1"/>
  <c r="AB761" i="1"/>
  <c r="AC761" i="1" s="1"/>
  <c r="AB759" i="1"/>
  <c r="AC759" i="1" s="1"/>
  <c r="AB758" i="1"/>
  <c r="AC758" i="1" s="1"/>
  <c r="AB757" i="1"/>
  <c r="AC757" i="1" s="1"/>
  <c r="AB755" i="1"/>
  <c r="AC755" i="1" s="1"/>
  <c r="AB754" i="1"/>
  <c r="AC754" i="1" s="1"/>
  <c r="AB753" i="1"/>
  <c r="AC753" i="1" s="1"/>
  <c r="AB752" i="1"/>
  <c r="AC752" i="1" s="1"/>
  <c r="AB751" i="1"/>
  <c r="AC751" i="1" s="1"/>
  <c r="AB750" i="1"/>
  <c r="AC750" i="1" s="1"/>
  <c r="AB749" i="1"/>
  <c r="AC749" i="1" s="1"/>
  <c r="AB748" i="1"/>
  <c r="AC748" i="1" s="1"/>
  <c r="AB746" i="1"/>
  <c r="AC746" i="1" s="1"/>
  <c r="AB745" i="1"/>
  <c r="AC745" i="1" s="1"/>
  <c r="AB744" i="1"/>
  <c r="AC744" i="1" s="1"/>
  <c r="AB743" i="1"/>
  <c r="AC743" i="1" s="1"/>
  <c r="AB742" i="1"/>
  <c r="AC742" i="1" s="1"/>
  <c r="AB741" i="1"/>
  <c r="AC741" i="1" s="1"/>
  <c r="AB740" i="1"/>
  <c r="AC740" i="1" s="1"/>
  <c r="AD788" i="1" l="1"/>
  <c r="P788" i="1" s="1"/>
  <c r="T788" i="1" s="1"/>
  <c r="AD776" i="1"/>
  <c r="P776" i="1" s="1"/>
  <c r="T776" i="1" s="1"/>
  <c r="AD760" i="1"/>
  <c r="P760" i="1" s="1"/>
  <c r="T760" i="1" s="1"/>
  <c r="AD756" i="1"/>
  <c r="AD784" i="1"/>
  <c r="P784" i="1" s="1"/>
  <c r="T784" i="1" s="1"/>
  <c r="AD770" i="1"/>
  <c r="P770" i="1" s="1"/>
  <c r="T770" i="1" s="1"/>
  <c r="AD766" i="1"/>
  <c r="P766" i="1" s="1"/>
  <c r="T766" i="1" s="1"/>
  <c r="AD747" i="1"/>
  <c r="AD780" i="1"/>
  <c r="P780" i="1" s="1"/>
  <c r="T780" i="1" s="1"/>
  <c r="AD739" i="1"/>
  <c r="R739" i="1" l="1"/>
  <c r="Y1572" i="1"/>
  <c r="P739" i="1"/>
  <c r="T739" i="1" l="1"/>
  <c r="T737" i="1"/>
  <c r="T736" i="1"/>
  <c r="AD734" i="1"/>
  <c r="P734" i="1" s="1"/>
  <c r="T734" i="1" s="1"/>
  <c r="P733" i="1"/>
  <c r="T733" i="1" s="1"/>
  <c r="AB732" i="1"/>
  <c r="AC732" i="1" s="1"/>
  <c r="AB731" i="1"/>
  <c r="AC731" i="1" s="1"/>
  <c r="AB730" i="1"/>
  <c r="AC730" i="1" s="1"/>
  <c r="AB729" i="1"/>
  <c r="AC729" i="1" s="1"/>
  <c r="AD728" i="1" l="1"/>
  <c r="P728" i="1" s="1"/>
  <c r="T728" i="1" s="1"/>
  <c r="AB556" i="1" l="1"/>
  <c r="AC556" i="1" s="1"/>
  <c r="AD555" i="1" s="1"/>
  <c r="AB554" i="1"/>
  <c r="AC554" i="1" s="1"/>
  <c r="AB553" i="1"/>
  <c r="AC553" i="1" s="1"/>
  <c r="AB552" i="1"/>
  <c r="AC552" i="1" s="1"/>
  <c r="AB551" i="1"/>
  <c r="AC551" i="1" s="1"/>
  <c r="AB550" i="1"/>
  <c r="AC550" i="1" s="1"/>
  <c r="AB549" i="1"/>
  <c r="AC549" i="1" s="1"/>
  <c r="AB548" i="1"/>
  <c r="AC548" i="1" s="1"/>
  <c r="AB547" i="1"/>
  <c r="AC547" i="1" s="1"/>
  <c r="AB546" i="1"/>
  <c r="AC546" i="1" s="1"/>
  <c r="T544" i="1"/>
  <c r="T543" i="1"/>
  <c r="T542" i="1"/>
  <c r="T541" i="1"/>
  <c r="P540" i="1"/>
  <c r="T540" i="1" s="1"/>
  <c r="T539" i="1"/>
  <c r="P538" i="1"/>
  <c r="T538" i="1" s="1"/>
  <c r="AB537" i="1"/>
  <c r="AC537" i="1" s="1"/>
  <c r="AD536" i="1" s="1"/>
  <c r="Y1608" i="1" s="1"/>
  <c r="P536" i="1" l="1"/>
  <c r="T536" i="1" s="1"/>
  <c r="AD545" i="1"/>
  <c r="P545" i="1" s="1"/>
  <c r="T545" i="1" s="1"/>
  <c r="AB241" i="1" l="1"/>
  <c r="AC241" i="1" s="1"/>
  <c r="AD240" i="1" s="1"/>
  <c r="AB239" i="1"/>
  <c r="AC239" i="1" s="1"/>
  <c r="AD238" i="1" s="1"/>
  <c r="AB237" i="1"/>
  <c r="AC237" i="1" s="1"/>
  <c r="AD236" i="1" s="1"/>
  <c r="AB235" i="1"/>
  <c r="AC235" i="1" s="1"/>
  <c r="AD234" i="1" s="1"/>
  <c r="AB233" i="1"/>
  <c r="AC233" i="1" s="1"/>
  <c r="AD232" i="1" s="1"/>
  <c r="AB231" i="1"/>
  <c r="AC231" i="1" s="1"/>
  <c r="AD230" i="1" s="1"/>
  <c r="AB228" i="1"/>
  <c r="AC228" i="1" s="1"/>
  <c r="AD227" i="1" s="1"/>
  <c r="AB226" i="1"/>
  <c r="AC226" i="1" s="1"/>
  <c r="AD225" i="1" s="1"/>
  <c r="Y1592" i="1" l="1"/>
  <c r="Y1593" i="1"/>
  <c r="P225" i="1"/>
  <c r="Q225" i="1"/>
  <c r="T225" i="1" l="1"/>
  <c r="AB144" i="1" l="1"/>
  <c r="AC144" i="1" s="1"/>
  <c r="AB143" i="1"/>
  <c r="AC143" i="1" s="1"/>
  <c r="AB142" i="1"/>
  <c r="AC142" i="1" s="1"/>
  <c r="AB141" i="1"/>
  <c r="AC141" i="1" s="1"/>
  <c r="AB140" i="1"/>
  <c r="AC140" i="1" s="1"/>
  <c r="AB139" i="1"/>
  <c r="AC139" i="1" s="1"/>
  <c r="AB138" i="1"/>
  <c r="AC138" i="1" s="1"/>
  <c r="AB137" i="1"/>
  <c r="AC137" i="1" s="1"/>
  <c r="AB136" i="1"/>
  <c r="AC136" i="1" s="1"/>
  <c r="AA135" i="1"/>
  <c r="AB135" i="1" s="1"/>
  <c r="AC135" i="1" s="1"/>
  <c r="AB134" i="1"/>
  <c r="AC134" i="1" s="1"/>
  <c r="AA133" i="1"/>
  <c r="AB133" i="1" s="1"/>
  <c r="AC133" i="1" s="1"/>
  <c r="AA132" i="1"/>
  <c r="AB132" i="1" s="1"/>
  <c r="AC132" i="1" s="1"/>
  <c r="AB131" i="1"/>
  <c r="AC131" i="1" s="1"/>
  <c r="AB130" i="1"/>
  <c r="AC130" i="1" s="1"/>
  <c r="AB129" i="1"/>
  <c r="AC129" i="1" s="1"/>
  <c r="AB127" i="1"/>
  <c r="AC127" i="1" s="1"/>
  <c r="AD126" i="1" s="1"/>
  <c r="Y1551" i="1" s="1"/>
  <c r="AB125" i="1"/>
  <c r="AC125" i="1" s="1"/>
  <c r="AD124" i="1" s="1"/>
  <c r="Y1594" i="1" s="1"/>
  <c r="AB122" i="1"/>
  <c r="AC122" i="1" s="1"/>
  <c r="AB121" i="1"/>
  <c r="AC121" i="1" s="1"/>
  <c r="AB119" i="1"/>
  <c r="AC119" i="1" s="1"/>
  <c r="AD118" i="1" s="1"/>
  <c r="Y1611" i="1" s="1"/>
  <c r="AB117" i="1"/>
  <c r="AC117" i="1" s="1"/>
  <c r="AB116" i="1"/>
  <c r="AC116" i="1" s="1"/>
  <c r="AB115" i="1"/>
  <c r="AC115" i="1" s="1"/>
  <c r="AB114" i="1"/>
  <c r="AC114" i="1" s="1"/>
  <c r="AB113" i="1"/>
  <c r="AC113" i="1" s="1"/>
  <c r="AB112" i="1"/>
  <c r="AC112" i="1" s="1"/>
  <c r="AB111" i="1"/>
  <c r="AC111" i="1" s="1"/>
  <c r="AA109" i="1"/>
  <c r="AB109" i="1" s="1"/>
  <c r="AC109" i="1" s="1"/>
  <c r="AD108" i="1" s="1"/>
  <c r="Y1585" i="1" s="1"/>
  <c r="AB107" i="1"/>
  <c r="AC107" i="1" s="1"/>
  <c r="AB106" i="1"/>
  <c r="AC106" i="1" s="1"/>
  <c r="AB105" i="1"/>
  <c r="AC105" i="1" s="1"/>
  <c r="AB104" i="1"/>
  <c r="AC104" i="1" s="1"/>
  <c r="AB103" i="1"/>
  <c r="AC103" i="1" s="1"/>
  <c r="AB102" i="1"/>
  <c r="AC102" i="1" s="1"/>
  <c r="AB101" i="1"/>
  <c r="AC101" i="1" s="1"/>
  <c r="AB100" i="1"/>
  <c r="AC100" i="1" s="1"/>
  <c r="AB99" i="1"/>
  <c r="AC99" i="1" s="1"/>
  <c r="AB98" i="1"/>
  <c r="AC98" i="1" s="1"/>
  <c r="AB97" i="1"/>
  <c r="AC97" i="1" s="1"/>
  <c r="AB96" i="1"/>
  <c r="AC96" i="1" s="1"/>
  <c r="AB95" i="1"/>
  <c r="AC95" i="1" s="1"/>
  <c r="AB94" i="1"/>
  <c r="AC94" i="1" s="1"/>
  <c r="AB93" i="1"/>
  <c r="AC93" i="1" s="1"/>
  <c r="AB92" i="1"/>
  <c r="AC92" i="1" s="1"/>
  <c r="AB91" i="1"/>
  <c r="AC91" i="1" s="1"/>
  <c r="AB90" i="1"/>
  <c r="AC90" i="1" s="1"/>
  <c r="AB89" i="1"/>
  <c r="AC89" i="1" s="1"/>
  <c r="AB88" i="1"/>
  <c r="AC88" i="1" s="1"/>
  <c r="AB87" i="1"/>
  <c r="AC87" i="1" s="1"/>
  <c r="AB86" i="1"/>
  <c r="AC86" i="1" s="1"/>
  <c r="AB85" i="1"/>
  <c r="AC85" i="1" s="1"/>
  <c r="AB84" i="1"/>
  <c r="AC84" i="1" s="1"/>
  <c r="AB83" i="1"/>
  <c r="AC83" i="1" s="1"/>
  <c r="AB82" i="1"/>
  <c r="AC82" i="1" s="1"/>
  <c r="AB81" i="1"/>
  <c r="AC81" i="1" s="1"/>
  <c r="AB80" i="1"/>
  <c r="AC80" i="1" s="1"/>
  <c r="AB79" i="1"/>
  <c r="AC79" i="1" s="1"/>
  <c r="AB78" i="1"/>
  <c r="AC78" i="1" s="1"/>
  <c r="AB77" i="1"/>
  <c r="AC77" i="1" s="1"/>
  <c r="AB76" i="1"/>
  <c r="AC76" i="1" s="1"/>
  <c r="AB75" i="1"/>
  <c r="AC75" i="1" s="1"/>
  <c r="AB74" i="1"/>
  <c r="AC74" i="1" s="1"/>
  <c r="AB73" i="1"/>
  <c r="AC73" i="1" s="1"/>
  <c r="AB71" i="1"/>
  <c r="AC71" i="1" s="1"/>
  <c r="AB70" i="1"/>
  <c r="AC70" i="1" s="1"/>
  <c r="AB69" i="1"/>
  <c r="AC69" i="1" s="1"/>
  <c r="AB68" i="1"/>
  <c r="AC68" i="1" s="1"/>
  <c r="AB67" i="1"/>
  <c r="AC67" i="1" s="1"/>
  <c r="AB66" i="1"/>
  <c r="AC66" i="1" s="1"/>
  <c r="AB65" i="1"/>
  <c r="AC65" i="1" s="1"/>
  <c r="AB64" i="1"/>
  <c r="AC64" i="1" s="1"/>
  <c r="AB63" i="1"/>
  <c r="AC63" i="1" s="1"/>
  <c r="AB62" i="1"/>
  <c r="AC62" i="1" s="1"/>
  <c r="AB60" i="1"/>
  <c r="AC60" i="1" s="1"/>
  <c r="AB59" i="1"/>
  <c r="AC59" i="1" s="1"/>
  <c r="AB58" i="1"/>
  <c r="AC58" i="1" s="1"/>
  <c r="AB57" i="1"/>
  <c r="AC57" i="1" s="1"/>
  <c r="AB56" i="1"/>
  <c r="AC56" i="1" s="1"/>
  <c r="AD120" i="1" l="1"/>
  <c r="Y1589" i="1" s="1"/>
  <c r="Y1631" i="1"/>
  <c r="P118" i="1"/>
  <c r="T118" i="1" s="1"/>
  <c r="AD128" i="1"/>
  <c r="P128" i="1" s="1"/>
  <c r="T128" i="1" s="1"/>
  <c r="AD61" i="1"/>
  <c r="AD72" i="1"/>
  <c r="Y1566" i="1" s="1"/>
  <c r="AD110" i="1"/>
  <c r="AD55" i="1"/>
  <c r="Y1570" i="1" s="1"/>
  <c r="Y1568" i="1" l="1"/>
  <c r="P120" i="1"/>
  <c r="T120" i="1" s="1"/>
  <c r="P55" i="1"/>
  <c r="T55" i="1" s="1"/>
  <c r="P72" i="1"/>
  <c r="T72" i="1" s="1"/>
  <c r="Y1617" i="1" l="1"/>
  <c r="Y1616" i="1"/>
  <c r="Y1624" i="1" l="1"/>
  <c r="Y1633" i="1"/>
  <c r="S170" i="1" l="1"/>
  <c r="Y1536" i="1" l="1"/>
  <c r="S1513" i="1" l="1"/>
  <c r="S1523" i="1"/>
  <c r="S1524" i="1" l="1"/>
  <c r="R1523" i="1" l="1"/>
  <c r="Q1523" i="1"/>
  <c r="T1523" i="1" l="1"/>
  <c r="R1513" i="1" l="1"/>
  <c r="Q1513" i="1" l="1"/>
  <c r="Q1524" i="1" s="1"/>
  <c r="Y1542" i="1" l="1"/>
  <c r="R738" i="1" l="1"/>
  <c r="S738" i="1"/>
  <c r="Y1533" i="1" l="1"/>
  <c r="Y1534" i="1"/>
  <c r="Y1538" i="1"/>
  <c r="S1328" i="1"/>
  <c r="S1239" i="1"/>
  <c r="R1239" i="1"/>
  <c r="Q1239" i="1"/>
  <c r="P1239" i="1"/>
  <c r="S727" i="1"/>
  <c r="S394" i="1"/>
  <c r="Q1015" i="1"/>
  <c r="Q322" i="1"/>
  <c r="R322" i="1"/>
  <c r="S322" i="1"/>
  <c r="S1415" i="1"/>
  <c r="R1415" i="1"/>
  <c r="P1415" i="1"/>
  <c r="S1130" i="1"/>
  <c r="R1130" i="1"/>
  <c r="S1161" i="1"/>
  <c r="R1161" i="1"/>
  <c r="S1204" i="1"/>
  <c r="Q1204" i="1"/>
  <c r="AD1215" i="1"/>
  <c r="S1215" i="1"/>
  <c r="R1215" i="1"/>
  <c r="Q1215" i="1"/>
  <c r="P1215" i="1"/>
  <c r="S1228" i="1"/>
  <c r="P1228" i="1"/>
  <c r="AD1239" i="1"/>
  <c r="AD1328" i="1"/>
  <c r="R1328" i="1"/>
  <c r="Q1328" i="1"/>
  <c r="P1328" i="1"/>
  <c r="S1348" i="1"/>
  <c r="R1348" i="1"/>
  <c r="P1348" i="1"/>
  <c r="S1372" i="1"/>
  <c r="R1372" i="1"/>
  <c r="S1395" i="1"/>
  <c r="R1395" i="1"/>
  <c r="P1395" i="1"/>
  <c r="S1114" i="1"/>
  <c r="R1114" i="1"/>
  <c r="S792" i="1"/>
  <c r="S912" i="1"/>
  <c r="R912" i="1"/>
  <c r="P912" i="1"/>
  <c r="S965" i="1"/>
  <c r="R965" i="1"/>
  <c r="Q965" i="1"/>
  <c r="S1015" i="1"/>
  <c r="R1015" i="1"/>
  <c r="S1050" i="1"/>
  <c r="R1050" i="1"/>
  <c r="Q1050" i="1"/>
  <c r="P1050" i="1"/>
  <c r="S356" i="1"/>
  <c r="Q356" i="1"/>
  <c r="S466" i="1"/>
  <c r="S457" i="1"/>
  <c r="R457" i="1"/>
  <c r="P457" i="1"/>
  <c r="S419" i="1"/>
  <c r="R419" i="1"/>
  <c r="S535" i="1"/>
  <c r="R535" i="1"/>
  <c r="S557" i="1"/>
  <c r="R557" i="1"/>
  <c r="S275" i="1"/>
  <c r="R275" i="1"/>
  <c r="Q275" i="1"/>
  <c r="S247" i="1"/>
  <c r="S215" i="1"/>
  <c r="R215" i="1"/>
  <c r="Q215" i="1"/>
  <c r="S192" i="1"/>
  <c r="R192" i="1"/>
  <c r="Q192" i="1"/>
  <c r="S145" i="1"/>
  <c r="R145" i="1"/>
  <c r="S54" i="1"/>
  <c r="Q54" i="1"/>
  <c r="Y1621" i="1" l="1"/>
  <c r="R727" i="1"/>
  <c r="Y1622" i="1"/>
  <c r="R170" i="1"/>
  <c r="Y1537" i="1"/>
  <c r="P419" i="1"/>
  <c r="Y1632" i="1"/>
  <c r="S558" i="1"/>
  <c r="R1524" i="1"/>
  <c r="Q357" i="1"/>
  <c r="S357" i="1"/>
  <c r="S1525" i="1"/>
  <c r="T1328" i="1"/>
  <c r="P738" i="1"/>
  <c r="R1204" i="1"/>
  <c r="S276" i="1"/>
  <c r="AD1228" i="1"/>
  <c r="S467" i="1"/>
  <c r="Q1114" i="1"/>
  <c r="R1162" i="1"/>
  <c r="S966" i="1"/>
  <c r="R792" i="1"/>
  <c r="R1396" i="1"/>
  <c r="T1050" i="1"/>
  <c r="R558" i="1"/>
  <c r="S1329" i="1"/>
  <c r="T1239" i="1"/>
  <c r="T1215" i="1"/>
  <c r="S1162" i="1"/>
  <c r="S1396" i="1"/>
  <c r="Y1625" i="1" l="1"/>
  <c r="Q247" i="1"/>
  <c r="Q276" i="1" s="1"/>
  <c r="Q727" i="1"/>
  <c r="R1228" i="1"/>
  <c r="R1329" i="1" s="1"/>
  <c r="T1513" i="1"/>
  <c r="AD727" i="1"/>
  <c r="R966" i="1"/>
  <c r="P170" i="1"/>
  <c r="Q170" i="1"/>
  <c r="R356" i="1"/>
  <c r="R357" i="1" s="1"/>
  <c r="AD247" i="1"/>
  <c r="T1228" i="1"/>
  <c r="AD1523" i="1"/>
  <c r="AD1513" i="1"/>
  <c r="Q1228" i="1"/>
  <c r="Q1329" i="1" s="1"/>
  <c r="AD1415" i="1"/>
  <c r="AD738" i="1"/>
  <c r="P394" i="1"/>
  <c r="AD419" i="1"/>
  <c r="Q557" i="1"/>
  <c r="Q1161" i="1"/>
  <c r="Q738" i="1"/>
  <c r="AD1395" i="1"/>
  <c r="AD1204" i="1"/>
  <c r="AD1329" i="1" s="1"/>
  <c r="Q535" i="1"/>
  <c r="AD535" i="1"/>
  <c r="AD275" i="1"/>
  <c r="AD1114" i="1"/>
  <c r="AD54" i="1"/>
  <c r="AD145" i="1"/>
  <c r="AD356" i="1"/>
  <c r="AD912" i="1"/>
  <c r="AD792" i="1"/>
  <c r="AD1050" i="1"/>
  <c r="AD1130" i="1"/>
  <c r="AD215" i="1"/>
  <c r="Q792" i="1"/>
  <c r="AD1161" i="1"/>
  <c r="AD394" i="1"/>
  <c r="AD457" i="1"/>
  <c r="AD965" i="1"/>
  <c r="P247" i="1"/>
  <c r="AD170" i="1"/>
  <c r="AD1372" i="1"/>
  <c r="AD1348" i="1"/>
  <c r="AD557" i="1"/>
  <c r="AD1015" i="1"/>
  <c r="AD192" i="1"/>
  <c r="AD322" i="1"/>
  <c r="R54" i="1" l="1"/>
  <c r="R394" i="1"/>
  <c r="R247" i="1"/>
  <c r="R276" i="1" s="1"/>
  <c r="T247" i="1"/>
  <c r="P1130" i="1"/>
  <c r="T535" i="1"/>
  <c r="P1204" i="1"/>
  <c r="P1329" i="1" s="1"/>
  <c r="T1204" i="1"/>
  <c r="T1329" i="1" s="1"/>
  <c r="T170" i="1"/>
  <c r="T965" i="1"/>
  <c r="T727" i="1"/>
  <c r="AD1524" i="1"/>
  <c r="P1513" i="1"/>
  <c r="P1523" i="1"/>
  <c r="T1415" i="1"/>
  <c r="Q1415" i="1"/>
  <c r="P1372" i="1"/>
  <c r="P1396" i="1" s="1"/>
  <c r="Q558" i="1"/>
  <c r="T419" i="1"/>
  <c r="Q419" i="1"/>
  <c r="T394" i="1"/>
  <c r="P965" i="1"/>
  <c r="AD558" i="1"/>
  <c r="P535" i="1"/>
  <c r="AD357" i="1"/>
  <c r="T738" i="1"/>
  <c r="Q1395" i="1"/>
  <c r="T1395" i="1"/>
  <c r="AD276" i="1"/>
  <c r="T275" i="1"/>
  <c r="P275" i="1"/>
  <c r="T1015" i="1"/>
  <c r="P1015" i="1"/>
  <c r="T557" i="1"/>
  <c r="P557" i="1"/>
  <c r="AD966" i="1"/>
  <c r="P792" i="1"/>
  <c r="T792" i="1"/>
  <c r="T1161" i="1"/>
  <c r="P1161" i="1"/>
  <c r="P54" i="1"/>
  <c r="Q145" i="1"/>
  <c r="T322" i="1"/>
  <c r="P322" i="1"/>
  <c r="Q394" i="1"/>
  <c r="T912" i="1"/>
  <c r="Q912" i="1"/>
  <c r="Q966" i="1" s="1"/>
  <c r="P727" i="1"/>
  <c r="T1348" i="1"/>
  <c r="Q1348" i="1"/>
  <c r="T215" i="1"/>
  <c r="P215" i="1"/>
  <c r="T192" i="1"/>
  <c r="P192" i="1"/>
  <c r="AD1396" i="1"/>
  <c r="Q457" i="1"/>
  <c r="T457" i="1"/>
  <c r="Q1130" i="1"/>
  <c r="Q1162" i="1" s="1"/>
  <c r="T1130" i="1"/>
  <c r="AD1162" i="1"/>
  <c r="Q1372" i="1"/>
  <c r="T1372" i="1"/>
  <c r="P356" i="1"/>
  <c r="P145" i="1"/>
  <c r="T1114" i="1"/>
  <c r="P1114" i="1"/>
  <c r="T54" i="1" l="1"/>
  <c r="T356" i="1"/>
  <c r="T357" i="1" s="1"/>
  <c r="P1524" i="1"/>
  <c r="T276" i="1"/>
  <c r="T1524" i="1"/>
  <c r="P558" i="1"/>
  <c r="P966" i="1"/>
  <c r="T558" i="1"/>
  <c r="T145" i="1"/>
  <c r="P276" i="1"/>
  <c r="Q1396" i="1"/>
  <c r="T966" i="1"/>
  <c r="P357" i="1"/>
  <c r="P1162" i="1"/>
  <c r="T1396" i="1"/>
  <c r="T1162" i="1"/>
  <c r="P466" i="1" l="1"/>
  <c r="P467" i="1" l="1"/>
  <c r="P1525" i="1"/>
  <c r="R466" i="1"/>
  <c r="AD466" i="1"/>
  <c r="T466" i="1" l="1"/>
  <c r="T467" i="1" s="1"/>
  <c r="Y1628" i="1"/>
  <c r="Y1634" i="1" s="1"/>
  <c r="R467" i="1"/>
  <c r="R1525" i="1"/>
  <c r="AD1525" i="1"/>
  <c r="AD467" i="1"/>
  <c r="Q466" i="1"/>
  <c r="T1525" i="1" l="1"/>
  <c r="Q467" i="1"/>
  <c r="Q1525" i="1"/>
</calcChain>
</file>

<file path=xl/comments1.xml><?xml version="1.0" encoding="utf-8"?>
<comments xmlns="http://schemas.openxmlformats.org/spreadsheetml/2006/main">
  <authors>
    <author>Eunice</author>
    <author>DPLAN</author>
    <author>Eunicebb</author>
    <author>HP</author>
    <author>Fanny Eunice Basilio Banchon</author>
    <author>EuniceBB</author>
    <author>LIBERTAD</author>
    <author>Admin</author>
    <author/>
  </authors>
  <commentList>
    <comment ref="C8" authorId="0" shapeId="0">
      <text>
        <r>
          <rPr>
            <sz val="9"/>
            <color indexed="81"/>
            <rFont val="Tahoma"/>
            <family val="2"/>
          </rPr>
          <t xml:space="preserve">
Ingresar el N° del OEI del PEDI al que se alinea su Meta Operativa.</t>
        </r>
      </text>
    </comment>
    <comment ref="D8" authorId="0" shapeId="0">
      <text>
        <r>
          <rPr>
            <sz val="9"/>
            <color indexed="81"/>
            <rFont val="Tahoma"/>
            <family val="2"/>
          </rPr>
          <t xml:space="preserve">
Ingresar el Objetivo Estratégico Institucional al que se alinea su Meta Operativa. Escoja una opción de la lista desplegable.</t>
        </r>
      </text>
    </comment>
    <comment ref="E8" authorId="0" shapeId="0">
      <text>
        <r>
          <rPr>
            <sz val="9"/>
            <color indexed="81"/>
            <rFont val="Tahoma"/>
            <family val="2"/>
          </rPr>
          <t xml:space="preserve">
Ingresar le Lineamiento Estratégico con el que se alinea la Meta Operativa.</t>
        </r>
      </text>
    </comment>
    <comment ref="F8" authorId="1" shapeId="0">
      <text>
        <r>
          <rPr>
            <b/>
            <sz val="9"/>
            <color indexed="81"/>
            <rFont val="Tahoma"/>
            <family val="2"/>
          </rPr>
          <t xml:space="preserve">
</t>
        </r>
        <r>
          <rPr>
            <sz val="9"/>
            <color indexed="81"/>
            <rFont val="Tahoma"/>
            <family val="2"/>
          </rPr>
          <t>- En caso de contar con programas y/o proyectos de investigación, vinculación o de inversión, registrar el nombre y entre paréntesis señalar de qué tipo es el proyecto (Investigación, Vinculación, o Inversión)
- Si una misma meta tributa a varios proyectos, se deberá ingresar en esta celda la referencia a un anexo que contenga el detalle de los mismos.</t>
        </r>
      </text>
    </comment>
    <comment ref="G8" authorId="0" shapeId="0">
      <text>
        <r>
          <rPr>
            <sz val="9"/>
            <color indexed="81"/>
            <rFont val="Tahoma"/>
            <family val="2"/>
          </rPr>
          <t xml:space="preserve">
Ingresar la definición de la meta en verbo en  infinitivo, conforme a los productos y funciones establecidos en el Reglamento de Gestión Organizacional por Procesos de la UTMACH.</t>
        </r>
      </text>
    </comment>
    <comment ref="H8" authorId="2" shapeId="0">
      <text>
        <r>
          <rPr>
            <sz val="9"/>
            <color indexed="81"/>
            <rFont val="Tahoma"/>
            <family val="2"/>
          </rPr>
          <t xml:space="preserve">
Ingresar los productos establecidos en el Reglamento de Gestión Organizacional por Procesos de la UTMACH.</t>
        </r>
      </text>
    </comment>
    <comment ref="I8" authorId="0" shapeId="0">
      <text>
        <r>
          <rPr>
            <sz val="9"/>
            <color indexed="81"/>
            <rFont val="Tahoma"/>
            <family val="2"/>
          </rPr>
          <t xml:space="preserve">
Representa la forma en cómo se medirá el cumplimiento de la Meta Operativa programada.</t>
        </r>
      </text>
    </comment>
    <comment ref="J8" authorId="0" shapeId="0">
      <text>
        <r>
          <rPr>
            <sz val="9"/>
            <color indexed="81"/>
            <rFont val="Tahoma"/>
            <family val="2"/>
          </rPr>
          <t xml:space="preserve">
Es la meta a cumplirse representada cuantitativamente y va de acuerdo al indicador de resultado antes planteado.
Se DEBERÁ registrar metas cuantificables, expresadas únicamente en términos numéricos, no porcentuales.</t>
        </r>
      </text>
    </comment>
    <comment ref="L8" authorId="0" shapeId="0">
      <text>
        <r>
          <rPr>
            <sz val="9"/>
            <color indexed="81"/>
            <rFont val="Tahoma"/>
            <family val="2"/>
          </rPr>
          <t xml:space="preserve">
Es el Tiempo requerido para el cumplimiento de la meta expresado en semanas.</t>
        </r>
      </text>
    </comment>
    <comment ref="N8" authorId="0" shapeId="0">
      <text>
        <r>
          <rPr>
            <sz val="9"/>
            <color indexed="81"/>
            <rFont val="Tahoma"/>
            <family val="2"/>
          </rPr>
          <t xml:space="preserve">
- Son las acciones esenciales con las que se propone alcanzar la meta propuesta, ordenadas secuencialmente y numeradas.
- Se debe Iniciar con verbo en infinitivo y demostrar que se cumpla el ciclo de la mejora continua (Planificar, Hacer, Verificar y Actuar)</t>
        </r>
      </text>
    </comment>
    <comment ref="O8" authorId="0" shapeId="0">
      <text>
        <r>
          <rPr>
            <sz val="9"/>
            <color indexed="81"/>
            <rFont val="Tahoma"/>
            <family val="2"/>
          </rPr>
          <t xml:space="preserve">
- Constituyen los documentos físicos y/o digitales que expresan el cumplimiento de la meta.
- Se deberá registrar en esta columna, obligatoriamente, el medio de verificación definido para cada producto, como resultado de la validación del portafolio de productos y/o servicios llevado a cabo durante abril de 2019, entre la unidad o proceso y la Dirección de Talento Humano, así como en acompañamiento de la comisión designada para dicha tarea de validación.</t>
        </r>
      </text>
    </comment>
    <comment ref="P8" authorId="0" shapeId="0">
      <text>
        <r>
          <rPr>
            <sz val="9"/>
            <color indexed="81"/>
            <rFont val="Tahoma"/>
            <family val="2"/>
          </rPr>
          <t xml:space="preserve">
Constituye las Fuentes de Financiamiento asignadas a cada Dependencia.</t>
        </r>
      </text>
    </comment>
    <comment ref="T8" authorId="0" shapeId="0">
      <text>
        <r>
          <rPr>
            <sz val="9"/>
            <color indexed="81"/>
            <rFont val="Tahoma"/>
            <family val="2"/>
          </rPr>
          <t xml:space="preserve">
Es la suma horizontal de las Fuentes de Financiamiento 1, 2 y 3; no se considera el valor de Otras fuentes.</t>
        </r>
      </text>
    </comment>
    <comment ref="U8" authorId="0" shapeId="0">
      <text>
        <r>
          <rPr>
            <sz val="9"/>
            <color indexed="81"/>
            <rFont val="Tahoma"/>
            <family val="2"/>
          </rPr>
          <t xml:space="preserve">
Son las personas que están a cargo de la ejecución de las Metas Operativas. Deben ir los nombres de las mismas a más del cargo.</t>
        </r>
      </text>
    </comment>
    <comment ref="AE8" authorId="0" shapeId="0">
      <text>
        <r>
          <rPr>
            <sz val="9"/>
            <color indexed="81"/>
            <rFont val="Tahoma"/>
            <family val="2"/>
          </rPr>
          <t xml:space="preserve">
Marcar con una S en el cuatrimestre que va requerir el insumo para el cumplimiento de la meta.</t>
        </r>
      </text>
    </comment>
    <comment ref="AH8" authorId="0" shapeId="0">
      <text>
        <r>
          <rPr>
            <sz val="9"/>
            <color indexed="81"/>
            <rFont val="Tahoma"/>
            <family val="2"/>
          </rPr>
          <t xml:space="preserve">
Ingresar algún detalle adicional si es necesario.</t>
        </r>
      </text>
    </comment>
    <comment ref="J9" authorId="0" shapeId="0">
      <text>
        <r>
          <rPr>
            <sz val="9"/>
            <color indexed="81"/>
            <rFont val="Tahoma"/>
            <family val="2"/>
          </rPr>
          <t xml:space="preserve">
Establecer la Meta a cumplirse en el 1er semestre. Se debe utilizar valores absolutos, más no porcentajes.</t>
        </r>
      </text>
    </comment>
    <comment ref="K9" authorId="0" shapeId="0">
      <text>
        <r>
          <rPr>
            <sz val="9"/>
            <color indexed="81"/>
            <rFont val="Tahoma"/>
            <family val="2"/>
          </rPr>
          <t xml:space="preserve">
Establecer la Meta a cumplirse en el 2do semestre. Se debe utilizar valores absolutos, más no porcentajes.</t>
        </r>
      </text>
    </comment>
    <comment ref="L9" authorId="0" shapeId="0">
      <text>
        <r>
          <rPr>
            <sz val="9"/>
            <color indexed="81"/>
            <rFont val="Tahoma"/>
            <family val="2"/>
          </rPr>
          <t xml:space="preserve">
Establecer el tiempo en semanas a ocupar en el 1er semestre. 
Tiempo máximo es 24 semanas.</t>
        </r>
      </text>
    </comment>
    <comment ref="M9" authorId="0" shapeId="0">
      <text>
        <r>
          <rPr>
            <sz val="9"/>
            <color indexed="81"/>
            <rFont val="Tahoma"/>
            <family val="2"/>
          </rPr>
          <t xml:space="preserve">
Establecer el tiempo en semanas a ocupar en el 2do semestre.
Tiempo máximo es 24 semanas.</t>
        </r>
      </text>
    </comment>
    <comment ref="P9" authorId="0" shapeId="0">
      <text>
        <r>
          <rPr>
            <sz val="9"/>
            <color indexed="81"/>
            <rFont val="Tahoma"/>
            <family val="2"/>
          </rPr>
          <t xml:space="preserve">
Es la suma de todos los bienes o servicios que están en el PAC y que serán financiados con la Fuente 1</t>
        </r>
      </text>
    </comment>
    <comment ref="Q9" authorId="0" shapeId="0">
      <text>
        <r>
          <rPr>
            <sz val="9"/>
            <color indexed="81"/>
            <rFont val="Tahoma"/>
            <family val="2"/>
          </rPr>
          <t xml:space="preserve">
Es la suma de todos los bienes o servicios que están en el PAC y que serán financiados con la Fuente 2</t>
        </r>
      </text>
    </comment>
    <comment ref="R9" authorId="0" shapeId="0">
      <text>
        <r>
          <rPr>
            <sz val="9"/>
            <color indexed="81"/>
            <rFont val="Tahoma"/>
            <family val="2"/>
          </rPr>
          <t xml:space="preserve">
Es la suma de todos los bienes o servicios que están en el PAC y que serán financiados con la Fuente 3</t>
        </r>
      </text>
    </comment>
    <comment ref="S9" authorId="0" shapeId="0">
      <text>
        <r>
          <rPr>
            <sz val="9"/>
            <color indexed="81"/>
            <rFont val="Tahoma"/>
            <family val="2"/>
          </rPr>
          <t xml:space="preserve">
Es la suma de todos los bienes o servicios que corresponde a donaciones o asignaciones externas.</t>
        </r>
      </text>
    </comment>
    <comment ref="V9" authorId="0" shapeId="0">
      <text>
        <r>
          <rPr>
            <sz val="9"/>
            <color indexed="81"/>
            <rFont val="Tahoma"/>
            <family val="2"/>
          </rPr>
          <t xml:space="preserve">
Ingresar el código de la Partida a la que corresponde el producto.</t>
        </r>
      </text>
    </comment>
    <comment ref="W9" authorId="3" shapeId="0">
      <text>
        <r>
          <rPr>
            <sz val="9"/>
            <color indexed="81"/>
            <rFont val="Tahoma"/>
            <family val="2"/>
          </rPr>
          <t xml:space="preserve">
En caso de que la necesidad  se refiera a un bien, se deberá registrar el código ID DEL BIEN,  basándose el CATÁLOGO DE BIENES Y EXISTENCIAS ACTUALIZADO, del SISTEMA DE BIENES Y EXISTENCIAS del Ministerio de Economía y Finanzas.</t>
        </r>
      </text>
    </comment>
    <comment ref="X9" authorId="0" shapeId="0">
      <text>
        <r>
          <rPr>
            <sz val="9"/>
            <color indexed="81"/>
            <rFont val="Tahoma"/>
            <family val="2"/>
          </rPr>
          <t xml:space="preserve">
Es la descripción del objeto de contratación, agrupada según la partida a la que corresponde.</t>
        </r>
      </text>
    </comment>
    <comment ref="Y9" authorId="0" shapeId="0">
      <text>
        <r>
          <rPr>
            <sz val="9"/>
            <color indexed="81"/>
            <rFont val="Tahoma"/>
            <family val="2"/>
          </rPr>
          <t xml:space="preserve">
Es la cantidad de los insumos que se requieren para el cumplimiento de las metas.</t>
        </r>
      </text>
    </comment>
    <comment ref="Z9" authorId="0" shapeId="0">
      <text>
        <r>
          <rPr>
            <sz val="9"/>
            <color indexed="81"/>
            <rFont val="Tahoma"/>
            <family val="2"/>
          </rPr>
          <t xml:space="preserve">
Ubicar si es Unidad, Metros, Litros, etc.</t>
        </r>
      </text>
    </comment>
    <comment ref="AA9" authorId="0" shapeId="0">
      <text>
        <r>
          <rPr>
            <sz val="9"/>
            <color indexed="81"/>
            <rFont val="Tahoma"/>
            <family val="2"/>
          </rPr>
          <t xml:space="preserve">
Es el valor unitario del producto detallado.</t>
        </r>
      </text>
    </comment>
    <comment ref="AB9" authorId="0" shapeId="0">
      <text>
        <r>
          <rPr>
            <sz val="9"/>
            <color indexed="81"/>
            <rFont val="Tahoma"/>
            <family val="2"/>
          </rPr>
          <t xml:space="preserve">
En esta columna se debe ingresar el subtotal, que resulta de multiplicar la cantidad anual por el costo unitario, sin incluir el IVA.</t>
        </r>
      </text>
    </comment>
    <comment ref="AC9" authorId="3" shapeId="0">
      <text>
        <r>
          <rPr>
            <sz val="9"/>
            <color indexed="81"/>
            <rFont val="Tahoma"/>
            <family val="2"/>
          </rPr>
          <t xml:space="preserve">
En esta columna se debe ingresar el subtotal, que resulta de multiplicar la cantidad anual por el costo unitario, incluido el IVA.</t>
        </r>
      </text>
    </comment>
    <comment ref="AD9" authorId="0" shapeId="0">
      <text>
        <r>
          <rPr>
            <sz val="9"/>
            <color indexed="81"/>
            <rFont val="Tahoma"/>
            <family val="2"/>
          </rPr>
          <t xml:space="preserve">
Corresponde a la suma total de la Partida Presupuestaria, incluido el IVA.</t>
        </r>
      </text>
    </comment>
    <comment ref="K14" authorId="1" shapeId="0">
      <text>
        <r>
          <rPr>
            <b/>
            <sz val="9"/>
            <color indexed="81"/>
            <rFont val="Tahoma"/>
            <family val="2"/>
          </rPr>
          <t>DPLAN:</t>
        </r>
        <r>
          <rPr>
            <sz val="9"/>
            <color indexed="81"/>
            <rFont val="Tahoma"/>
            <family val="2"/>
          </rPr>
          <t xml:space="preserve">
No hay coherencia con el Tiempo en Semanas, en razón de que tiene 0 en meta cuantificable pero si ocupa tiempo en semana.</t>
        </r>
      </text>
    </comment>
    <comment ref="L14" authorId="1" shapeId="0">
      <text>
        <r>
          <rPr>
            <b/>
            <sz val="9"/>
            <color indexed="81"/>
            <rFont val="Tahoma"/>
            <family val="2"/>
          </rPr>
          <t>DPLAN:</t>
        </r>
        <r>
          <rPr>
            <sz val="9"/>
            <color indexed="81"/>
            <rFont val="Tahoma"/>
            <family val="2"/>
          </rPr>
          <t xml:space="preserve">
No hay coherencia con la Meta cuantificable en razón de que tiene 1 y no ocupa tiempo en semanas.</t>
        </r>
      </text>
    </comment>
    <comment ref="AA32" authorId="2" shapeId="0">
      <text>
        <r>
          <rPr>
            <b/>
            <sz val="9"/>
            <color indexed="81"/>
            <rFont val="Tahoma"/>
            <family val="2"/>
          </rPr>
          <t>Eunicebb:</t>
        </r>
        <r>
          <rPr>
            <sz val="9"/>
            <color indexed="81"/>
            <rFont val="Tahoma"/>
            <family val="2"/>
          </rPr>
          <t xml:space="preserve">
Reforma N° 3:
Se incrementó $ 2.600,00 para cubrir rendición de viáticos 2019 (2.321,43 sin IVA)</t>
        </r>
      </text>
    </comment>
    <comment ref="F55" authorId="4" shapeId="0">
      <text>
        <r>
          <rPr>
            <b/>
            <sz val="9"/>
            <color indexed="81"/>
            <rFont val="Tahoma"/>
            <family val="2"/>
          </rPr>
          <t>Fanny Eunice Basilio Banchon:</t>
        </r>
        <r>
          <rPr>
            <sz val="9"/>
            <color indexed="81"/>
            <rFont val="Tahoma"/>
            <family val="2"/>
          </rPr>
          <t xml:space="preserve">
Se ingresó NO APLICA en razón de que las celdas estaban vacías.</t>
        </r>
      </text>
    </comment>
    <comment ref="AA121" authorId="1" shapeId="0">
      <text>
        <r>
          <rPr>
            <b/>
            <sz val="9"/>
            <color indexed="81"/>
            <rFont val="Tahoma"/>
            <family val="2"/>
          </rPr>
          <t>DPLAN:</t>
        </r>
        <r>
          <rPr>
            <sz val="9"/>
            <color indexed="81"/>
            <rFont val="Tahoma"/>
            <family val="2"/>
          </rPr>
          <t xml:space="preserve">
Se deja constancia que el precio unitario del bien (incluido IVA), está muy cercano al límite máximo permitido para registrar ítems en esta partida ($100,00). Por lo que no es responsabilidad de la Dirección de Planificación, el hecho de que en caso de variación de precios, este bien ya no deba ser aplicado en la presente partida.
Particular que ya fue notificada en observaciones remitidas anteriormente.</t>
        </r>
      </text>
    </comment>
    <comment ref="AA122" authorId="1" shapeId="0">
      <text>
        <r>
          <rPr>
            <b/>
            <sz val="9"/>
            <color indexed="81"/>
            <rFont val="Tahoma"/>
            <family val="2"/>
          </rPr>
          <t>DPLAN:</t>
        </r>
        <r>
          <rPr>
            <sz val="9"/>
            <color indexed="81"/>
            <rFont val="Tahoma"/>
            <family val="2"/>
          </rPr>
          <t xml:space="preserve">
Particular que ya fue notificada en observaciones remitidas anteriormente.</t>
        </r>
      </text>
    </comment>
    <comment ref="AC123" authorId="1" shapeId="0">
      <text>
        <r>
          <rPr>
            <b/>
            <sz val="9"/>
            <color indexed="81"/>
            <rFont val="Tahoma"/>
            <family val="2"/>
          </rPr>
          <t>DPLAN:</t>
        </r>
        <r>
          <rPr>
            <sz val="9"/>
            <color indexed="81"/>
            <rFont val="Tahoma"/>
            <family val="2"/>
          </rPr>
          <t xml:space="preserve">
Reforma N° 9:
Se incrementó $ 44,70, según Oficion N° VACAD-2020-470-OF del 21-09-2020</t>
        </r>
      </text>
    </comment>
    <comment ref="AD124" authorId="1" shapeId="0">
      <text>
        <r>
          <rPr>
            <b/>
            <sz val="9"/>
            <color indexed="81"/>
            <rFont val="Tahoma"/>
            <family val="2"/>
          </rPr>
          <t>DPLAN:</t>
        </r>
        <r>
          <rPr>
            <sz val="9"/>
            <color indexed="81"/>
            <rFont val="Tahoma"/>
            <family val="2"/>
          </rPr>
          <t xml:space="preserve">
Reforma N° 9:
Se redujo $ 44,70, según Oficion N° VACAD-2020-470-OF del 21-09-2020</t>
        </r>
      </text>
    </comment>
    <comment ref="AD151" authorId="5" shapeId="0">
      <text>
        <r>
          <rPr>
            <b/>
            <sz val="9"/>
            <color indexed="81"/>
            <rFont val="Tahoma"/>
            <family val="2"/>
          </rPr>
          <t>EuniceBB:</t>
        </r>
        <r>
          <rPr>
            <sz val="9"/>
            <color indexed="81"/>
            <rFont val="Tahoma"/>
            <family val="2"/>
          </rPr>
          <t xml:space="preserve">
Reforma N° 4:
Se redujo $ 4.239,31</t>
        </r>
      </text>
    </comment>
    <comment ref="V177" authorId="5" shapeId="0">
      <text>
        <r>
          <rPr>
            <b/>
            <sz val="9"/>
            <color indexed="81"/>
            <rFont val="Tahoma"/>
            <family val="2"/>
          </rPr>
          <t>EuniceBB:</t>
        </r>
        <r>
          <rPr>
            <sz val="9"/>
            <color indexed="81"/>
            <rFont val="Tahoma"/>
            <family val="2"/>
          </rPr>
          <t xml:space="preserve">
Reforma N° 8:
Se incrementó $ 302,40 para Procuraduría General, según Oficio N° UTMACH-PG-2020-307-OF del 30/07/2020</t>
        </r>
      </text>
    </comment>
    <comment ref="V180" authorId="5" shapeId="0">
      <text>
        <r>
          <rPr>
            <b/>
            <sz val="9"/>
            <color indexed="81"/>
            <rFont val="Tahoma"/>
            <family val="2"/>
          </rPr>
          <t>EuniceBB:</t>
        </r>
        <r>
          <rPr>
            <sz val="9"/>
            <color indexed="81"/>
            <rFont val="Tahoma"/>
            <family val="2"/>
          </rPr>
          <t xml:space="preserve">
Reforma N° 8:
Se reduce $ 302,40 para Procuraduría general, según Oficio N° UTMACH-PG-2020-307-OF del 30/07/2020</t>
        </r>
      </text>
    </comment>
    <comment ref="AD180" authorId="5" shapeId="0">
      <text>
        <r>
          <rPr>
            <b/>
            <sz val="9"/>
            <color indexed="81"/>
            <rFont val="Tahoma"/>
            <family val="2"/>
          </rPr>
          <t>EuniceBB:</t>
        </r>
        <r>
          <rPr>
            <sz val="9"/>
            <color indexed="81"/>
            <rFont val="Tahoma"/>
            <family val="2"/>
          </rPr>
          <t xml:space="preserve">
Reforma N° 8:
Se reduce $ 302,40 para Procuraduría general, según Oficio N° UTMACH-PG-2020-307-OF del 30/07/2020</t>
        </r>
      </text>
    </comment>
    <comment ref="X226" authorId="2" shapeId="0">
      <text>
        <r>
          <rPr>
            <b/>
            <sz val="9"/>
            <color indexed="81"/>
            <rFont val="Tahoma"/>
            <family val="2"/>
          </rPr>
          <t>DPLAN:</t>
        </r>
        <r>
          <rPr>
            <sz val="9"/>
            <color indexed="81"/>
            <rFont val="Tahoma"/>
            <family val="2"/>
          </rPr>
          <t xml:space="preserve">
Se puso nombre completo de las facultades para efectos de la evaluación externa por parte del CACES</t>
        </r>
      </text>
    </comment>
    <comment ref="AC229" authorId="5" shapeId="0">
      <text>
        <r>
          <rPr>
            <b/>
            <sz val="9"/>
            <color indexed="81"/>
            <rFont val="Tahoma"/>
            <family val="2"/>
          </rPr>
          <t>EuniceBB:</t>
        </r>
        <r>
          <rPr>
            <sz val="9"/>
            <color indexed="81"/>
            <rFont val="Tahoma"/>
            <family val="2"/>
          </rPr>
          <t xml:space="preserve">
Reforma N° 8:
Se incrementó $ 4.000,00, Oficio N° UTMACH-BG-2020-044-OF del 20/07/2020.</t>
        </r>
      </text>
    </comment>
    <comment ref="AD242" authorId="5" shapeId="0">
      <text>
        <r>
          <rPr>
            <b/>
            <sz val="9"/>
            <color indexed="81"/>
            <rFont val="Tahoma"/>
            <family val="2"/>
          </rPr>
          <t>EuniceBB:</t>
        </r>
        <r>
          <rPr>
            <sz val="9"/>
            <color indexed="81"/>
            <rFont val="Tahoma"/>
            <family val="2"/>
          </rPr>
          <t xml:space="preserve">
Reforma N° 8:
Se incrementó $ 10.000,00 según Oficio N° UTMACH-BG-2020-044-OF del 20/07/2020.</t>
        </r>
      </text>
    </comment>
    <comment ref="J308" authorId="6" shapeId="0">
      <text>
        <r>
          <rPr>
            <b/>
            <sz val="9"/>
            <color indexed="81"/>
            <rFont val="Tahoma"/>
            <family val="2"/>
          </rPr>
          <t>Gisell Ríos:</t>
        </r>
        <r>
          <rPr>
            <sz val="9"/>
            <color indexed="81"/>
            <rFont val="Tahoma"/>
            <family val="2"/>
          </rPr>
          <t xml:space="preserve">
Constaba 4, pero sólo se realizó hasta la fase 2, la última fase queda para el segundo semestre seguramente
</t>
        </r>
      </text>
    </comment>
    <comment ref="J318" authorId="7" shapeId="0">
      <text>
        <r>
          <rPr>
            <b/>
            <sz val="9"/>
            <color indexed="81"/>
            <rFont val="Tahoma"/>
            <family val="2"/>
          </rPr>
          <t xml:space="preserve">Gisell:
</t>
        </r>
        <r>
          <rPr>
            <sz val="9"/>
            <color indexed="81"/>
            <rFont val="Tahoma"/>
            <family val="2"/>
          </rPr>
          <t>De acuerdo con el POA que yo le envíe aquí consta 0 (no sé si será por informes suyos o de Fanny que queda en 5 al primer semestre)</t>
        </r>
      </text>
    </comment>
    <comment ref="K318" authorId="6" shapeId="0">
      <text>
        <r>
          <rPr>
            <b/>
            <sz val="9"/>
            <color indexed="81"/>
            <rFont val="Tahoma"/>
            <family val="2"/>
          </rPr>
          <t>Gisell Ríos:</t>
        </r>
        <r>
          <rPr>
            <sz val="9"/>
            <color indexed="81"/>
            <rFont val="Tahoma"/>
            <family val="2"/>
          </rPr>
          <t xml:space="preserve">
De acuerdo con la nueva plantilla de actividades</t>
        </r>
      </text>
    </comment>
    <comment ref="AH318" authorId="5" shapeId="0">
      <text>
        <r>
          <rPr>
            <b/>
            <sz val="9"/>
            <color indexed="81"/>
            <rFont val="Tahoma"/>
            <family val="2"/>
          </rPr>
          <t>EuniceBB:</t>
        </r>
        <r>
          <rPr>
            <sz val="9"/>
            <color indexed="81"/>
            <rFont val="Tahoma"/>
            <family val="2"/>
          </rPr>
          <t xml:space="preserve">
Agregar a qué se refieren los informes técnicos</t>
        </r>
      </text>
    </comment>
    <comment ref="J320" authorId="7" shapeId="0">
      <text>
        <r>
          <rPr>
            <b/>
            <sz val="9"/>
            <color indexed="81"/>
            <rFont val="Tahoma"/>
            <family val="2"/>
          </rPr>
          <t>Gisell:</t>
        </r>
        <r>
          <rPr>
            <sz val="9"/>
            <color indexed="81"/>
            <rFont val="Tahoma"/>
            <family val="2"/>
          </rPr>
          <t xml:space="preserve">
En mi POA aquí puse 0, porque no hubo documento de evaluación a presentarse al primer semestre</t>
        </r>
      </text>
    </comment>
    <comment ref="AD327" authorId="5" shapeId="0">
      <text>
        <r>
          <rPr>
            <b/>
            <sz val="9"/>
            <color indexed="81"/>
            <rFont val="Tahoma"/>
            <family val="2"/>
          </rPr>
          <t>EuniceBB:</t>
        </r>
        <r>
          <rPr>
            <sz val="9"/>
            <color indexed="81"/>
            <rFont val="Tahoma"/>
            <family val="2"/>
          </rPr>
          <t xml:space="preserve">
Reforma N° 8:
Se incrementó $ 95,00 para la compra de una fuente de poder.</t>
        </r>
      </text>
    </comment>
    <comment ref="AH330" authorId="6" shapeId="0">
      <text>
        <r>
          <rPr>
            <b/>
            <sz val="9"/>
            <color indexed="81"/>
            <rFont val="Tahoma"/>
            <family val="2"/>
          </rPr>
          <t>Gisell Ríos:</t>
        </r>
        <r>
          <rPr>
            <sz val="9"/>
            <color indexed="81"/>
            <rFont val="Tahoma"/>
            <family val="2"/>
          </rPr>
          <t xml:space="preserve">
Son en </t>
        </r>
        <r>
          <rPr>
            <b/>
            <sz val="9"/>
            <color indexed="81"/>
            <rFont val="Tahoma"/>
            <family val="2"/>
          </rPr>
          <t>total 14 procesos</t>
        </r>
        <r>
          <rPr>
            <sz val="9"/>
            <color indexed="81"/>
            <rFont val="Tahoma"/>
            <family val="2"/>
          </rPr>
          <t xml:space="preserve"> de evaluación que dirigir y coordinar a nivel institucional, de los cuales consta la evaluación POA (1 vez al año), </t>
        </r>
        <r>
          <rPr>
            <b/>
            <sz val="9"/>
            <color indexed="10"/>
            <rFont val="Tahoma"/>
            <family val="2"/>
          </rPr>
          <t>la evaluación PAI (2 veces al año, este es de Fannicita, yo ahorita le sigo dejando los 2 entonces el total es 14)</t>
        </r>
        <r>
          <rPr>
            <sz val="9"/>
            <color indexed="81"/>
            <rFont val="Tahoma"/>
            <family val="2"/>
          </rPr>
          <t>, la Evaluación LOTAIP (9 veces al año), y la evaluación a la ejecución oportuna de la gestión de compras (1 veces al año) y la rendición de cuentas (1 vez por año).</t>
        </r>
      </text>
    </comment>
    <comment ref="J343" authorId="5" shapeId="0">
      <text>
        <r>
          <rPr>
            <b/>
            <sz val="9"/>
            <color indexed="81"/>
            <rFont val="Tahoma"/>
            <family val="2"/>
          </rPr>
          <t>EuniceBB:</t>
        </r>
        <r>
          <rPr>
            <sz val="9"/>
            <color indexed="81"/>
            <rFont val="Tahoma"/>
            <family val="2"/>
          </rPr>
          <t xml:space="preserve">
Gisell 0</t>
        </r>
      </text>
    </comment>
    <comment ref="K343" authorId="5" shapeId="0">
      <text>
        <r>
          <rPr>
            <b/>
            <sz val="9"/>
            <color indexed="81"/>
            <rFont val="Tahoma"/>
            <family val="2"/>
          </rPr>
          <t>EuniceBB:</t>
        </r>
        <r>
          <rPr>
            <sz val="9"/>
            <color indexed="81"/>
            <rFont val="Tahoma"/>
            <family val="2"/>
          </rPr>
          <t xml:space="preserve">
Gisell 4</t>
        </r>
      </text>
    </comment>
    <comment ref="K352" authorId="7" shapeId="0">
      <text>
        <r>
          <rPr>
            <b/>
            <sz val="9"/>
            <color indexed="81"/>
            <rFont val="Tahoma"/>
            <family val="2"/>
          </rPr>
          <t>Admin:</t>
        </r>
        <r>
          <rPr>
            <sz val="9"/>
            <color indexed="81"/>
            <rFont val="Tahoma"/>
            <family val="2"/>
          </rPr>
          <t xml:space="preserve">
Tengo la duda si se va a realizar una evaluación anual con corte a diciembre 2020, entonces la estaré presentando en enero 2021, entonces aquí iría 0.</t>
        </r>
      </text>
    </comment>
    <comment ref="AA362" authorId="1" shapeId="0">
      <text>
        <r>
          <rPr>
            <b/>
            <sz val="9"/>
            <color indexed="81"/>
            <rFont val="Tahoma"/>
            <family val="2"/>
          </rPr>
          <t>DPLAN:</t>
        </r>
        <r>
          <rPr>
            <sz val="9"/>
            <color indexed="81"/>
            <rFont val="Tahoma"/>
            <family val="2"/>
          </rPr>
          <t xml:space="preserve">
Debido a que el precio del ítem incluido el IVA, es muy cercano al límite permitido para bienes en el grupo de gastos 53 ($100,00); queda bajo responsabilidad de la dependencia dejar el ítem planificado de esta forma, ya que ante cualquier variación de precio futura, al momento de gestionar la compra, no se le podría emitir certificación presupuestaria.</t>
        </r>
      </text>
    </comment>
    <comment ref="AD415" authorId="1" shapeId="0">
      <text>
        <r>
          <rPr>
            <b/>
            <sz val="9"/>
            <color indexed="81"/>
            <rFont val="Tahoma"/>
            <family val="2"/>
          </rPr>
          <t>DPLAN:</t>
        </r>
        <r>
          <rPr>
            <sz val="9"/>
            <color indexed="81"/>
            <rFont val="Tahoma"/>
            <family val="2"/>
          </rPr>
          <t xml:space="preserve">
Reforma N° 10:
Se incrementó $ 7.840,00 para financiar implementación de la marca institucional en los vehículos, según Oficio N° DIRCOM-2020-119-OF del 13-10-2020</t>
        </r>
      </text>
    </comment>
    <comment ref="AD458" authorId="5" shapeId="0">
      <text>
        <r>
          <rPr>
            <b/>
            <sz val="9"/>
            <color indexed="81"/>
            <rFont val="Tahoma"/>
            <family val="2"/>
          </rPr>
          <t>EuniceBB:</t>
        </r>
        <r>
          <rPr>
            <sz val="9"/>
            <color indexed="81"/>
            <rFont val="Tahoma"/>
            <family val="2"/>
          </rPr>
          <t xml:space="preserve">
Reforma N° 8:
Se incrementó $ 2.080,00 según oficio Nº IU-04-2020 del 17/07/2020.
El valor original era de $ 826,00</t>
        </r>
      </text>
    </comment>
    <comment ref="AD468" authorId="1" shapeId="0">
      <text>
        <r>
          <rPr>
            <b/>
            <sz val="9"/>
            <color indexed="81"/>
            <rFont val="Tahoma"/>
            <family val="2"/>
          </rPr>
          <t>DPLAN:</t>
        </r>
        <r>
          <rPr>
            <sz val="9"/>
            <color indexed="81"/>
            <rFont val="Tahoma"/>
            <family val="2"/>
          </rPr>
          <t xml:space="preserve">
Reforma N° 9:
Se redujo $ 1.800,00, según Oficio N° SG-2020-145-OF del 21-09-2020</t>
        </r>
      </text>
    </comment>
    <comment ref="AD470" authorId="1" shapeId="0">
      <text>
        <r>
          <rPr>
            <b/>
            <sz val="9"/>
            <color indexed="81"/>
            <rFont val="Tahoma"/>
            <family val="2"/>
          </rPr>
          <t>DPLAN:</t>
        </r>
        <r>
          <rPr>
            <sz val="9"/>
            <color indexed="81"/>
            <rFont val="Tahoma"/>
            <family val="2"/>
          </rPr>
          <t xml:space="preserve">
Reforma N° 11
Se incrementó para atender el Oficio N° UTMACH-SG-2020-168-OF del 22/10/2020, respecto del requerimiento de fiel web.</t>
        </r>
      </text>
    </comment>
    <comment ref="AD500" authorId="1" shapeId="0">
      <text>
        <r>
          <rPr>
            <b/>
            <sz val="9"/>
            <color indexed="81"/>
            <rFont val="Tahoma"/>
            <family val="2"/>
          </rPr>
          <t>DPLAN:</t>
        </r>
        <r>
          <rPr>
            <sz val="9"/>
            <color indexed="81"/>
            <rFont val="Tahoma"/>
            <family val="2"/>
          </rPr>
          <t xml:space="preserve">
Reforma N° 9:
Se incrementó $ 1.800,00, según Oficio N° SG-2020-145-OF del 21-09-2020</t>
        </r>
      </text>
    </comment>
    <comment ref="AD563" authorId="1" shapeId="0">
      <text>
        <r>
          <rPr>
            <b/>
            <sz val="9"/>
            <color indexed="81"/>
            <rFont val="Tahoma"/>
            <family val="2"/>
          </rPr>
          <t>DPLAN:</t>
        </r>
        <r>
          <rPr>
            <sz val="9"/>
            <color indexed="81"/>
            <rFont val="Tahoma"/>
            <family val="2"/>
          </rPr>
          <t xml:space="preserve">
Reforma N° 11:
Se incrementó en total $ 99.939,00 para atender las necesidades, planteadas mediante Oficios Nro. UTMACH-DADM-2020-0725-OF del 26/10/2020 y 717 del 23/10/2020</t>
        </r>
      </text>
    </comment>
    <comment ref="AD566" authorId="1" shapeId="0">
      <text>
        <r>
          <rPr>
            <b/>
            <sz val="9"/>
            <color indexed="81"/>
            <rFont val="Tahoma"/>
            <family val="2"/>
          </rPr>
          <t>DPLAN:</t>
        </r>
        <r>
          <rPr>
            <sz val="9"/>
            <color indexed="81"/>
            <rFont val="Tahoma"/>
            <family val="2"/>
          </rPr>
          <t xml:space="preserve">
Reforma N° 11:
Se incrementó en total $ 6.812,00 para atender las necesidades, planteadas mediante Oficios Nro. UTMACH-DADM-2020-0725-OF del 26/10/2020 y 717 del 23/10/2020</t>
        </r>
      </text>
    </comment>
    <comment ref="AD569" authorId="1" shapeId="0">
      <text>
        <r>
          <rPr>
            <b/>
            <sz val="9"/>
            <color indexed="81"/>
            <rFont val="Tahoma"/>
            <family val="2"/>
          </rPr>
          <t>DPLAN:</t>
        </r>
        <r>
          <rPr>
            <sz val="9"/>
            <color indexed="81"/>
            <rFont val="Tahoma"/>
            <family val="2"/>
          </rPr>
          <t xml:space="preserve">
Reforma N° 11:
Se incrementó $41.933,00 para atender las necesidades, planteadas mediante Oficios Nro. UTMACH-DADM-2020-0725-OF del 26/10/2020 y 717 del 23/10/2020</t>
        </r>
      </text>
    </comment>
    <comment ref="AD571" authorId="1" shapeId="0">
      <text>
        <r>
          <rPr>
            <b/>
            <sz val="9"/>
            <color indexed="81"/>
            <rFont val="Tahoma"/>
            <family val="2"/>
          </rPr>
          <t>DPLAN:</t>
        </r>
        <r>
          <rPr>
            <sz val="9"/>
            <color indexed="81"/>
            <rFont val="Tahoma"/>
            <family val="2"/>
          </rPr>
          <t xml:space="preserve">
Reforma N° 11:
Se incrementó en total $ 99.939,00 para atender las necesidades, planteadas mediante Oficios Nro. UTMACH-DADM-2020-0725-OF del 26/10/2020 y 717 del 23/10/2020</t>
        </r>
      </text>
    </comment>
    <comment ref="AD573" authorId="1" shapeId="0">
      <text>
        <r>
          <rPr>
            <b/>
            <sz val="9"/>
            <color indexed="81"/>
            <rFont val="Tahoma"/>
            <family val="2"/>
          </rPr>
          <t>DPLAN:</t>
        </r>
        <r>
          <rPr>
            <sz val="9"/>
            <color indexed="81"/>
            <rFont val="Tahoma"/>
            <family val="2"/>
          </rPr>
          <t xml:space="preserve">
Reforma N° 11:
Se incrementó $7.100,00 para atender las necesidades, planteadas mediante Oficios Nro. UTMACH-DADM-2020-0725-OF del 26/10/2020 y 717 del 23/10/2020</t>
        </r>
      </text>
    </comment>
    <comment ref="AD575" authorId="1" shapeId="0">
      <text>
        <r>
          <rPr>
            <b/>
            <sz val="9"/>
            <color indexed="81"/>
            <rFont val="Tahoma"/>
            <family val="2"/>
          </rPr>
          <t>DPLAN:</t>
        </r>
        <r>
          <rPr>
            <sz val="9"/>
            <color indexed="81"/>
            <rFont val="Tahoma"/>
            <family val="2"/>
          </rPr>
          <t xml:space="preserve">
Reforma N° 11:
Se incrementó en total $ 99.939,00 para atender las necesidades, planteadas mediante Oficios Nro. UTMACH-DADM-2020-0725-OF del 26/10/2020 y 717 del 23/10/2020</t>
        </r>
      </text>
    </comment>
    <comment ref="AD577" authorId="1" shapeId="0">
      <text>
        <r>
          <rPr>
            <b/>
            <sz val="9"/>
            <color indexed="81"/>
            <rFont val="Tahoma"/>
            <family val="2"/>
          </rPr>
          <t>DPLAN:</t>
        </r>
        <r>
          <rPr>
            <sz val="9"/>
            <color indexed="81"/>
            <rFont val="Tahoma"/>
            <family val="2"/>
          </rPr>
          <t xml:space="preserve">
Reforma N° 11:
Se incrementó $ 13.776,00 para atender las necesidades, planteadas mediante Oficios Nro. UTMACH-DADM-2020-0725-OF del 26/10/2020 y 717 del 23/10/2020</t>
        </r>
      </text>
    </comment>
    <comment ref="AD580" authorId="1" shapeId="0">
      <text>
        <r>
          <rPr>
            <b/>
            <sz val="9"/>
            <color indexed="81"/>
            <rFont val="Tahoma"/>
            <family val="2"/>
          </rPr>
          <t>DPLAN:</t>
        </r>
        <r>
          <rPr>
            <sz val="9"/>
            <color indexed="81"/>
            <rFont val="Tahoma"/>
            <family val="2"/>
          </rPr>
          <t xml:space="preserve">
Reforma N° 11:
Se incrementó en total $ 99.939,00 para atender las necesidades, planteadas mediante Oficios Nro. UTMACH-DADM-2020-0725-OF del 26/10/2020 y 717 del 23/10/2020</t>
        </r>
      </text>
    </comment>
    <comment ref="AD584" authorId="1" shapeId="0">
      <text>
        <r>
          <rPr>
            <b/>
            <sz val="9"/>
            <color indexed="81"/>
            <rFont val="Tahoma"/>
            <family val="2"/>
          </rPr>
          <t>DPLAN:</t>
        </r>
        <r>
          <rPr>
            <sz val="9"/>
            <color indexed="81"/>
            <rFont val="Tahoma"/>
            <family val="2"/>
          </rPr>
          <t xml:space="preserve">
Reforma N° 11:
Se incrementó $1175,00 para atender las necesidades, planteadas mediante Oficios Nro. UTMACH-DADM-2020-0725-OF del 26/10/2020 y 717 del 23/10/2020</t>
        </r>
      </text>
    </comment>
    <comment ref="AD586" authorId="1" shapeId="0">
      <text>
        <r>
          <rPr>
            <b/>
            <sz val="9"/>
            <color indexed="81"/>
            <rFont val="Tahoma"/>
            <family val="2"/>
          </rPr>
          <t>DPLAN:</t>
        </r>
        <r>
          <rPr>
            <sz val="9"/>
            <color indexed="81"/>
            <rFont val="Tahoma"/>
            <family val="2"/>
          </rPr>
          <t xml:space="preserve">
Reforma N° 11:
Se incrementó en total $ 6.812,00 para atender las necesidades, planteadas mediante Oficios Nro. UTMACH-DADM-2020-0725-OF del 26/10/2020 y 717 del 23/10/2020</t>
        </r>
      </text>
    </comment>
    <comment ref="AD588" authorId="1" shapeId="0">
      <text>
        <r>
          <rPr>
            <b/>
            <sz val="9"/>
            <color indexed="81"/>
            <rFont val="Tahoma"/>
            <family val="2"/>
          </rPr>
          <t>DPLAN:</t>
        </r>
        <r>
          <rPr>
            <sz val="9"/>
            <color indexed="81"/>
            <rFont val="Tahoma"/>
            <family val="2"/>
          </rPr>
          <t xml:space="preserve">
Reforma N° 11:
Se incrementó $22.400,00 para atender las necesidades, planteadas mediante Oficios Nro. UTMACH-DADM-2020-0725-OF del 26/10/2020 y 717 del 23/10/2020</t>
        </r>
      </text>
    </comment>
    <comment ref="AD590" authorId="1" shapeId="0">
      <text>
        <r>
          <rPr>
            <b/>
            <sz val="9"/>
            <color indexed="81"/>
            <rFont val="Tahoma"/>
            <family val="2"/>
          </rPr>
          <t>DPLAN:</t>
        </r>
        <r>
          <rPr>
            <sz val="9"/>
            <color indexed="81"/>
            <rFont val="Tahoma"/>
            <family val="2"/>
          </rPr>
          <t xml:space="preserve">
Reforma N° 11:
Se incrementó en total $ 99.939,00 para atender las necesidades, planteadas mediante Oficios Nro. UTMACH-DADM-2020-0725-OF del 26/10/2020 y 717 del 23/10/2020</t>
        </r>
      </text>
    </comment>
    <comment ref="AD594" authorId="1" shapeId="0">
      <text>
        <r>
          <rPr>
            <b/>
            <sz val="9"/>
            <color indexed="81"/>
            <rFont val="Tahoma"/>
            <family val="2"/>
          </rPr>
          <t>DPLAN:</t>
        </r>
        <r>
          <rPr>
            <sz val="9"/>
            <color indexed="81"/>
            <rFont val="Tahoma"/>
            <family val="2"/>
          </rPr>
          <t xml:space="preserve">
Reforma N° 11:
Se incrementó $14.000,00 para atender las necesidades, planteadas mediante Oficios Nro. UTMACH-DADM-2020-0725-OF del 26/10/2020 y 717 del 23/10/2020</t>
        </r>
      </text>
    </comment>
    <comment ref="AD672" authorId="1" shapeId="0">
      <text>
        <r>
          <rPr>
            <b/>
            <sz val="9"/>
            <color indexed="81"/>
            <rFont val="Tahoma"/>
            <family val="2"/>
          </rPr>
          <t>DPLAN:</t>
        </r>
        <r>
          <rPr>
            <sz val="9"/>
            <color indexed="81"/>
            <rFont val="Tahoma"/>
            <family val="2"/>
          </rPr>
          <t xml:space="preserve">
Reforma 10:
Se redujo $ 8.000,00 para el Proyecto de la Biblioteca,, según Oficio N° CI-2020-436-OF del 13-10-2020.</t>
        </r>
      </text>
    </comment>
    <comment ref="AD697" authorId="5" shapeId="0">
      <text>
        <r>
          <rPr>
            <b/>
            <sz val="9"/>
            <color indexed="81"/>
            <rFont val="Tahoma"/>
            <family val="2"/>
          </rPr>
          <t>EuniceBB:</t>
        </r>
        <r>
          <rPr>
            <sz val="9"/>
            <color indexed="81"/>
            <rFont val="Tahoma"/>
            <family val="2"/>
          </rPr>
          <t xml:space="preserve">
Reforma N° 8:
Se incrementó $ 72.000,00, según Oficio N° UTMACH-DADM-2020-0413-OF del 05/08/2020.
Su valor original era de $ 28.174,61</t>
        </r>
      </text>
    </comment>
    <comment ref="V705" authorId="5" shapeId="0">
      <text>
        <r>
          <rPr>
            <b/>
            <sz val="9"/>
            <color indexed="81"/>
            <rFont val="Tahoma"/>
            <family val="2"/>
          </rPr>
          <t>EuniceBB:</t>
        </r>
        <r>
          <rPr>
            <sz val="9"/>
            <color indexed="81"/>
            <rFont val="Tahoma"/>
            <family val="2"/>
          </rPr>
          <t xml:space="preserve">
Reforma N° 8:
Se incrementó $ 650, según Oficio N° UTMACH-DADM-2020-0317-OFF y Oficio Nº DADM-2020-0464-OF del 18/08/2020</t>
        </r>
      </text>
    </comment>
    <comment ref="V709" authorId="5" shapeId="0">
      <text>
        <r>
          <rPr>
            <b/>
            <sz val="9"/>
            <color indexed="81"/>
            <rFont val="Tahoma"/>
            <family val="2"/>
          </rPr>
          <t>EuniceBB:</t>
        </r>
        <r>
          <rPr>
            <sz val="9"/>
            <color indexed="81"/>
            <rFont val="Tahoma"/>
            <family val="2"/>
          </rPr>
          <t xml:space="preserve">
Se incrementó $ 2.927,00, según Oficio N° UTMACH-DADM-2020-0317-OFF y Oficio Nº DADM-2020-0464-OF del 18/08/2020</t>
        </r>
      </text>
    </comment>
    <comment ref="O780" authorId="4" shapeId="0">
      <text>
        <r>
          <rPr>
            <b/>
            <sz val="9"/>
            <color indexed="81"/>
            <rFont val="Tahoma"/>
            <family val="2"/>
          </rPr>
          <t>Fanny Eunice Basilio Banchon:</t>
        </r>
        <r>
          <rPr>
            <sz val="9"/>
            <color indexed="81"/>
            <rFont val="Tahoma"/>
            <family val="2"/>
          </rPr>
          <t xml:space="preserve">
De acuerdo a la Acta de Portafolio de Productos y Servicios el Medio de verificación es:
Recibo de Entrega de 
suministros y materiales o equivalentes
</t>
        </r>
      </text>
    </comment>
    <comment ref="AD913" authorId="1" shapeId="0">
      <text>
        <r>
          <rPr>
            <b/>
            <sz val="9"/>
            <color indexed="81"/>
            <rFont val="Tahoma"/>
            <family val="2"/>
          </rPr>
          <t>DPLAN:</t>
        </r>
        <r>
          <rPr>
            <sz val="9"/>
            <color indexed="81"/>
            <rFont val="Tahoma"/>
            <family val="2"/>
          </rPr>
          <t xml:space="preserve">
Reforma N° 11:
Se incrementó $ 10.960,00 para atender Oficio N° UTMACH-UOIFM-2020-151-OF del 16/10/2020 y UTMACH-UOIFM-2020-156-OF del 20/10/2020.</t>
        </r>
      </text>
    </comment>
    <comment ref="AA916" authorId="2" shapeId="0">
      <text>
        <r>
          <rPr>
            <b/>
            <sz val="9"/>
            <color indexed="81"/>
            <rFont val="Tahoma"/>
            <family val="2"/>
          </rPr>
          <t>Eunicebb:</t>
        </r>
        <r>
          <rPr>
            <sz val="9"/>
            <color indexed="81"/>
            <rFont val="Tahoma"/>
            <family val="2"/>
          </rPr>
          <t xml:space="preserve">
Reforma Nº 3:
Se incrementó $ 3.000,00 para instalación de transformador, según Oficio Nº UTMACH-UOIFM-2020-052-OF del 12/02/2020
(2.678,57 menos el IVA)</t>
        </r>
      </text>
    </comment>
    <comment ref="AC939" authorId="5" shapeId="0">
      <text>
        <r>
          <rPr>
            <b/>
            <sz val="9"/>
            <color indexed="81"/>
            <rFont val="Tahoma"/>
            <family val="2"/>
          </rPr>
          <t>EuniceBB:</t>
        </r>
        <r>
          <rPr>
            <sz val="9"/>
            <color indexed="81"/>
            <rFont val="Tahoma"/>
            <family val="2"/>
          </rPr>
          <t xml:space="preserve">
Reforma Nº 8:
Se incrementó $ 8.960,00 según Oficio Nº UOIFM-2020-107-OF del 19/08/2020.</t>
        </r>
      </text>
    </comment>
    <comment ref="AC940" authorId="1" shapeId="0">
      <text>
        <r>
          <rPr>
            <b/>
            <sz val="9"/>
            <color indexed="81"/>
            <rFont val="Tahoma"/>
            <family val="2"/>
          </rPr>
          <t>DPLAN:</t>
        </r>
        <r>
          <rPr>
            <sz val="9"/>
            <color indexed="81"/>
            <rFont val="Tahoma"/>
            <family val="2"/>
          </rPr>
          <t xml:space="preserve">
Reforma N° 9:
Se incrementó $ 7.900,00, según Oficio N° UTMACH-UOIFM-2020-130-OF del 21/09/2020</t>
        </r>
      </text>
    </comment>
    <comment ref="AD967" authorId="5" shapeId="0">
      <text>
        <r>
          <rPr>
            <b/>
            <sz val="9"/>
            <color indexed="81"/>
            <rFont val="Tahoma"/>
            <family val="2"/>
          </rPr>
          <t>EuniceBB:</t>
        </r>
        <r>
          <rPr>
            <sz val="9"/>
            <color indexed="81"/>
            <rFont val="Tahoma"/>
            <family val="2"/>
          </rPr>
          <t xml:space="preserve">
Reforma N° 8:
Se redujo $ 25.000,00
A la fecha no se ha comprometido nada. Sin embargo, se requiere para financiar el pago de predios urbanos (UTMACH-DADM-2020-0413-OF), por lo que se debe pedir pronunciamiento de la Procuraduría + Informe de Dirección Financiera, para que el Consejo autorice que en el marco de la emergencia, los recursos sean utilizados en gastos prioritarios.</t>
        </r>
      </text>
    </comment>
    <comment ref="W968" authorId="4" shapeId="0">
      <text>
        <r>
          <rPr>
            <b/>
            <sz val="9"/>
            <color indexed="81"/>
            <rFont val="Tahoma"/>
            <family val="2"/>
          </rPr>
          <t>Fanny Eunice Basilio Banchon:</t>
        </r>
        <r>
          <rPr>
            <sz val="9"/>
            <color indexed="81"/>
            <rFont val="Tahoma"/>
            <family val="2"/>
          </rPr>
          <t xml:space="preserve">
Se ingresó NO APLICA, en razón de que estaba vacío.</t>
        </r>
      </text>
    </comment>
    <comment ref="AD980" authorId="5" shapeId="0">
      <text>
        <r>
          <rPr>
            <b/>
            <sz val="9"/>
            <color indexed="81"/>
            <rFont val="Tahoma"/>
            <family val="2"/>
          </rPr>
          <t>EuniceBB:</t>
        </r>
        <r>
          <rPr>
            <sz val="9"/>
            <color indexed="81"/>
            <rFont val="Tahoma"/>
            <family val="2"/>
          </rPr>
          <t xml:space="preserve">
Reforma Nº 8:
Se redujo $ 8.960,00 para atender Oficio Nº UOIFM-2020-107-OF del 19/08/2020.
El valor original era $ 1'686.122,00
Reforma N° 9:
Se redujo $ 1.898,35, según Oficio N° UGT-2020-0889-OF del 17-09-2020
Reforma N° 9:
Se redujo $ 7.900,00, según Oficio N° UTMACH-UOIFM-2020-130-OF del 21/09/2020
Se redujo $ 10.000,00 para Liquidaciones Docente Programa 82
Se redujo $ 1.747,00, según Oficio N° FCS-D-2020-0659-OF del 31-08-2020.
Reforma 10:
Se redujo $ 90.000,00 para el Proyecto de la Biblioteca, según Oficio N° CI-2020-436-OF del 13-10-2020.</t>
        </r>
      </text>
    </comment>
    <comment ref="J981" authorId="4" shapeId="0">
      <text>
        <r>
          <rPr>
            <b/>
            <sz val="9"/>
            <color indexed="81"/>
            <rFont val="Tahoma"/>
            <family val="2"/>
          </rPr>
          <t>Fanny Eunice Basilio Banchon:</t>
        </r>
        <r>
          <rPr>
            <sz val="9"/>
            <color indexed="81"/>
            <rFont val="Tahoma"/>
            <family val="2"/>
          </rPr>
          <t xml:space="preserve">
Se le realizó el cambio de Metas de 2 a 1, por cuanto la Evaluación del POA se la realizará en el 2do semestre.</t>
        </r>
      </text>
    </comment>
    <comment ref="K981" authorId="4" shapeId="0">
      <text>
        <r>
          <rPr>
            <b/>
            <sz val="9"/>
            <color indexed="81"/>
            <rFont val="Tahoma"/>
            <family val="2"/>
          </rPr>
          <t>Fanny Eunice Basilio Banchón:</t>
        </r>
        <r>
          <rPr>
            <sz val="9"/>
            <color indexed="81"/>
            <rFont val="Tahoma"/>
            <family val="2"/>
          </rPr>
          <t xml:space="preserve">
Se le realizó el cambio de Metas de 1 a 2, por cuanto la Evaluación del POA se la realizará en el 2do semestre.</t>
        </r>
      </text>
    </comment>
    <comment ref="L981" authorId="4" shapeId="0">
      <text>
        <r>
          <rPr>
            <b/>
            <sz val="9"/>
            <color indexed="81"/>
            <rFont val="Tahoma"/>
            <family val="2"/>
          </rPr>
          <t>Fanny Eunice Basilio Banchón:</t>
        </r>
        <r>
          <rPr>
            <sz val="9"/>
            <color indexed="81"/>
            <rFont val="Tahoma"/>
            <family val="2"/>
          </rPr>
          <t xml:space="preserve">
Se invirtió el Tiempo en Semanas conforme al cambio realizado en la Meta Cuantificable.</t>
        </r>
      </text>
    </comment>
    <comment ref="AD983" authorId="5" shapeId="0">
      <text>
        <r>
          <rPr>
            <b/>
            <sz val="9"/>
            <color indexed="81"/>
            <rFont val="Tahoma"/>
            <family val="2"/>
          </rPr>
          <t>EuniceBB:</t>
        </r>
        <r>
          <rPr>
            <sz val="9"/>
            <color indexed="81"/>
            <rFont val="Tahoma"/>
            <family val="2"/>
          </rPr>
          <t xml:space="preserve">
Reforma N° 8:
Se incrementó $ 1.800,00, según Oficio N° UTMACH-DF-2020-0322-OF del 20/08/2020.</t>
        </r>
      </text>
    </comment>
    <comment ref="AD1016" authorId="1" shapeId="0">
      <text>
        <r>
          <rPr>
            <b/>
            <sz val="9"/>
            <color indexed="81"/>
            <rFont val="Tahoma"/>
            <family val="2"/>
          </rPr>
          <t>DPLAN:</t>
        </r>
        <r>
          <rPr>
            <sz val="9"/>
            <color indexed="81"/>
            <rFont val="Tahoma"/>
            <family val="2"/>
          </rPr>
          <t xml:space="preserve">
Reforma N° 9:
Se redujo $ 10,08, en total en la partida se redujo $ 162,58, según Oficio N° UPSTO-2020-294-OF del 16-09-2020</t>
        </r>
      </text>
    </comment>
    <comment ref="W1017" authorId="4" shapeId="0">
      <text>
        <r>
          <rPr>
            <b/>
            <sz val="9"/>
            <color indexed="81"/>
            <rFont val="Tahoma"/>
            <family val="2"/>
          </rPr>
          <t>Fanny Eunice Basilio Banchón:</t>
        </r>
        <r>
          <rPr>
            <sz val="9"/>
            <color indexed="81"/>
            <rFont val="Tahoma"/>
            <family val="2"/>
          </rPr>
          <t xml:space="preserve">
Se ingresó NO APLICA, en razón de que estaba vacío.</t>
        </r>
      </text>
    </comment>
    <comment ref="AD1019" authorId="1" shapeId="0">
      <text>
        <r>
          <rPr>
            <b/>
            <sz val="9"/>
            <color indexed="81"/>
            <rFont val="Tahoma"/>
            <family val="2"/>
          </rPr>
          <t>DPLAN:</t>
        </r>
        <r>
          <rPr>
            <sz val="9"/>
            <color indexed="81"/>
            <rFont val="Tahoma"/>
            <family val="2"/>
          </rPr>
          <t xml:space="preserve">
Reforma N° 9:
Se redujo $ 91,28, en total en la partida se redujo $ 162,58, según Oficio N° UPSTO-2020-294-OF del 16-09-2020</t>
        </r>
      </text>
    </comment>
    <comment ref="AD1031" authorId="1" shapeId="0">
      <text>
        <r>
          <rPr>
            <b/>
            <sz val="9"/>
            <color indexed="81"/>
            <rFont val="Tahoma"/>
            <family val="2"/>
          </rPr>
          <t>DPLAN:</t>
        </r>
        <r>
          <rPr>
            <sz val="9"/>
            <color indexed="81"/>
            <rFont val="Tahoma"/>
            <family val="2"/>
          </rPr>
          <t xml:space="preserve">
Reforma N° 9:
Se redujo $ 22,02, en total en la partida se redujo $ 162,58, según Oficio N° UPSTO-2020-294-OF del 16-09-2020</t>
        </r>
      </text>
    </comment>
    <comment ref="AD1034" authorId="1" shapeId="0">
      <text>
        <r>
          <rPr>
            <b/>
            <sz val="9"/>
            <color indexed="81"/>
            <rFont val="Tahoma"/>
            <family val="2"/>
          </rPr>
          <t>DPLAN:</t>
        </r>
        <r>
          <rPr>
            <sz val="9"/>
            <color indexed="81"/>
            <rFont val="Tahoma"/>
            <family val="2"/>
          </rPr>
          <t xml:space="preserve">
Reforma N° 9:
Se incrementó $ 362,58, según Oficio N° UPSTO-2020-294-OF del 16-09-2020</t>
        </r>
      </text>
    </comment>
    <comment ref="J1043" authorId="4" shapeId="0">
      <text>
        <r>
          <rPr>
            <b/>
            <sz val="9"/>
            <color indexed="81"/>
            <rFont val="Tahoma"/>
            <family val="2"/>
          </rPr>
          <t>Fanny Eunice Basilio Banchón:</t>
        </r>
        <r>
          <rPr>
            <sz val="9"/>
            <color indexed="81"/>
            <rFont val="Tahoma"/>
            <family val="2"/>
          </rPr>
          <t xml:space="preserve">
Se le realizó el cambio de Metas de 2 a 1, por cuanto la Evaluación del POA se la realizará en el 2do semestre.</t>
        </r>
      </text>
    </comment>
    <comment ref="K1043" authorId="4" shapeId="0">
      <text>
        <r>
          <rPr>
            <b/>
            <sz val="9"/>
            <color indexed="81"/>
            <rFont val="Tahoma"/>
            <family val="2"/>
          </rPr>
          <t>Fanny Eunice Basilio Banchón:</t>
        </r>
        <r>
          <rPr>
            <sz val="9"/>
            <color indexed="81"/>
            <rFont val="Tahoma"/>
            <family val="2"/>
          </rPr>
          <t xml:space="preserve">
Se le realizó el cambio de Metas de 1 a 2, por cuanto la Evaluación del POA se la realizará en el 2do semestre.</t>
        </r>
      </text>
    </comment>
    <comment ref="L1043" authorId="4" shapeId="0">
      <text>
        <r>
          <rPr>
            <b/>
            <sz val="9"/>
            <color indexed="81"/>
            <rFont val="Tahoma"/>
            <family val="2"/>
          </rPr>
          <t>Fanny Eunice Basilio Banchón:</t>
        </r>
        <r>
          <rPr>
            <sz val="9"/>
            <color indexed="81"/>
            <rFont val="Tahoma"/>
            <family val="2"/>
          </rPr>
          <t xml:space="preserve">
Se invirtió el Tiempo en Semanas conforme al cambio realizado en la Meta Cuantificable.</t>
        </r>
      </text>
    </comment>
    <comment ref="AD1043" authorId="1" shapeId="0">
      <text>
        <r>
          <rPr>
            <b/>
            <sz val="9"/>
            <color indexed="81"/>
            <rFont val="Tahoma"/>
            <family val="2"/>
          </rPr>
          <t>DPLAN:</t>
        </r>
        <r>
          <rPr>
            <sz val="9"/>
            <color indexed="81"/>
            <rFont val="Tahoma"/>
            <family val="2"/>
          </rPr>
          <t xml:space="preserve">
Reforma N° 9:
Se redujo $ 200,00, según Oficio N° UPSTO-2020-294-OF del 16-09-2020</t>
        </r>
      </text>
    </comment>
    <comment ref="AD1047" authorId="1" shapeId="0">
      <text>
        <r>
          <rPr>
            <b/>
            <sz val="9"/>
            <color indexed="81"/>
            <rFont val="Tahoma"/>
            <family val="2"/>
          </rPr>
          <t>DPLAN:</t>
        </r>
        <r>
          <rPr>
            <sz val="9"/>
            <color indexed="81"/>
            <rFont val="Tahoma"/>
            <family val="2"/>
          </rPr>
          <t xml:space="preserve">
Reforma N° 9:
Se redujo $ 39,20, en total se redujo $ 162,58, según Oficio N° UPSTO-2020-294-OF del 16-09-2020</t>
        </r>
      </text>
    </comment>
    <comment ref="W1052" authorId="4" shapeId="0">
      <text>
        <r>
          <rPr>
            <b/>
            <sz val="9"/>
            <color indexed="81"/>
            <rFont val="Tahoma"/>
            <family val="2"/>
          </rPr>
          <t>Fanny Eunice Basilio Banchon:</t>
        </r>
        <r>
          <rPr>
            <sz val="9"/>
            <color indexed="81"/>
            <rFont val="Tahoma"/>
            <family val="2"/>
          </rPr>
          <t xml:space="preserve">
Se ingresó NO APLICA, en razón de que estaba vacío.</t>
        </r>
      </text>
    </comment>
    <comment ref="AD1080" authorId="1" shapeId="0">
      <text>
        <r>
          <rPr>
            <b/>
            <sz val="9"/>
            <color indexed="81"/>
            <rFont val="Tahoma"/>
            <family val="2"/>
          </rPr>
          <t>DPLAN:</t>
        </r>
        <r>
          <rPr>
            <sz val="9"/>
            <color indexed="81"/>
            <rFont val="Tahoma"/>
            <family val="2"/>
          </rPr>
          <t xml:space="preserve">
Reforma N° 9:
Seincrementó $ 4.000,00, según Oficio N° UTMACH-UC-2020-87-OF del 25/09/2020</t>
        </r>
      </text>
    </comment>
    <comment ref="I1115" authorId="1" shapeId="0">
      <text>
        <r>
          <rPr>
            <b/>
            <sz val="9"/>
            <color indexed="81"/>
            <rFont val="Tahoma"/>
            <family val="2"/>
          </rPr>
          <t>DPLAN:</t>
        </r>
        <r>
          <rPr>
            <sz val="9"/>
            <color indexed="81"/>
            <rFont val="Tahoma"/>
            <family val="2"/>
          </rPr>
          <t xml:space="preserve">
La responsable acepta validación  de corrección in situ, según el acta código  AVC_POA2020_001</t>
        </r>
      </text>
    </comment>
    <comment ref="AD1115" authorId="5" shapeId="0">
      <text>
        <r>
          <rPr>
            <b/>
            <sz val="9"/>
            <color indexed="81"/>
            <rFont val="Tahoma"/>
            <family val="2"/>
          </rPr>
          <t>EuniceBB:</t>
        </r>
        <r>
          <rPr>
            <sz val="9"/>
            <color indexed="81"/>
            <rFont val="Tahoma"/>
            <family val="2"/>
          </rPr>
          <t xml:space="preserve">
Reforma N° 8:
Se redujo $ 56.33, según oficio N° UTMACH-UT-2020-136-OF del 10/07/2020.</t>
        </r>
      </text>
    </comment>
    <comment ref="W1116" authorId="4" shapeId="0">
      <text>
        <r>
          <rPr>
            <b/>
            <sz val="9"/>
            <color indexed="81"/>
            <rFont val="Tahoma"/>
            <family val="2"/>
          </rPr>
          <t>Fanny Eunice Basilio Banchón:</t>
        </r>
        <r>
          <rPr>
            <sz val="9"/>
            <color indexed="81"/>
            <rFont val="Tahoma"/>
            <family val="2"/>
          </rPr>
          <t xml:space="preserve">
Se ingresó NO APLICA, en razón de que estaba vacío.</t>
        </r>
      </text>
    </comment>
    <comment ref="AF1116" authorId="1" shapeId="0">
      <text>
        <r>
          <rPr>
            <b/>
            <sz val="9"/>
            <color indexed="81"/>
            <rFont val="Tahoma"/>
            <family val="2"/>
          </rPr>
          <t>DPLAN:</t>
        </r>
        <r>
          <rPr>
            <sz val="9"/>
            <color indexed="81"/>
            <rFont val="Tahoma"/>
            <family val="2"/>
          </rPr>
          <t xml:space="preserve">
Se corrigió in situ, dejando  marcado el cuatrimestre correspondiente en cada ítem, lo cual ha sido aceptado por la responsable del proceso, según acta código AVC_POA2020_001</t>
        </r>
      </text>
    </comment>
    <comment ref="I1118" authorId="1" shapeId="0">
      <text>
        <r>
          <rPr>
            <b/>
            <sz val="9"/>
            <color indexed="81"/>
            <rFont val="Tahoma"/>
            <family val="2"/>
          </rPr>
          <t>DPLAN:</t>
        </r>
        <r>
          <rPr>
            <sz val="9"/>
            <color indexed="81"/>
            <rFont val="Tahoma"/>
            <family val="2"/>
          </rPr>
          <t xml:space="preserve">
La responsable del proceso acepta validación de corrección in situ, según acta código AVC_POA2020_001</t>
        </r>
      </text>
    </comment>
    <comment ref="AD1119" authorId="5" shapeId="0">
      <text>
        <r>
          <rPr>
            <b/>
            <sz val="9"/>
            <color indexed="81"/>
            <rFont val="Tahoma"/>
            <family val="2"/>
          </rPr>
          <t>EuniceBB:</t>
        </r>
        <r>
          <rPr>
            <sz val="9"/>
            <color indexed="81"/>
            <rFont val="Tahoma"/>
            <family val="2"/>
          </rPr>
          <t xml:space="preserve">
Reforma N° 8:
Se redujo $ 56.33, según oficio N° UTMACH-UT-2020-136-OF del 10/07/2020.</t>
        </r>
      </text>
    </comment>
    <comment ref="I1123" authorId="1" shapeId="0">
      <text>
        <r>
          <rPr>
            <b/>
            <sz val="9"/>
            <color indexed="81"/>
            <rFont val="Tahoma"/>
            <family val="2"/>
          </rPr>
          <t>DPLAN:</t>
        </r>
        <r>
          <rPr>
            <sz val="9"/>
            <color indexed="81"/>
            <rFont val="Tahoma"/>
            <family val="2"/>
          </rPr>
          <t xml:space="preserve">
La responsable del proceso, acepta corrección in situ, según acta código AVC_POA2020_001</t>
        </r>
      </text>
    </comment>
    <comment ref="AD1124" authorId="5" shapeId="0">
      <text>
        <r>
          <rPr>
            <b/>
            <sz val="9"/>
            <color indexed="81"/>
            <rFont val="Tahoma"/>
            <family val="2"/>
          </rPr>
          <t>EuniceBB:</t>
        </r>
        <r>
          <rPr>
            <sz val="9"/>
            <color indexed="81"/>
            <rFont val="Tahoma"/>
            <family val="2"/>
          </rPr>
          <t xml:space="preserve">
Reforma N° 8:
Se incrementó $ 56,33, según oficio N° UTMACH-UT-2020-136-OF del 10/07/2020.
Su valor original era de $ 1.008,00</t>
        </r>
      </text>
    </comment>
    <comment ref="AD1165" authorId="2" shapeId="0">
      <text>
        <r>
          <rPr>
            <b/>
            <sz val="9"/>
            <color indexed="81"/>
            <rFont val="Tahoma"/>
            <family val="2"/>
          </rPr>
          <t>Eunicebb:</t>
        </r>
        <r>
          <rPr>
            <sz val="9"/>
            <color indexed="81"/>
            <rFont val="Tahoma"/>
            <family val="2"/>
          </rPr>
          <t xml:space="preserve">
Reforma N° 4:
Se redujo $ 5.781,00, según Oficio N° UTMACH-DTH-2020-0532-OF del 23/05/2020.
Reforma 10:
Se redujo $ 18.000,00 para el Proyecto de la Biblioteca, según Oficio N° CI-2020-436-OF del 13-10-2020.</t>
        </r>
      </text>
    </comment>
    <comment ref="AD1170" authorId="2" shapeId="0">
      <text>
        <r>
          <rPr>
            <b/>
            <sz val="9"/>
            <color indexed="81"/>
            <rFont val="Tahoma"/>
            <family val="2"/>
          </rPr>
          <t>Eunicebb:</t>
        </r>
        <r>
          <rPr>
            <sz val="9"/>
            <color indexed="81"/>
            <rFont val="Tahoma"/>
            <family val="2"/>
          </rPr>
          <t xml:space="preserve">
Reforma N° 4:
Se incrementó $ 8.000,00, según Oficio N° UTMACH-DTH-2020-0532-OF del 23/05/2020
Reforma N° 9:
Se redujo $ 363,28, según Oficio N° UGT-2020-0889-OF del 17-09-2020</t>
        </r>
      </text>
    </comment>
    <comment ref="X1174" authorId="1" shapeId="0">
      <text>
        <r>
          <rPr>
            <b/>
            <sz val="9"/>
            <color indexed="81"/>
            <rFont val="Tahoma"/>
            <family val="2"/>
          </rPr>
          <t>DPLAN:</t>
        </r>
        <r>
          <rPr>
            <sz val="9"/>
            <color indexed="81"/>
            <rFont val="Tahoma"/>
            <family val="2"/>
          </rPr>
          <t xml:space="preserve">
Reforma N° 11:
Se cambió el ítem en atención al Oficio N° UTMACH-DTH-2020-1112-OF del 28-10-2020</t>
        </r>
      </text>
    </comment>
    <comment ref="AC1174" authorId="1" shapeId="0">
      <text>
        <r>
          <rPr>
            <b/>
            <sz val="9"/>
            <color indexed="81"/>
            <rFont val="Tahoma"/>
            <family val="2"/>
          </rPr>
          <t>DPLAN:</t>
        </r>
        <r>
          <rPr>
            <sz val="9"/>
            <color indexed="81"/>
            <rFont val="Tahoma"/>
            <family val="2"/>
          </rPr>
          <t xml:space="preserve">
Reforma N° 9:
Se incrementó $ 1.595,93, según oficio N° UGT-2020-0889-OF del 17-09-2020</t>
        </r>
      </text>
    </comment>
    <comment ref="AD1176" authorId="2" shapeId="0">
      <text>
        <r>
          <rPr>
            <b/>
            <sz val="9"/>
            <color rgb="FF000000"/>
            <rFont val="Tahoma"/>
            <family val="2"/>
          </rPr>
          <t>Eunicebb:</t>
        </r>
        <r>
          <rPr>
            <sz val="9"/>
            <color rgb="FF000000"/>
            <rFont val="Tahoma"/>
            <family val="2"/>
          </rPr>
          <t xml:space="preserve">
Reforma N° 9:
Se redujo $ 295,61, según Oficio N° UGT-2020-0889-OF del 17-09-2020</t>
        </r>
      </text>
    </comment>
    <comment ref="AD1181" authorId="2" shapeId="0">
      <text>
        <r>
          <rPr>
            <b/>
            <sz val="9"/>
            <color rgb="FF000000"/>
            <rFont val="Tahoma"/>
            <family val="2"/>
          </rPr>
          <t>Eunicebb:</t>
        </r>
        <r>
          <rPr>
            <sz val="9"/>
            <color rgb="FF000000"/>
            <rFont val="Tahoma"/>
            <family val="2"/>
          </rPr>
          <t xml:space="preserve">
Reforma N° 9:
Se redujo $ 365,00, según Oficio N° UGT-2020-0889-OF del 17-09-2020</t>
        </r>
      </text>
    </comment>
    <comment ref="X1183" authorId="5" shapeId="0">
      <text>
        <r>
          <rPr>
            <b/>
            <sz val="9"/>
            <color indexed="81"/>
            <rFont val="Tahoma"/>
            <family val="2"/>
          </rPr>
          <t>EuniceBB:</t>
        </r>
        <r>
          <rPr>
            <sz val="9"/>
            <color indexed="81"/>
            <rFont val="Tahoma"/>
            <family val="2"/>
          </rPr>
          <t xml:space="preserve">
Reforma N° 4
PROYECTO DE INVERSIÓN N° 011: IMPLEMENTACIÓN DE PLANES INSTITUCIONALES DE RETIRO VOLUNTARIO Y OBLIGATORIO CON FINES DE JUBILACIÓN DE LOS SERVIDORES DE LA UNIVERSIDAD TÉCNICA DE MACHALA.</t>
        </r>
      </text>
    </comment>
    <comment ref="AD1185" authorId="2" shapeId="0">
      <text>
        <r>
          <rPr>
            <b/>
            <sz val="9"/>
            <color rgb="FF000000"/>
            <rFont val="Tahoma"/>
            <family val="2"/>
          </rPr>
          <t>Eunicebb:</t>
        </r>
        <r>
          <rPr>
            <sz val="9"/>
            <color rgb="FF000000"/>
            <rFont val="Tahoma"/>
            <family val="2"/>
          </rPr>
          <t xml:space="preserve">
Reforma N° 9:
Se redujo $ 2.352,00, según Oficio N° UGT-2020-0889-OF del 17-09-2020</t>
        </r>
      </text>
    </comment>
    <comment ref="AD1187" authorId="1" shapeId="0">
      <text>
        <r>
          <rPr>
            <b/>
            <sz val="9"/>
            <color indexed="81"/>
            <rFont val="Tahoma"/>
            <family val="2"/>
          </rPr>
          <t>DPLAN:</t>
        </r>
        <r>
          <rPr>
            <sz val="9"/>
            <color indexed="81"/>
            <rFont val="Tahoma"/>
            <family val="2"/>
          </rPr>
          <t xml:space="preserve">
Reforma N° 9:
Se incrementó $ 3.375,90, según Oficio N° UGT-2020-0889-OF del 17-09-2020</t>
        </r>
      </text>
    </comment>
    <comment ref="AD1191" authorId="1" shapeId="0">
      <text>
        <r>
          <rPr>
            <b/>
            <sz val="9"/>
            <color indexed="81"/>
            <rFont val="Tahoma"/>
            <family val="2"/>
          </rPr>
          <t>DPLAN:</t>
        </r>
        <r>
          <rPr>
            <sz val="9"/>
            <color indexed="81"/>
            <rFont val="Tahoma"/>
            <family val="2"/>
          </rPr>
          <t xml:space="preserve">
Reforma N° 9:
Se incrementó $ 302,42, según oficio N° UGT-2020-0889-OF del 17-09-2020</t>
        </r>
      </text>
    </comment>
    <comment ref="AD1193" authorId="5" shapeId="0">
      <text>
        <r>
          <rPr>
            <b/>
            <sz val="9"/>
            <color indexed="81"/>
            <rFont val="Tahoma"/>
            <family val="2"/>
          </rPr>
          <t>EuniceBB:</t>
        </r>
        <r>
          <rPr>
            <sz val="9"/>
            <color indexed="81"/>
            <rFont val="Tahoma"/>
            <family val="2"/>
          </rPr>
          <t xml:space="preserve">
Reforma N° 8:
Se incrementó $ 2.501,00 para atender la solicitud de disponibilidad a favor de Elio Flores, contrato civil meses mayo y junio de 2020. (OFICIO UTMACH DTH 2020 682)</t>
        </r>
      </text>
    </comment>
    <comment ref="AD1195" authorId="1" shapeId="0">
      <text>
        <r>
          <rPr>
            <b/>
            <sz val="9"/>
            <color indexed="81"/>
            <rFont val="Tahoma"/>
            <family val="2"/>
          </rPr>
          <t>DPLAN:</t>
        </r>
        <r>
          <rPr>
            <sz val="9"/>
            <color indexed="81"/>
            <rFont val="Tahoma"/>
            <family val="2"/>
          </rPr>
          <t xml:space="preserve">
Se incrementó $ 11.500,00 para contrato civiles de Márquez Andrea, según Oficio N° DTH-888 del 17/09/2020, Crespo Fatima, según Oficio N° DTH-993 del 13/10/2020 y Janett Cedillo, según Oficio N° DTH-938 del 28/09/2020</t>
        </r>
      </text>
    </comment>
    <comment ref="E1205" authorId="2" shapeId="0">
      <text>
        <r>
          <rPr>
            <b/>
            <sz val="9"/>
            <color indexed="81"/>
            <rFont val="Tahoma"/>
            <family val="2"/>
          </rPr>
          <t>Eunicebb:</t>
        </r>
        <r>
          <rPr>
            <sz val="9"/>
            <color indexed="81"/>
            <rFont val="Tahoma"/>
            <family val="2"/>
          </rPr>
          <t xml:space="preserve">
Lo ingresado corresponde a Ejes Estratégicos, mas no a Lineamientos Estratégicos.</t>
        </r>
      </text>
    </comment>
    <comment ref="AD1216" authorId="2" shapeId="0">
      <text>
        <r>
          <rPr>
            <b/>
            <sz val="9"/>
            <color indexed="81"/>
            <rFont val="Tahoma"/>
            <family val="2"/>
          </rPr>
          <t>Eunicebb:</t>
        </r>
        <r>
          <rPr>
            <sz val="9"/>
            <color indexed="81"/>
            <rFont val="Tahoma"/>
            <family val="2"/>
          </rPr>
          <t xml:space="preserve">
Reforma N° 3</t>
        </r>
      </text>
    </comment>
    <comment ref="AD1218" authorId="2" shapeId="0">
      <text>
        <r>
          <rPr>
            <b/>
            <sz val="9"/>
            <color indexed="81"/>
            <rFont val="Tahoma"/>
            <family val="2"/>
          </rPr>
          <t>Eunicebb:</t>
        </r>
        <r>
          <rPr>
            <sz val="9"/>
            <color indexed="81"/>
            <rFont val="Tahoma"/>
            <family val="2"/>
          </rPr>
          <t xml:space="preserve">
Reforma N° 3</t>
        </r>
      </text>
    </comment>
    <comment ref="AH1222" authorId="5" shapeId="0">
      <text>
        <r>
          <rPr>
            <b/>
            <sz val="9"/>
            <color indexed="81"/>
            <rFont val="Tahoma"/>
            <family val="2"/>
          </rPr>
          <t>EuniceBB:</t>
        </r>
        <r>
          <rPr>
            <sz val="9"/>
            <color indexed="81"/>
            <rFont val="Tahoma"/>
            <family val="2"/>
          </rPr>
          <t xml:space="preserve">
Ingresar justificación de por qué no tiene meta cuantificable en el 1er semestre.</t>
        </r>
      </text>
    </comment>
    <comment ref="I1349" authorId="8" shapeId="0">
      <text>
        <r>
          <rPr>
            <sz val="11"/>
            <color rgb="FF000000"/>
            <rFont val="Calibri"/>
            <family val="2"/>
          </rPr>
          <t>======
ID#AAAADMqWlBs
DPLAN    (2019-06-26 18:11:41)
Se añadió verbo que denote la acción, sobre la que se enfoca la evaluación</t>
        </r>
      </text>
    </comment>
    <comment ref="AD1350" authorId="1" shapeId="0">
      <text>
        <r>
          <rPr>
            <b/>
            <sz val="9"/>
            <color indexed="81"/>
            <rFont val="Tahoma"/>
            <family val="2"/>
          </rPr>
          <t>DPLAN:</t>
        </r>
        <r>
          <rPr>
            <sz val="9"/>
            <color indexed="81"/>
            <rFont val="Tahoma"/>
            <family val="2"/>
          </rPr>
          <t xml:space="preserve">
Reforma 10:
Se redujo $ 4.000,00 para el Proyecto de la Biblioteca, según Oficio N° CI-2020-436-OF del 13-10-2020.</t>
        </r>
      </text>
    </comment>
    <comment ref="AC1364" authorId="8" shapeId="0">
      <text>
        <r>
          <rPr>
            <sz val="11"/>
            <color rgb="FF000000"/>
            <rFont val="Calibri"/>
            <family val="2"/>
          </rPr>
          <t>======
ID#AAAADMqWlCU
DPLAN    (2019-06-26 18:11:41)
Dado a que el valor unitario del bien, incluido el IVA, es muy cercano al límite máximo permitido para esta partid (menores a $100), queda bajo responsabilidad de la dependencia dejar situado el bien en la partida, ya que cualquier variación de precio en alza, podríprovocar que ya no se pueda emitir certificación presupuestaria porque debería estar en la partida correspondiente del grupo 84.
No obstante, no se puede tener gasto en el grupo 84, sin proyecto.</t>
        </r>
      </text>
    </comment>
    <comment ref="V1367" authorId="5" shapeId="0">
      <text>
        <r>
          <rPr>
            <b/>
            <sz val="9"/>
            <color indexed="81"/>
            <rFont val="Tahoma"/>
            <family val="2"/>
          </rPr>
          <t>EuniceBB:</t>
        </r>
        <r>
          <rPr>
            <sz val="9"/>
            <color indexed="81"/>
            <rFont val="Tahoma"/>
            <family val="2"/>
          </rPr>
          <t xml:space="preserve">
Reforma N° 4:
Autorización del Consejo Universitario del 20/05/2020 al Oficio N° UTMACH-DIR-TIC-TELETRABAJO-2020-004-0F del 14/05/2020</t>
        </r>
      </text>
    </comment>
    <comment ref="AA1385" authorId="8" shapeId="0">
      <text>
        <r>
          <rPr>
            <sz val="11"/>
            <color rgb="FF000000"/>
            <rFont val="Calibri"/>
            <family val="2"/>
          </rPr>
          <t>======
ID#AAAADMqWlCw
DPLAN    (2019-06-26 18:11:41)
Dado a que el valor unitario del bien, incluido el IVA, es muy cercano al límite máximo permitido para esta partid (menores a $100), queda bajo responsabilidad de la dependencia dejar situado el bien en la partida, ya que cualquier variación de precio en alza, podríprovocar que ya no se pueda emitir certificación presupuestaria porque debería estar en la partida correspondiente del grupo 84.
No obstante, no se puede tener gasto en el grupo 84, sin proyecto.</t>
        </r>
      </text>
    </comment>
    <comment ref="AA1386" authorId="8" shapeId="0">
      <text>
        <r>
          <rPr>
            <sz val="11"/>
            <color rgb="FF000000"/>
            <rFont val="Calibri"/>
            <family val="2"/>
          </rPr>
          <t>======
ID#AAAADMqWlB0
DPLAN    (2019-06-26 18:11:41)
Dado a que el valor unitario del bien, incluido el IVA, es muy cercano al límite máximo permitido para esta partid (menores a $100), queda bajo responsabilidad de la dependencia dejar situado el bien en la partida, ya que cualquier variación de precio en alza, podríprovocar que ya no se pueda emitir certificación presupuestaria porque debería estar en la partida correspondiente del grupo 84.
No obstante, no se puede tener gasto en el grupo 84, sin proyecto.</t>
        </r>
      </text>
    </comment>
    <comment ref="I1389" authorId="8" shapeId="0">
      <text>
        <r>
          <rPr>
            <sz val="11"/>
            <color rgb="FF000000"/>
            <rFont val="Calibri"/>
            <family val="2"/>
          </rPr>
          <t>======
ID#AAAADMqWlCY
DPLAN    (2019-06-26 18:11:41)
Se añadió el verbo que denote la acción, sobre la que se va a enfocar la evaluación.</t>
        </r>
      </text>
    </comment>
    <comment ref="V1407" authorId="5" shapeId="0">
      <text>
        <r>
          <rPr>
            <b/>
            <sz val="9"/>
            <color indexed="81"/>
            <rFont val="Tahoma"/>
            <family val="2"/>
          </rPr>
          <t>EuniceBB:</t>
        </r>
        <r>
          <rPr>
            <sz val="9"/>
            <color indexed="81"/>
            <rFont val="Tahoma"/>
            <family val="2"/>
          </rPr>
          <t xml:space="preserve">
Reforma N° 4:
Se incrementó fuente 2 por FONDOS DE AUTOGESTIÓN (saldo caja).</t>
        </r>
      </text>
    </comment>
    <comment ref="AD1417" authorId="5" shapeId="0">
      <text>
        <r>
          <rPr>
            <b/>
            <sz val="9"/>
            <color indexed="81"/>
            <rFont val="Tahoma"/>
            <family val="2"/>
          </rPr>
          <t>EuniceBB:</t>
        </r>
        <r>
          <rPr>
            <sz val="9"/>
            <color indexed="81"/>
            <rFont val="Tahoma"/>
            <family val="2"/>
          </rPr>
          <t xml:space="preserve">
Reforma N° 4:
Se redujo $ 182.620,00 según Oficio N° UTMACH-DBU-2020-00108-OF del 25/05/2020.
Reforma 10:
Se redujo $ 7.804,00, conforme a Oficio N° UTMACH-FCQS-D-2020-593-OF del 06/10/2020, Impermeabilización de losa de cubierta y juntas de dilatación
de UMMOG de la FCQS.</t>
        </r>
      </text>
    </comment>
    <comment ref="AC1418" authorId="1" shapeId="0">
      <text>
        <r>
          <rPr>
            <b/>
            <sz val="9"/>
            <color indexed="81"/>
            <rFont val="Tahoma"/>
            <family val="2"/>
          </rPr>
          <t>DPLAN:</t>
        </r>
        <r>
          <rPr>
            <sz val="9"/>
            <color indexed="81"/>
            <rFont val="Tahoma"/>
            <family val="2"/>
          </rPr>
          <t xml:space="preserve">
Ajustar los valores, de tal manera que la suma sea el total de la partida, es decir $ 167.380,00</t>
        </r>
      </text>
    </comment>
    <comment ref="AD1421" authorId="1" shapeId="0">
      <text>
        <r>
          <rPr>
            <b/>
            <sz val="9"/>
            <color indexed="81"/>
            <rFont val="Tahoma"/>
            <family val="2"/>
          </rPr>
          <t>DPLAN:</t>
        </r>
        <r>
          <rPr>
            <sz val="9"/>
            <color indexed="81"/>
            <rFont val="Tahoma"/>
            <family val="2"/>
          </rPr>
          <t xml:space="preserve">
Reforma N° 11:
Se incrementó $ 150.000,00 para atender solicitud de UBE, mediante Oficio Nro. UTMACH-DBU-2020-0240-OF del 20/10/2020, pero en fuente 002, ya que no había disponibilidad en fuente 001.</t>
        </r>
      </text>
    </comment>
    <comment ref="AD1454" authorId="5" shapeId="0">
      <text>
        <r>
          <rPr>
            <b/>
            <sz val="9"/>
            <color indexed="81"/>
            <rFont val="Tahoma"/>
            <family val="2"/>
          </rPr>
          <t>EuniceBB:</t>
        </r>
        <r>
          <rPr>
            <sz val="9"/>
            <color indexed="81"/>
            <rFont val="Tahoma"/>
            <family val="2"/>
          </rPr>
          <t xml:space="preserve">
Reforma N° 4:
Se incrementó $ 2.219,00 según Oficio N° UTMACH-DBU-2020-00107-OF del 25/05/2020</t>
        </r>
      </text>
    </comment>
    <comment ref="AD1463" authorId="5" shapeId="0">
      <text>
        <r>
          <rPr>
            <b/>
            <sz val="9"/>
            <color indexed="81"/>
            <rFont val="Tahoma"/>
            <family val="2"/>
          </rPr>
          <t>EuniceBB:</t>
        </r>
        <r>
          <rPr>
            <sz val="9"/>
            <color indexed="81"/>
            <rFont val="Tahoma"/>
            <family val="2"/>
          </rPr>
          <t xml:space="preserve">
Reforma 4:
Se redujo $ 239,58 según Oficio N° UTMACH-DBU-2020-00107-OF del 25/05/2020 en fuente 3.
Se incrementó $ 1.500,00 según Oficio N° UTMACH-DBU-2020-00107-OF del 25/05/2020 en fuente 1</t>
        </r>
      </text>
    </comment>
    <comment ref="AD1465" authorId="5" shapeId="0">
      <text>
        <r>
          <rPr>
            <b/>
            <sz val="9"/>
            <color indexed="81"/>
            <rFont val="Tahoma"/>
            <family val="2"/>
          </rPr>
          <t>EuniceBB:</t>
        </r>
        <r>
          <rPr>
            <sz val="9"/>
            <color indexed="81"/>
            <rFont val="Tahoma"/>
            <family val="2"/>
          </rPr>
          <t xml:space="preserve">
Reforma N° 4:
Se incrementó $ 5,31 según Oficio N° UTMACH-DBU-2020-00107-OF del 25/05/2020</t>
        </r>
      </text>
    </comment>
    <comment ref="AD1467" authorId="5" shapeId="0">
      <text>
        <r>
          <rPr>
            <b/>
            <sz val="9"/>
            <color indexed="81"/>
            <rFont val="Tahoma"/>
            <family val="2"/>
          </rPr>
          <t>EuniceBB:</t>
        </r>
        <r>
          <rPr>
            <sz val="9"/>
            <color indexed="81"/>
            <rFont val="Tahoma"/>
            <family val="2"/>
          </rPr>
          <t xml:space="preserve">
Reforma N° 4:
Se incrementó $ 250,00 según Oficio N° UTMACH-DBU-2020-00107-OF del 25/05/2020</t>
        </r>
      </text>
    </comment>
    <comment ref="AD1469" authorId="5" shapeId="0">
      <text>
        <r>
          <rPr>
            <b/>
            <sz val="9"/>
            <color indexed="81"/>
            <rFont val="Tahoma"/>
            <family val="2"/>
          </rPr>
          <t>EuniceBB:</t>
        </r>
        <r>
          <rPr>
            <sz val="9"/>
            <color indexed="81"/>
            <rFont val="Tahoma"/>
            <family val="2"/>
          </rPr>
          <t xml:space="preserve">
Reforma 4:
Se redujo $ 1.341,72 según Oficio N° UTMACH-DBU-2020-00107-OF del 25/05/2020</t>
        </r>
      </text>
    </comment>
    <comment ref="AD1498" authorId="5" shapeId="0">
      <text>
        <r>
          <rPr>
            <b/>
            <sz val="9"/>
            <color indexed="81"/>
            <rFont val="Tahoma"/>
            <family val="2"/>
          </rPr>
          <t>EuniceBB:</t>
        </r>
        <r>
          <rPr>
            <sz val="9"/>
            <color indexed="81"/>
            <rFont val="Tahoma"/>
            <family val="2"/>
          </rPr>
          <t xml:space="preserve">
Reforma 4:
Se redujo $ 2.310,00 según Oficio N° UTMACH-DBU-2020-00107-OF del 25/05/2020</t>
        </r>
      </text>
    </comment>
    <comment ref="AD1500" authorId="5" shapeId="0">
      <text>
        <r>
          <rPr>
            <b/>
            <sz val="9"/>
            <color indexed="81"/>
            <rFont val="Tahoma"/>
            <family val="2"/>
          </rPr>
          <t>EuniceBB:</t>
        </r>
        <r>
          <rPr>
            <sz val="9"/>
            <color indexed="81"/>
            <rFont val="Tahoma"/>
            <family val="2"/>
          </rPr>
          <t xml:space="preserve">
Reforma 4:
Se incrementó $ 134.800,00 según Oficio N° UTMACH-DBU-2020-00108-OF del 25/05/2020</t>
        </r>
      </text>
    </comment>
    <comment ref="AD1502" authorId="5" shapeId="0">
      <text>
        <r>
          <rPr>
            <b/>
            <sz val="9"/>
            <color indexed="81"/>
            <rFont val="Tahoma"/>
            <family val="2"/>
          </rPr>
          <t>EuniceBB:</t>
        </r>
        <r>
          <rPr>
            <sz val="9"/>
            <color indexed="81"/>
            <rFont val="Tahoma"/>
            <family val="2"/>
          </rPr>
          <t xml:space="preserve">
Reforma 4:
Se incrementó $ 2.460,00 según Oficio N° UTMACH-DBU-2020-00108-OF del 25/05/2020</t>
        </r>
      </text>
    </comment>
    <comment ref="AD1504" authorId="5" shapeId="0">
      <text>
        <r>
          <rPr>
            <b/>
            <sz val="9"/>
            <color indexed="81"/>
            <rFont val="Tahoma"/>
            <family val="2"/>
          </rPr>
          <t>EuniceBB:</t>
        </r>
        <r>
          <rPr>
            <sz val="9"/>
            <color indexed="81"/>
            <rFont val="Tahoma"/>
            <family val="2"/>
          </rPr>
          <t xml:space="preserve">
Reforma 4:
Se incrementó $ 45.360,00 según Oficio N° UTMACH-DBU-2020-00108-OF del 25/05/2020</t>
        </r>
      </text>
    </comment>
    <comment ref="AD1506" authorId="5" shapeId="0">
      <text>
        <r>
          <rPr>
            <b/>
            <sz val="9"/>
            <color indexed="81"/>
            <rFont val="Tahoma"/>
            <family val="2"/>
          </rPr>
          <t>EuniceBB:</t>
        </r>
        <r>
          <rPr>
            <sz val="9"/>
            <color indexed="81"/>
            <rFont val="Tahoma"/>
            <family val="2"/>
          </rPr>
          <t xml:space="preserve">
Reforma 4:
Se redujo $ 348,01 según Oficio N° UTMACH-DBU-2020-00107-OF del 25/05/2020</t>
        </r>
      </text>
    </comment>
    <comment ref="K1511" authorId="5" shapeId="0">
      <text>
        <r>
          <rPr>
            <b/>
            <sz val="9"/>
            <color indexed="81"/>
            <rFont val="Tahoma"/>
            <family val="2"/>
          </rPr>
          <t>EuniceBB:</t>
        </r>
        <r>
          <rPr>
            <sz val="9"/>
            <color indexed="81"/>
            <rFont val="Tahoma"/>
            <family val="2"/>
          </rPr>
          <t xml:space="preserve">
Considerar que la Evaluación del POA del año 2020 será anual y no semestral; es decir 1 evaluación en lugar de 2.
Igual manera modificar el Tiempo en Semana.</t>
        </r>
      </text>
    </comment>
    <comment ref="AF1515" authorId="5" shapeId="0">
      <text>
        <r>
          <rPr>
            <b/>
            <sz val="9"/>
            <color indexed="81"/>
            <rFont val="Tahoma"/>
            <family val="2"/>
          </rPr>
          <t>EuniceBB:</t>
        </r>
        <r>
          <rPr>
            <sz val="9"/>
            <color indexed="81"/>
            <rFont val="Tahoma"/>
            <family val="2"/>
          </rPr>
          <t xml:space="preserve">
Eliminar datos, en razón de que sus valores son cero.</t>
        </r>
      </text>
    </comment>
    <comment ref="K1521" authorId="5" shapeId="0">
      <text>
        <r>
          <rPr>
            <b/>
            <sz val="9"/>
            <color indexed="81"/>
            <rFont val="Tahoma"/>
            <family val="2"/>
          </rPr>
          <t>EuniceBB:</t>
        </r>
        <r>
          <rPr>
            <sz val="9"/>
            <color indexed="81"/>
            <rFont val="Tahoma"/>
            <family val="2"/>
          </rPr>
          <t xml:space="preserve">
Considerar que la Evaluación del POA del año 2020 será anual y no semestral; es decir 1 evaluación en lugar de 2.
Igual manera modificar el Tiempo en Semana.</t>
        </r>
      </text>
    </comment>
  </commentList>
</comments>
</file>

<file path=xl/sharedStrings.xml><?xml version="1.0" encoding="utf-8"?>
<sst xmlns="http://schemas.openxmlformats.org/spreadsheetml/2006/main" count="8593" uniqueCount="3030">
  <si>
    <t>OBJETIVOS ESTRATÉGICOS INSTITUCIONALES</t>
  </si>
  <si>
    <t>OEI 1</t>
  </si>
  <si>
    <t>“Lograr la acreditación institucional y obtener la más alta categorización académica”</t>
  </si>
  <si>
    <t>OEI 2</t>
  </si>
  <si>
    <t>“Acreditar las carreras y programas que oferta la Universidad Técnica de Machala y obtener la más alta categorización académica”</t>
  </si>
  <si>
    <t>OEI 3</t>
  </si>
  <si>
    <t>“Lograr que todos los profesores titulares y ocasionales tengan, al menos, una maestría en área afín a la cátedra que ejercen, y que posean las competencias para desempeñar la docencia con calidad, considerando el postulado ‘educación centrada en el aprendizaje y en el estudiante’”</t>
  </si>
  <si>
    <t>OEI 4</t>
  </si>
  <si>
    <t>“Ejecutar una radical reforma curricular que mejore la pertinencia, calidad y relevancia de la oferta académica de tercer nivel”</t>
  </si>
  <si>
    <t>OEI 5</t>
  </si>
  <si>
    <t>“Capacitar a los profesores en el ejercicio de la docencia, la investigación formativa y la generación de textos y libros”</t>
  </si>
  <si>
    <t>OEI 6</t>
  </si>
  <si>
    <t>“Ejecutar de manera periódica la evaluación integral de los profesores”</t>
  </si>
  <si>
    <t>OEI 7</t>
  </si>
  <si>
    <t>“Crear un entorno de aprendizaje favorable que incluya la movilidad estudiantil”</t>
  </si>
  <si>
    <t>OEI 8</t>
  </si>
  <si>
    <t>“Desarrollar la investigación científica y generar conocimiento y tecnología”</t>
  </si>
  <si>
    <t>OEI 9</t>
  </si>
  <si>
    <t>“Posicionar a la Universidad Técnica de Machala como actor clave del desarrollo integral de Machala, El Oro, la Zona 7 y el Ecuador, a través de la relación docencia/vínculos con la sociedad así como investigación/vínculos con la sociedad”</t>
  </si>
  <si>
    <t>OEI 10</t>
  </si>
  <si>
    <t>“Mejorar la gestión institucional”</t>
  </si>
  <si>
    <t>OEI 11</t>
  </si>
  <si>
    <t>“Fomentar la cultura, la recreación y el deporte”</t>
  </si>
  <si>
    <t>Creatividad e innovación en la oferta académica.</t>
  </si>
  <si>
    <t>Responsabilidad social universitaria.</t>
  </si>
  <si>
    <t>Posicionamiento del modelo educativo integrador y desarrollador.</t>
  </si>
  <si>
    <t>Competitividad de la investigación e innovación universitaria.</t>
  </si>
  <si>
    <t>Transferencia y producción del conocimiento.</t>
  </si>
  <si>
    <t>Eficiencia en la organización y gestión institucional.</t>
  </si>
  <si>
    <t>Internacionalización.</t>
  </si>
  <si>
    <t>La calidad como cultura universitaria.</t>
  </si>
  <si>
    <t>-</t>
  </si>
  <si>
    <t>Afianzar el proceso de rediseño y contextualización curricular.</t>
  </si>
  <si>
    <t>Diseñar carreras y programas de postgrado que respondan a los requerimientos del radio de influencia de la UTMACH.</t>
  </si>
  <si>
    <t>Generar espacios para la promoción y desarrollo del patrimonio natural y cultural (tangible e intangible) de la Provincia de El Oro.</t>
  </si>
  <si>
    <t>Ampliar la oferta de programas de educación continua y educación avanzada.</t>
  </si>
  <si>
    <t>Potenciar la presencia de la UTMACH en su contexto de influencia, a través de la ejecución de proyectos de vinculación con la sociedad que promuevan el desarrollo productivo de la provincia.</t>
  </si>
  <si>
    <t>Participar activamente en la resolución de problemas de la región mediante el desarrollo de propuestas científicas, tecnológicas y de vinculación social pertinentes y factibles.</t>
  </si>
  <si>
    <t>Fortalecer la bolsa de empleo de la UTMACH mediante el establecimiento de alianzas estratégicas con el sector público - privado.</t>
  </si>
  <si>
    <t>Gestionar ferias de empleo que faciliten el posicionamiento de los graduados de la UTMACH en el mercado laboral.</t>
  </si>
  <si>
    <t>Crear consejos consultivos para el fomento, la participación y el control social por parte de la sociedad civil y comunidad universitaria.</t>
  </si>
  <si>
    <t>Revalorizar la participación docente en proyectos de vinculación con fines de acceso a mejoras escalafonarias y/o de méritos para evaluación docente.</t>
  </si>
  <si>
    <t>Desarrollar programas de alfabetización en competencias de desarrollo sostenible.</t>
  </si>
  <si>
    <t>Fortalecer la cultura deportiva como insumo para la promoción del estilo de vida saludable.</t>
  </si>
  <si>
    <t>Mantener procesos continuos de capacitación para garantizar la implementación efectiva del modelo educativo.</t>
  </si>
  <si>
    <t>Desarrollar un sistema de acompañamiento para la gestión eficaz del modelo educativo.</t>
  </si>
  <si>
    <t>Fortalecer la interacción de la docencia, investigación y vinculación para el logro de los objetivos operativos del modelo educativo.</t>
  </si>
  <si>
    <t>Impulsar la interdisciplinariedad en la gestión microcurricular.</t>
  </si>
  <si>
    <t>Gestionar alianzas universidad - educación media y básica para implementar un programa de desarrollo vocacional en correspondencia con la oferta académica de la UTMACH.</t>
  </si>
  <si>
    <t>Implementar un plan de perfeccionamiento académico que facilite el desarrollo profesional del docente.</t>
  </si>
  <si>
    <t>Construir un sistema de reconocimiento e incentivos de prácticas docentes innovadoras.</t>
  </si>
  <si>
    <t>Desarrollar proyectos de investigación competitivos que respondan a los requerimientos del contexto institucional.</t>
  </si>
  <si>
    <t>Incrementar la producción científica en revista ubicadas en sistemas de indexación de corriente principal.</t>
  </si>
  <si>
    <t>Incrementar la producción de artículos en revistas con indexación transnacional y regional.</t>
  </si>
  <si>
    <t>Aumentar la producción, competitividad y posicionamiento de la editorial universitaria.</t>
  </si>
  <si>
    <t>Fortalecer la creación de medios de difusión científica (revistas, proceedings) potencialmente indexables en corriente principal.</t>
  </si>
  <si>
    <t>Desarrollar un sistema de incentivos para incrementar la competitividad de grupos y semilleros de investigación.</t>
  </si>
  <si>
    <t>Impulsar la producción científica - académica derivada de la investigación formativa, para asegurar la participación masiva de la comunidad estudiantil en la generación de conocimiento.</t>
  </si>
  <si>
    <t>Gestionar, a partir de las redes y convenios interinstitucionales, la participación de los grupos de investigación consolidados en proyectos con financiamiento externo.</t>
  </si>
  <si>
    <t>Implementar un sistema de incentivos que reconozca la producción investigadora del docente universitario.</t>
  </si>
  <si>
    <t>Diseñar estrategias de visibilidad y posicionamiento de la producción de los investigadores de la UTMACH, evidenciada en el incremento de las referencias.</t>
  </si>
  <si>
    <t>Potenciar investigaciones que generen registros de propiedad intelectual.</t>
  </si>
  <si>
    <t>Fortalecer las capacidades de la comunidad para facilitar el emprendimiento.</t>
  </si>
  <si>
    <t>Establecer alianzas estratégicas con los sectores académicos y productivos (público - privado) para establecer un parque tecnológico que permita la incubación y dinamización de empresas.</t>
  </si>
  <si>
    <t>Crear una empresa mixta que cuente con un portafolio diversificado de servicios (laboratorios, análisis de datos, estudios técnicos, entre otros) para responder a los requerimientos de los sectores productivos.</t>
  </si>
  <si>
    <t>Acreditar laboratorios de investigación y servicios con normas técnicas correspondientes a su actividad.</t>
  </si>
  <si>
    <t>Generar unidades de producción de conocimiento vinculadas a las áreas disciplinares de cada unidad académica.</t>
  </si>
  <si>
    <t>Fortalecer la plataforma tecnológica para la automatización de procesos, con la finalidad de mejorar la capacidad de respuesta oportuna.</t>
  </si>
  <si>
    <t>Garantizar la sustentabilidad económico - financiera de los programas y servicios para el bienestar estudiantil (becas, servicios, movilidad estudiantil, mejora de la infraestructura, equipamiento de laboratorios, acceso a herramientas para el aprendizaje autónomo, servicios de digitalización y copiado, acceso a las rutas urbanas desde la universidad).</t>
  </si>
  <si>
    <t>Gestionar fondos que permitan la sostenibilidad de recursos humanos calificados.</t>
  </si>
  <si>
    <t>Reestructurar el marco jurídico interno y la estructura orgánica para armonizar la gobernabilidad universitaria con las exigencias del sistema universitario actual.</t>
  </si>
  <si>
    <t>Desarrollar un sistema de incentivos que reconozca la eficiencia individual y colectiva en la gestión administrativa.</t>
  </si>
  <si>
    <t>Impulsar un sistema tecnológico de comunicación interna que mejore la respuesta efectiva en la gestión administrativa.</t>
  </si>
  <si>
    <t>Promover el uso de firmas electrónicas para agilizar los trámites administrativos.</t>
  </si>
  <si>
    <t>Simplificar los trámites administrativos requeridos en la gestión universitaria.</t>
  </si>
  <si>
    <t>Promover un programa de actualización de competencias laborales dirigido al personal administrativo y de servicio de la institución.</t>
  </si>
  <si>
    <t>Gestionar actividades socio-recreativas que mejoren la identificación y sentido de pertenencia del servidor universitario.</t>
  </si>
  <si>
    <t>Mejorar la satisfacción del servidor universitario en el ejercicio de sus funciones.</t>
  </si>
  <si>
    <t>Modernizar los sistemas de gestión del talento humano.</t>
  </si>
  <si>
    <t>Gestionar alianzas para mejorar el acceso de las comunidad universitaria a los sistemas de transporte.</t>
  </si>
  <si>
    <t>Potenciar las condiciones de trabajo docente y de investigación para desarrollar sus capacidades dinámicas.</t>
  </si>
  <si>
    <t>Implementar un sistema de movilidad académica integral que incremente la competitividad y comparatividad de la producción del conocimiento.</t>
  </si>
  <si>
    <t>Vincular al personal docente y de investigación a redes académicas y productivas internacionales mediante estancias, pasantías, prácticas académicas, entre otras formas de movilidad.</t>
  </si>
  <si>
    <t>Impulsar las formas de movilidad estudiantil hacia otras IES, instituciones productivas, organismos de estado a nivel internacional.</t>
  </si>
  <si>
    <t>Promover la acogida de estudiantes, docentes e investigadores externos que deseen realizar estancias en la UTMACH.</t>
  </si>
  <si>
    <t>Certificación académica internacional de las  carreras y programas de postgrado.</t>
  </si>
  <si>
    <t>Certificación internacional de laboratorios.</t>
  </si>
  <si>
    <t>Mantener un enfoque en las necesidades educativas de los estudiantes.</t>
  </si>
  <si>
    <t>Fortalecer el liderazgo en todos los niveles de decisión para incrementar el compromiso de la comunidad universitaria en el logro de los objetivos institucionales.</t>
  </si>
  <si>
    <t>Promover la participación y el empoderamiento de la comunidad universitaria en la toma de decisiones institucionales.</t>
  </si>
  <si>
    <t>Actualizar los procesos organizacionales para garantizar el comportamiento sistémico y el ajuste contextual de la institución.</t>
  </si>
  <si>
    <t>Optimizar el desempeño institucional mediante la aplicación del principio de mejora continua.</t>
  </si>
  <si>
    <t>Afianzar la toma de decisiones basada en evidencias, para fortalecer la objetividad y confianza en la gestión universitaria.</t>
  </si>
  <si>
    <t>Optimizar la interacción social de la universidad con los proveedores, empleados y otras partes interesadas.</t>
  </si>
  <si>
    <t>UNIVERSIDAD TÉCNICA DE MACHALA</t>
  </si>
  <si>
    <t>Calidad, Pertinencia y Calidez</t>
  </si>
  <si>
    <t>PLAN OPERATIVO ANUAL (POA)</t>
  </si>
  <si>
    <t>PROGRAMACIÓN DE METAS OPERATIVAS</t>
  </si>
  <si>
    <t>PROGRAMACIÓN DE NECESIDADES DE RECURSOS</t>
  </si>
  <si>
    <t>DEPENDENCIA</t>
  </si>
  <si>
    <t>N° OEI</t>
  </si>
  <si>
    <t>OEI</t>
  </si>
  <si>
    <t>LINEAMIENTO ESTRATÉGICO</t>
  </si>
  <si>
    <t>PROGRAMA/ PROYECTO</t>
  </si>
  <si>
    <t>METAS OPERATIVAS</t>
  </si>
  <si>
    <t>PRODUCTO (RESULTADO ESPERADO)</t>
  </si>
  <si>
    <t>INDICADOR DE RESULTADOS</t>
  </si>
  <si>
    <t>META CUANTIFICABLE PROGRAMADA</t>
  </si>
  <si>
    <t>TIEMPO EN SEMANAS</t>
  </si>
  <si>
    <t xml:space="preserve">ACTIVIDADES </t>
  </si>
  <si>
    <t>MEDIOS DE VERIFICACIÓN</t>
  </si>
  <si>
    <t>FINANCIAMIENTO DEL PRESUPUESTO ESTIMATIVO</t>
  </si>
  <si>
    <t>TOTAL PRESUPUESTO ESTIMATIVO</t>
  </si>
  <si>
    <t>RESPONSABLES</t>
  </si>
  <si>
    <t>INFORMACIÓN DETALLADA DEL OBJETO DE CONTRATACIÓN</t>
  </si>
  <si>
    <t>PRESUPUESTO ESTIMATIVO</t>
  </si>
  <si>
    <t>CRONOGRAMA DE REQUISICIONES</t>
  </si>
  <si>
    <t>OBSERVACIONES</t>
  </si>
  <si>
    <t>1 SEMESTRE
(En-Jn)</t>
  </si>
  <si>
    <t>2 SEMESTRE
(Jl-Dic)</t>
  </si>
  <si>
    <t>RECURSOS FISCALES
(Fuente 1)</t>
  </si>
  <si>
    <t>RECURSOS PROPIOS
(Fuente 2)</t>
  </si>
  <si>
    <r>
      <rPr>
        <b/>
        <sz val="10"/>
        <color indexed="8"/>
        <rFont val="Cambria"/>
        <family val="1"/>
      </rPr>
      <t>RECURSOS DE PREASIGNACIONES</t>
    </r>
    <r>
      <rPr>
        <b/>
        <sz val="11"/>
        <color indexed="8"/>
        <rFont val="Cambria"/>
        <family val="1"/>
      </rPr>
      <t xml:space="preserve">
(Fuente 3)</t>
    </r>
  </si>
  <si>
    <t>OTROS
(Donaciones o asignaciones externas)</t>
  </si>
  <si>
    <t>CÓDIGO PARTIDA</t>
  </si>
  <si>
    <t>ID DEL BIEN (si aplica)</t>
  </si>
  <si>
    <t>NOMBRE DE LA PARTIDA / DETALLE DEL OBJETO DE CONTRATACIÓN</t>
  </si>
  <si>
    <t>CANTIDAD ANUAL</t>
  </si>
  <si>
    <r>
      <t xml:space="preserve">UNIDAD </t>
    </r>
    <r>
      <rPr>
        <b/>
        <sz val="10"/>
        <color indexed="8"/>
        <rFont val="Cambria"/>
        <family val="1"/>
      </rPr>
      <t>(metros, litros etc.)</t>
    </r>
  </si>
  <si>
    <t>COSTO UNITARIO (Dólares)</t>
  </si>
  <si>
    <t>SUBTOTAL (SIN IVA)</t>
  </si>
  <si>
    <t>SUBTOTAL (INCLUIDO EL IVA)</t>
  </si>
  <si>
    <t>TOTAL POR PARTIDA</t>
  </si>
  <si>
    <t>CUATRIMESTRE 1</t>
  </si>
  <si>
    <t>CUATRIMESTRE 2</t>
  </si>
  <si>
    <t>CUATRIMESTRE 3</t>
  </si>
  <si>
    <t>RECTORADO</t>
  </si>
  <si>
    <t>TOTAL POA:</t>
  </si>
  <si>
    <t xml:space="preserve">USD $ </t>
  </si>
  <si>
    <t>TOTAL PRESUPUESTO ESTIMATIVO:</t>
  </si>
  <si>
    <t>VICERRECTORADO ACADÉMICO</t>
  </si>
  <si>
    <t>VICERRECTORADO ADMINISTRATIVO</t>
  </si>
  <si>
    <t>PROCURADURÍA GENERAL</t>
  </si>
  <si>
    <t>DIRECCIÓN ACADÉMICA</t>
  </si>
  <si>
    <t>BIBLIOTECA GENERAL</t>
  </si>
  <si>
    <t>UNIDAD DE GESTIÓN, MEJORAMIENTO, EVALUACIÓN ACADÉMICA Y TITULACIÓN</t>
  </si>
  <si>
    <t>DIRECCIÓN DE PLANIFICACIÓN</t>
  </si>
  <si>
    <t>UNIDAD DE PLANIFICACIÓN, EVALUACIÓN Y SEGUIMIENTO</t>
  </si>
  <si>
    <t>DIRECCIÓN DE COMUNICACIÓN</t>
  </si>
  <si>
    <t>UNIDAD DE RELACIONES PÚBLICAS</t>
  </si>
  <si>
    <t>IMPRENTA UNIVERSITARIA</t>
  </si>
  <si>
    <t>SECRETARÍA GENERAL</t>
  </si>
  <si>
    <t>UNIDAD DE ARCHIVO GENERAL</t>
  </si>
  <si>
    <t>DIRECCIÓN ADMINISTRATIVA</t>
  </si>
  <si>
    <t>UNIDAD DE COMPRAS PÚBLICAS</t>
  </si>
  <si>
    <t>UNIDAD DE BIENES</t>
  </si>
  <si>
    <t>UNIDAD DE CONTROL DE BIENES</t>
  </si>
  <si>
    <t>UNIDAD DE OBRAS DE INFRAESTRUCTURA, FISCALIZACIÓN Y MANTENIMIENTO</t>
  </si>
  <si>
    <t>DIRECCIÓN FINANCIERA</t>
  </si>
  <si>
    <t>UNIDAD DE PRESUPUESTO</t>
  </si>
  <si>
    <t>UNIDAD DE CONTABILIDAD</t>
  </si>
  <si>
    <t>UNIDAD DE TESORERÍA</t>
  </si>
  <si>
    <t>UNIDAD DE REMUNERACIONES</t>
  </si>
  <si>
    <t>DIRECCIÓN DE TALENTO HUMANO</t>
  </si>
  <si>
    <t>UNIDAD DE GESTIÓN DEL TALENTO HUMANO</t>
  </si>
  <si>
    <t>UNIDAD DE DESARROLLO DEL TALENTO HUMANO</t>
  </si>
  <si>
    <t>UNIDAD DE GESTIÓN ORGANIZACIONAL</t>
  </si>
  <si>
    <t>UNIDAD DE SEGURIDAD, SALUD Y RIESGO DEL TRABAJO</t>
  </si>
  <si>
    <t>DIRECCIÓN DE TECNOLOGÍAS DE LA INFORMACIÓN Y COMUNICACIÓN</t>
  </si>
  <si>
    <t>UNIDAD DE REDES Y TELECOMUNICACIONES</t>
  </si>
  <si>
    <t>UNIDAD DE SISTEMAS</t>
  </si>
  <si>
    <t>DIRECCIÓN DE CULTURA Y ARTE</t>
  </si>
  <si>
    <t>UNIDAD DE SERVICIOS DE ASISTENCIA SOCIAL</t>
  </si>
  <si>
    <t>1 Creatividad e innovación en la oferta académica.</t>
  </si>
  <si>
    <t>EJES ESTRATÉGICOS DE LA UTMACH</t>
  </si>
  <si>
    <t>LINEAMIENTOS ESTRATÉGICOS DE LA UTMACH</t>
  </si>
  <si>
    <t>TOTAL POA ADMINISTRACIÓN CENTRAL 2020:</t>
  </si>
  <si>
    <t>TOTAL PRESUPUESTO ESTIMATIVO ADMINISTRACIÓN CENTRAL 2020:</t>
  </si>
  <si>
    <t>TOTAL POA DIRECCIÓN ACADÉMICA 2020:</t>
  </si>
  <si>
    <t>TOTAL PRESUPUESTO ESTIMATIVO DIRECCIÓN ACADÉMICA 2020:</t>
  </si>
  <si>
    <t>TOTAL POA DIRECCIÓN DE PLANIFICACIÓN 2020:</t>
  </si>
  <si>
    <t>TOTAL PRESUPUESTO ESTIMATIVO DIRECCIÓN DE PLANIFICACIÓN 2020:</t>
  </si>
  <si>
    <t>TOTAL POA DIRECCIÓN DE COMUNICACIÓN 2020:</t>
  </si>
  <si>
    <t>TOTAL PRESUPUESTO ESTIMATIVO DIRECCIÓN DE COMUNICACIÓN 2020:</t>
  </si>
  <si>
    <t>TOTAL POA SECRETARÍA GENERAL 2020:</t>
  </si>
  <si>
    <t>TOTAL PRESUPUESTO ESTIMATIVO SECRETARÍA GENERAL 2020:</t>
  </si>
  <si>
    <t>TOTAL POA DIRECCIÓN ADMINISTRATIVA 2020:</t>
  </si>
  <si>
    <t>TOTAL PRESUPUESTO ESTIMATIVO DIRECCIÓN ADMINISTRATIVA 2020:</t>
  </si>
  <si>
    <t>TOTAL POA DIRECCIÓN FINANCIERA 2020:</t>
  </si>
  <si>
    <t>TOTAL PRESUPUESTO ESTIMATIVO DIRECCIÓN FINANCIERA 2020:</t>
  </si>
  <si>
    <t>TOTAL POA DIRECCIÓN DE TALENTO HUMANO 2020:</t>
  </si>
  <si>
    <t>TOTAL PRESUPUESTO ESTIMATIVO DIRECCIÓN DE TALENTO HUMANO 2020:</t>
  </si>
  <si>
    <t>TOTAL POA DIRECCIÓN DE TECNOLOGÍAS DE LA INFORMACIÓN Y COMUNICACIÓN 2020:</t>
  </si>
  <si>
    <t>TOTAL PRESUPUESTO ESTIMATIVO DIRECCIÓN DE TECNOLOGÍAS DE LA INFORMACIÓN Y COMUNICACIÓN 2020:</t>
  </si>
  <si>
    <t>DIRECCIÓN DE BIENESTAR UNIVERSITARIO</t>
  </si>
  <si>
    <t>TOTAL POA DIRECCIÓN DE BIENESTAR UNIVERSITARIO 2020:</t>
  </si>
  <si>
    <t>TOTAL PRESUPUESTO ESTIMATIVO DIRECCIÓN DE BIENESTAR UNIVERSITARIO 2020:</t>
  </si>
  <si>
    <t>530804 0701 001</t>
  </si>
  <si>
    <t>Materiales de Oficina</t>
  </si>
  <si>
    <t>S</t>
  </si>
  <si>
    <t>NO APLICA</t>
  </si>
  <si>
    <t>530807 0701 001</t>
  </si>
  <si>
    <t>530804 0701 002</t>
  </si>
  <si>
    <t>Archivo de gestión organizado.</t>
  </si>
  <si>
    <t>Unidad</t>
  </si>
  <si>
    <t>Caja</t>
  </si>
  <si>
    <t>Maquinarias y Equipos (Instalación, Mantenimiento y Reparación)</t>
  </si>
  <si>
    <t>Edificios, Locales, Residencias y Cableado Estructurado (Instalación, Mantenimiento y Reparación)</t>
  </si>
  <si>
    <t>Insumos, Materiales y Suministros para Construcción, Electricidad, Plomería, Carpintería, Señalización Vial, Navegación, Contra Incendios y Placas</t>
  </si>
  <si>
    <t>Carpetas plásticas un lado transparente</t>
  </si>
  <si>
    <t>Carpeta folder de cartulina kraft (vincha incluida)</t>
  </si>
  <si>
    <t>530805 0701 001</t>
  </si>
  <si>
    <t>Materiales de Aseo</t>
  </si>
  <si>
    <t>530813 0701 001</t>
  </si>
  <si>
    <t>Repuestos y Accesorios</t>
  </si>
  <si>
    <t>530404 0701 001</t>
  </si>
  <si>
    <t>530402 0701 001</t>
  </si>
  <si>
    <t>530811 0701 001</t>
  </si>
  <si>
    <t>Resma</t>
  </si>
  <si>
    <t>Planificación Operativa Anual y Evaluación de la Planificación Operativa Anual entregadas oportunamente.</t>
  </si>
  <si>
    <t>Archivo de Gestión organizado.</t>
  </si>
  <si>
    <r>
      <rPr>
        <b/>
        <sz val="9"/>
        <rFont val="Century Schoolbook"/>
        <family val="1"/>
      </rPr>
      <t>1.-</t>
    </r>
    <r>
      <rPr>
        <sz val="10"/>
        <rFont val="Arial Narrow"/>
        <family val="2"/>
      </rPr>
      <t xml:space="preserve"> Inventario Documental.</t>
    </r>
  </si>
  <si>
    <r>
      <t xml:space="preserve">Archivador de cartón plegable lomo </t>
    </r>
    <r>
      <rPr>
        <sz val="10"/>
        <rFont val="Century Schoolbook"/>
        <family val="1"/>
      </rPr>
      <t>16</t>
    </r>
    <r>
      <rPr>
        <sz val="10"/>
        <rFont val="Arial Narrow"/>
        <family val="2"/>
      </rPr>
      <t xml:space="preserve"> cms N° </t>
    </r>
    <r>
      <rPr>
        <sz val="10"/>
        <rFont val="Century Schoolbook"/>
        <family val="1"/>
      </rPr>
      <t>3</t>
    </r>
  </si>
  <si>
    <r>
      <t xml:space="preserve">Etiquetas adhesivas </t>
    </r>
    <r>
      <rPr>
        <sz val="10"/>
        <rFont val="Century Schoolbook"/>
        <family val="1"/>
      </rPr>
      <t>1,39</t>
    </r>
    <r>
      <rPr>
        <sz val="10"/>
        <rFont val="Arial Narrow"/>
        <family val="2"/>
      </rPr>
      <t>x</t>
    </r>
    <r>
      <rPr>
        <sz val="10"/>
        <rFont val="Century Schoolbook"/>
        <family val="1"/>
      </rPr>
      <t>4.39</t>
    </r>
    <r>
      <rPr>
        <sz val="10"/>
        <rFont val="Arial Narrow"/>
        <family val="2"/>
      </rPr>
      <t xml:space="preserve"> T</t>
    </r>
    <r>
      <rPr>
        <sz val="10"/>
        <rFont val="Century Schoolbook"/>
        <family val="1"/>
      </rPr>
      <t>3</t>
    </r>
  </si>
  <si>
    <r>
      <rPr>
        <b/>
        <sz val="9"/>
        <rFont val="Century Schoolbook"/>
        <family val="1"/>
      </rPr>
      <t>1.-</t>
    </r>
    <r>
      <rPr>
        <sz val="10"/>
        <rFont val="Arial Narrow"/>
        <family val="2"/>
      </rPr>
      <t xml:space="preserve"> Plan Operativo Anual y Evaluación del POA.</t>
    </r>
  </si>
  <si>
    <t>Materiales de Impresión, Fotografía, Reproducción y Publicaciones</t>
  </si>
  <si>
    <r>
      <t>Resma de papel bond A</t>
    </r>
    <r>
      <rPr>
        <sz val="10"/>
        <rFont val="Century Schoolbook"/>
        <family val="1"/>
      </rPr>
      <t>4 75</t>
    </r>
    <r>
      <rPr>
        <sz val="10"/>
        <rFont val="Arial Narrow"/>
        <family val="2"/>
      </rPr>
      <t xml:space="preserve"> gr</t>
    </r>
  </si>
  <si>
    <t>Esferográfico rojo punta media</t>
  </si>
  <si>
    <t>Esferográfico azul punta media</t>
  </si>
  <si>
    <t>Maquinarias y Equipos</t>
  </si>
  <si>
    <t>170401550001</t>
  </si>
  <si>
    <t>Aguzador eléctrico</t>
  </si>
  <si>
    <t>Mobiliario</t>
  </si>
  <si>
    <t>530704 0701 001</t>
  </si>
  <si>
    <t>Mantenimiento y Reparación de Equipos y Sistemas Informáticos</t>
  </si>
  <si>
    <t>Cajas</t>
  </si>
  <si>
    <t>530807 0701 002</t>
  </si>
  <si>
    <t>Cera para dedos/crema de contar billetes (mediana)</t>
  </si>
  <si>
    <t>Fundas</t>
  </si>
  <si>
    <t>Señaladores tipo banderitas</t>
  </si>
  <si>
    <t>Folder colgante varios colores</t>
  </si>
  <si>
    <t>Resaltadores varios colores</t>
  </si>
  <si>
    <t>Tinta correctora tipo esfero</t>
  </si>
  <si>
    <r>
      <t xml:space="preserve">Grapas </t>
    </r>
    <r>
      <rPr>
        <sz val="10"/>
        <rFont val="Century Schoolbook"/>
        <family val="1"/>
      </rPr>
      <t>26/6</t>
    </r>
    <r>
      <rPr>
        <sz val="10"/>
        <rFont val="Arial Narrow"/>
        <family val="2"/>
      </rPr>
      <t xml:space="preserve"> caja de </t>
    </r>
    <r>
      <rPr>
        <sz val="10"/>
        <rFont val="Century Schoolbook"/>
        <family val="1"/>
      </rPr>
      <t>1000</t>
    </r>
    <r>
      <rPr>
        <sz val="10"/>
        <rFont val="Arial Narrow"/>
        <family val="2"/>
      </rPr>
      <t xml:space="preserve"> u</t>
    </r>
  </si>
  <si>
    <t>530602 0701 001</t>
  </si>
  <si>
    <t>Servicio de Auditoria</t>
  </si>
  <si>
    <t>530204 0701 001</t>
  </si>
  <si>
    <t>990102 0701 001</t>
  </si>
  <si>
    <t>580209 0701 001</t>
  </si>
  <si>
    <t>Paquetes</t>
  </si>
  <si>
    <t>Mantenimiento</t>
  </si>
  <si>
    <t>Planificación Operativa Anual y Evaluación de la Planificación Operativa Anual entregadas oportunamente</t>
  </si>
  <si>
    <t>531404 0701 001</t>
  </si>
  <si>
    <t>Esferográfico azul punta fina</t>
  </si>
  <si>
    <t>Tinta Correctora Tipo Esfero</t>
  </si>
  <si>
    <t>531407 0701 001</t>
  </si>
  <si>
    <t>Equipos, Sistemas y Paquetes Informáticos</t>
  </si>
  <si>
    <t>Actividades, funciones, y atribuciones delegadas por la máxima autoridad y/o máximo órgano colegiado desarrolladas.</t>
  </si>
  <si>
    <t xml:space="preserve">N° de actividades funciones atendidas, delegadas por la máxima autoridad y/o máximo órgano colegiado </t>
  </si>
  <si>
    <t>Galones</t>
  </si>
  <si>
    <t>Ambiental Concentrado Líquido Galón</t>
  </si>
  <si>
    <t>Escoba de plástico fibra suave</t>
  </si>
  <si>
    <t>Ambiental eléctrico más dispensador en botella</t>
  </si>
  <si>
    <t>Repuesto ambiental eléctrico en botella</t>
  </si>
  <si>
    <t>Cepillo para sanitario con base plástica</t>
  </si>
  <si>
    <t xml:space="preserve"> Planificación gestionada de los procesos académicos.</t>
  </si>
  <si>
    <t>Cubo</t>
  </si>
  <si>
    <t>Borrador de lápiz, blanco</t>
  </si>
  <si>
    <t>DVD-RW con caja</t>
  </si>
  <si>
    <t>Estilete (reforzado punta metálica)</t>
  </si>
  <si>
    <t>Grapadora normal metálica grande</t>
  </si>
  <si>
    <t>Metro</t>
  </si>
  <si>
    <t>Acciones de mejora y/o correctivas gestionadas en base a los resultados de seguimiento a los procesos académicos.</t>
  </si>
  <si>
    <t>N° de acciones de mejora y/o correctivas gestionadas</t>
  </si>
  <si>
    <t>N° de POA y Evaluación del POA presentados</t>
  </si>
  <si>
    <t xml:space="preserve">170700310001 </t>
  </si>
  <si>
    <t>UPS</t>
  </si>
  <si>
    <t xml:space="preserve">170700080001 </t>
  </si>
  <si>
    <t>Disco Externo</t>
  </si>
  <si>
    <t>N° de Cajas registradas en el inventario documental</t>
  </si>
  <si>
    <t>Porta clips magnéticos</t>
  </si>
  <si>
    <t>Marcadores para CD</t>
  </si>
  <si>
    <t>Dispensador de cinta pequeño</t>
  </si>
  <si>
    <t>Plástico</t>
  </si>
  <si>
    <t>Fortalecer el liderazgo en todos los niveles de decisión para incrementar el compromiso de la comunidad universitaria en el logro de los objetivos.</t>
  </si>
  <si>
    <r>
      <rPr>
        <b/>
        <sz val="9"/>
        <rFont val="Century Schoolbook"/>
        <family val="1"/>
      </rPr>
      <t>5.-</t>
    </r>
    <r>
      <rPr>
        <sz val="10"/>
        <rFont val="Arial Narrow"/>
        <family val="2"/>
      </rPr>
      <t xml:space="preserve"> Organizar el Archivo de gestión.</t>
    </r>
  </si>
  <si>
    <r>
      <rPr>
        <b/>
        <sz val="9"/>
        <rFont val="Century Schoolbook"/>
        <family val="1"/>
      </rPr>
      <t>1.-</t>
    </r>
    <r>
      <rPr>
        <sz val="10"/>
        <rFont val="Arial Narrow"/>
        <family val="2"/>
      </rPr>
      <t xml:space="preserve"> Desarrollar actividades, funciones, y atribuciones delegadas por la máxima autoridad y/o máximo órgano colegiado.</t>
    </r>
  </si>
  <si>
    <r>
      <rPr>
        <b/>
        <sz val="9"/>
        <rFont val="Century Schoolbook"/>
        <family val="1"/>
      </rPr>
      <t>2.-</t>
    </r>
    <r>
      <rPr>
        <b/>
        <sz val="10"/>
        <rFont val="Arial Narrow"/>
        <family val="2"/>
      </rPr>
      <t xml:space="preserve"> </t>
    </r>
    <r>
      <rPr>
        <sz val="10"/>
        <rFont val="Arial Narrow"/>
        <family val="2"/>
      </rPr>
      <t>Gestionar la planificación de los procesos académicos.</t>
    </r>
  </si>
  <si>
    <r>
      <rPr>
        <b/>
        <sz val="9"/>
        <rFont val="Century Schoolbook"/>
        <family val="1"/>
      </rPr>
      <t>3.-</t>
    </r>
    <r>
      <rPr>
        <sz val="10"/>
        <rFont val="Arial Narrow"/>
        <family val="2"/>
      </rPr>
      <t xml:space="preserve"> Gestionar acciones de mejora y/o correctivas en base a los resultados de seguimiento a los procesos académicos.</t>
    </r>
  </si>
  <si>
    <r>
      <rPr>
        <b/>
        <sz val="9"/>
        <rFont val="Century Schoolbook"/>
        <family val="1"/>
      </rPr>
      <t>4.-</t>
    </r>
    <r>
      <rPr>
        <b/>
        <sz val="10"/>
        <rFont val="Arial Narrow"/>
        <family val="2"/>
      </rPr>
      <t xml:space="preserve"> </t>
    </r>
    <r>
      <rPr>
        <sz val="10"/>
        <rFont val="Arial Narrow"/>
        <family val="2"/>
      </rPr>
      <t>Presentar la Planificación Operativa Anual y Evaluación de la Planificación Operativa Anual.</t>
    </r>
  </si>
  <si>
    <t>N° de planificaciones de procesos académicos gestionados</t>
  </si>
  <si>
    <r>
      <rPr>
        <b/>
        <sz val="9"/>
        <rFont val="Century Schoolbook"/>
        <family val="1"/>
      </rPr>
      <t>1.-</t>
    </r>
    <r>
      <rPr>
        <sz val="10"/>
        <rFont val="Arial Narrow"/>
        <family val="2"/>
      </rPr>
      <t xml:space="preserve"> Reporte de actividades, funciones y atribuciones atendidas. </t>
    </r>
  </si>
  <si>
    <r>
      <rPr>
        <b/>
        <sz val="9"/>
        <color theme="1"/>
        <rFont val="Century Schoolbook"/>
        <family val="1"/>
      </rPr>
      <t>1.-</t>
    </r>
    <r>
      <rPr>
        <sz val="10"/>
        <color theme="1"/>
        <rFont val="Arial Narrow"/>
        <family val="2"/>
      </rPr>
      <t xml:space="preserve"> Receptar y revisar la documentación recibida.
</t>
    </r>
    <r>
      <rPr>
        <b/>
        <sz val="9"/>
        <color theme="1"/>
        <rFont val="Century Schoolbook"/>
        <family val="1"/>
      </rPr>
      <t>2.-</t>
    </r>
    <r>
      <rPr>
        <sz val="10"/>
        <color theme="1"/>
        <rFont val="Arial Narrow"/>
        <family val="2"/>
      </rPr>
      <t xml:space="preserve"> Convocar a Sesiones de trabajo.
</t>
    </r>
    <r>
      <rPr>
        <b/>
        <sz val="9"/>
        <color theme="1"/>
        <rFont val="Century Schoolbook"/>
        <family val="1"/>
      </rPr>
      <t>3.-</t>
    </r>
    <r>
      <rPr>
        <sz val="10"/>
        <color theme="1"/>
        <rFont val="Arial Narrow"/>
        <family val="2"/>
      </rPr>
      <t xml:space="preserve"> Poner en conocimiento de los miembros de la sesión de trabajo la documentación para su análisis.
</t>
    </r>
    <r>
      <rPr>
        <b/>
        <sz val="9"/>
        <color theme="1"/>
        <rFont val="Century Schoolbook"/>
        <family val="1"/>
      </rPr>
      <t>4.-</t>
    </r>
    <r>
      <rPr>
        <sz val="10"/>
        <color theme="1"/>
        <rFont val="Arial Narrow"/>
        <family val="2"/>
      </rPr>
      <t xml:space="preserve"> Formular y aprobar resoluciones y/o decisiones adoptadas.
</t>
    </r>
    <r>
      <rPr>
        <b/>
        <sz val="9"/>
        <color theme="1"/>
        <rFont val="Century Schoolbook"/>
        <family val="1"/>
      </rPr>
      <t>5.-</t>
    </r>
    <r>
      <rPr>
        <sz val="10"/>
        <color theme="1"/>
        <rFont val="Arial Narrow"/>
        <family val="2"/>
      </rPr>
      <t xml:space="preserve"> Trasladar las resoluciones y/o decisiones adoptadas según corresponda.</t>
    </r>
  </si>
  <si>
    <r>
      <rPr>
        <b/>
        <sz val="9"/>
        <rFont val="Century Schoolbook"/>
        <family val="1"/>
      </rPr>
      <t>1.-</t>
    </r>
    <r>
      <rPr>
        <sz val="10"/>
        <rFont val="Arial Narrow"/>
        <family val="2"/>
      </rPr>
      <t xml:space="preserve"> Matriz consolidada de resoluciones y/o decisiones adoptadas. </t>
    </r>
  </si>
  <si>
    <r>
      <rPr>
        <b/>
        <sz val="9"/>
        <color theme="1"/>
        <rFont val="Century Schoolbook"/>
        <family val="1"/>
      </rPr>
      <t>1.-</t>
    </r>
    <r>
      <rPr>
        <sz val="10"/>
        <color theme="1"/>
        <rFont val="Arial Narrow"/>
        <family val="2"/>
      </rPr>
      <t xml:space="preserve"> Elaborar y entregar Plan Operativo Anual.
</t>
    </r>
    <r>
      <rPr>
        <b/>
        <sz val="9"/>
        <color theme="1"/>
        <rFont val="Century Schoolbook"/>
        <family val="1"/>
      </rPr>
      <t>2.-</t>
    </r>
    <r>
      <rPr>
        <sz val="10"/>
        <color theme="1"/>
        <rFont val="Arial Narrow"/>
        <family val="2"/>
      </rPr>
      <t xml:space="preserve"> Elaborar y entregar Plan de Compras Públicas.
</t>
    </r>
    <r>
      <rPr>
        <b/>
        <sz val="9"/>
        <color theme="1"/>
        <rFont val="Century Schoolbook"/>
        <family val="1"/>
      </rPr>
      <t xml:space="preserve">3.- </t>
    </r>
    <r>
      <rPr>
        <sz val="10"/>
        <color theme="1"/>
        <rFont val="Arial Narrow"/>
        <family val="2"/>
      </rPr>
      <t>Elaborar y entregar evaluación del POA.</t>
    </r>
  </si>
  <si>
    <r>
      <rPr>
        <b/>
        <sz val="9"/>
        <rFont val="Century Schoolbook"/>
        <family val="1"/>
      </rPr>
      <t>1.-</t>
    </r>
    <r>
      <rPr>
        <sz val="10"/>
        <rFont val="Arial Narrow"/>
        <family val="2"/>
      </rPr>
      <t xml:space="preserve"> Plan Operativo Anual y Evaluación del POA, 
N° de Oficio Enviando el POA-PAC y la Evaluación.</t>
    </r>
  </si>
  <si>
    <r>
      <rPr>
        <b/>
        <sz val="9"/>
        <color theme="1"/>
        <rFont val="Century Schoolbook"/>
        <family val="1"/>
      </rPr>
      <t>1.-</t>
    </r>
    <r>
      <rPr>
        <sz val="10"/>
        <color theme="1"/>
        <rFont val="Arial Narrow"/>
        <family val="2"/>
      </rPr>
      <t xml:space="preserve"> Seleccionar la documentación.
</t>
    </r>
    <r>
      <rPr>
        <b/>
        <sz val="9"/>
        <color theme="1"/>
        <rFont val="Century Schoolbook"/>
        <family val="1"/>
      </rPr>
      <t>2.-</t>
    </r>
    <r>
      <rPr>
        <sz val="10"/>
        <color theme="1"/>
        <rFont val="Arial Narrow"/>
        <family val="2"/>
      </rPr>
      <t xml:space="preserve"> Clasificar la documentación.
</t>
    </r>
    <r>
      <rPr>
        <b/>
        <sz val="9"/>
        <color theme="1"/>
        <rFont val="Century Schoolbook"/>
        <family val="1"/>
      </rPr>
      <t>3.-</t>
    </r>
    <r>
      <rPr>
        <sz val="10"/>
        <color theme="1"/>
        <rFont val="Arial Narrow"/>
        <family val="2"/>
      </rPr>
      <t xml:space="preserve"> Describir la documentación según la norma ISAD-G.
</t>
    </r>
    <r>
      <rPr>
        <b/>
        <sz val="9"/>
        <color theme="1"/>
        <rFont val="Century Schoolbook"/>
        <family val="1"/>
      </rPr>
      <t>4.-</t>
    </r>
    <r>
      <rPr>
        <sz val="10"/>
        <color theme="1"/>
        <rFont val="Arial Narrow"/>
        <family val="2"/>
      </rPr>
      <t xml:space="preserve"> Preservar la documentación en las unidades de almacenamiento.</t>
    </r>
  </si>
  <si>
    <t>Herramientas y Equipos Menores</t>
  </si>
  <si>
    <r>
      <t xml:space="preserve">Botella EPSON tinta NEGRA </t>
    </r>
    <r>
      <rPr>
        <sz val="10"/>
        <color theme="1"/>
        <rFont val="Century Schoolbook"/>
        <family val="1"/>
      </rPr>
      <t>70</t>
    </r>
    <r>
      <rPr>
        <sz val="10"/>
        <color theme="1"/>
        <rFont val="Arial Narrow"/>
        <family val="2"/>
      </rPr>
      <t xml:space="preserve"> ml</t>
    </r>
  </si>
  <si>
    <r>
      <t xml:space="preserve">Botella EPSON tinta CYAN </t>
    </r>
    <r>
      <rPr>
        <sz val="10"/>
        <color theme="1"/>
        <rFont val="Century Schoolbook"/>
        <family val="1"/>
      </rPr>
      <t>70</t>
    </r>
    <r>
      <rPr>
        <sz val="10"/>
        <color theme="1"/>
        <rFont val="Arial Narrow"/>
        <family val="2"/>
      </rPr>
      <t xml:space="preserve"> ml</t>
    </r>
  </si>
  <si>
    <r>
      <t xml:space="preserve">Botella EPSON tinta MAGENTA </t>
    </r>
    <r>
      <rPr>
        <sz val="10"/>
        <color theme="1"/>
        <rFont val="Century Schoolbook"/>
        <family val="1"/>
      </rPr>
      <t>70</t>
    </r>
    <r>
      <rPr>
        <sz val="10"/>
        <color theme="1"/>
        <rFont val="Arial Narrow"/>
        <family val="2"/>
      </rPr>
      <t xml:space="preserve"> ml</t>
    </r>
  </si>
  <si>
    <r>
      <t xml:space="preserve">Botella EPSON tinta YELLOW </t>
    </r>
    <r>
      <rPr>
        <sz val="10"/>
        <color theme="1"/>
        <rFont val="Century Schoolbook"/>
        <family val="1"/>
      </rPr>
      <t>70</t>
    </r>
    <r>
      <rPr>
        <sz val="10"/>
        <color theme="1"/>
        <rFont val="Arial Narrow"/>
        <family val="2"/>
      </rPr>
      <t xml:space="preserve"> ml</t>
    </r>
  </si>
  <si>
    <r>
      <t xml:space="preserve">Cloro líquido al </t>
    </r>
    <r>
      <rPr>
        <sz val="10"/>
        <color theme="1"/>
        <rFont val="Century Schoolbook"/>
        <family val="1"/>
      </rPr>
      <t>5% 1</t>
    </r>
    <r>
      <rPr>
        <sz val="10"/>
        <color theme="1"/>
        <rFont val="Arial Narrow"/>
        <family val="2"/>
      </rPr>
      <t xml:space="preserve"> galón</t>
    </r>
  </si>
  <si>
    <r>
      <t xml:space="preserve">Papel Higiénico Jumbo doble hoja blanco </t>
    </r>
    <r>
      <rPr>
        <sz val="10"/>
        <color theme="1"/>
        <rFont val="Century Schoolbook"/>
        <family val="1"/>
      </rPr>
      <t>250</t>
    </r>
    <r>
      <rPr>
        <sz val="10"/>
        <color theme="1"/>
        <rFont val="Arial Narrow"/>
        <family val="2"/>
      </rPr>
      <t xml:space="preserve"> Metros</t>
    </r>
  </si>
  <si>
    <r>
      <t xml:space="preserve">Funda negra industrial </t>
    </r>
    <r>
      <rPr>
        <sz val="10"/>
        <color theme="1"/>
        <rFont val="Century Schoolbook"/>
        <family val="1"/>
      </rPr>
      <t>30*36</t>
    </r>
    <r>
      <rPr>
        <sz val="10"/>
        <color theme="1"/>
        <rFont val="Arial Narrow"/>
        <family val="2"/>
      </rPr>
      <t xml:space="preserve"> de </t>
    </r>
    <r>
      <rPr>
        <sz val="10"/>
        <color theme="1"/>
        <rFont val="Century Schoolbook"/>
        <family val="1"/>
      </rPr>
      <t>10</t>
    </r>
    <r>
      <rPr>
        <sz val="10"/>
        <color theme="1"/>
        <rFont val="Arial Narrow"/>
        <family val="2"/>
      </rPr>
      <t xml:space="preserve"> unidades</t>
    </r>
  </si>
  <si>
    <r>
      <t xml:space="preserve">Ambiental en spray varias fragancias de </t>
    </r>
    <r>
      <rPr>
        <sz val="10"/>
        <color theme="1"/>
        <rFont val="Century Schoolbook"/>
        <family val="1"/>
      </rPr>
      <t>400</t>
    </r>
    <r>
      <rPr>
        <sz val="10"/>
        <color theme="1"/>
        <rFont val="Arial Narrow"/>
        <family val="2"/>
      </rPr>
      <t>cc</t>
    </r>
  </si>
  <si>
    <r>
      <t xml:space="preserve">Desinfectante líquido varias fragancias </t>
    </r>
    <r>
      <rPr>
        <sz val="10"/>
        <color theme="1"/>
        <rFont val="Century Schoolbook"/>
        <family val="1"/>
      </rPr>
      <t>1</t>
    </r>
    <r>
      <rPr>
        <sz val="10"/>
        <color theme="1"/>
        <rFont val="Arial Narrow"/>
        <family val="2"/>
      </rPr>
      <t xml:space="preserve"> galón</t>
    </r>
  </si>
  <si>
    <r>
      <t xml:space="preserve">Cinta adhesiva transparente </t>
    </r>
    <r>
      <rPr>
        <sz val="10"/>
        <color theme="1"/>
        <rFont val="Century Schoolbook"/>
        <family val="1"/>
      </rPr>
      <t>18</t>
    </r>
    <r>
      <rPr>
        <sz val="10"/>
        <color theme="1"/>
        <rFont val="Arial Narrow"/>
        <family val="2"/>
      </rPr>
      <t>x</t>
    </r>
    <r>
      <rPr>
        <sz val="10"/>
        <color theme="1"/>
        <rFont val="Century Schoolbook"/>
        <family val="1"/>
      </rPr>
      <t>50</t>
    </r>
    <r>
      <rPr>
        <sz val="10"/>
        <color theme="1"/>
        <rFont val="Arial Narrow"/>
        <family val="2"/>
      </rPr>
      <t xml:space="preserve"> ydas</t>
    </r>
  </si>
  <si>
    <r>
      <t xml:space="preserve">Aprieta Papeles Tipo Pinza </t>
    </r>
    <r>
      <rPr>
        <sz val="10"/>
        <color theme="1"/>
        <rFont val="Century Schoolbook"/>
        <family val="1"/>
      </rPr>
      <t>41</t>
    </r>
    <r>
      <rPr>
        <sz val="10"/>
        <color theme="1"/>
        <rFont val="Arial Narrow"/>
        <family val="2"/>
      </rPr>
      <t xml:space="preserve"> Mm</t>
    </r>
  </si>
  <si>
    <r>
      <t xml:space="preserve">Aprieta Papeles Tipo Pinza </t>
    </r>
    <r>
      <rPr>
        <sz val="10"/>
        <color theme="1"/>
        <rFont val="Century Schoolbook"/>
        <family val="1"/>
      </rPr>
      <t>51</t>
    </r>
    <r>
      <rPr>
        <sz val="10"/>
        <color theme="1"/>
        <rFont val="Arial Narrow"/>
        <family val="2"/>
      </rPr>
      <t xml:space="preserve"> MM</t>
    </r>
  </si>
  <si>
    <r>
      <t xml:space="preserve">Aprieta papeles tipo pinza </t>
    </r>
    <r>
      <rPr>
        <sz val="10"/>
        <color theme="1"/>
        <rFont val="Century Schoolbook"/>
        <family val="1"/>
      </rPr>
      <t>25</t>
    </r>
    <r>
      <rPr>
        <sz val="10"/>
        <color theme="1"/>
        <rFont val="Arial Narrow"/>
        <family val="2"/>
      </rPr>
      <t xml:space="preserve"> mm</t>
    </r>
  </si>
  <si>
    <r>
      <t xml:space="preserve">Grapas </t>
    </r>
    <r>
      <rPr>
        <sz val="10"/>
        <color theme="1"/>
        <rFont val="Century Schoolbook"/>
        <family val="1"/>
      </rPr>
      <t>23/10</t>
    </r>
    <r>
      <rPr>
        <sz val="10"/>
        <color theme="1"/>
        <rFont val="Arial Narrow"/>
        <family val="2"/>
      </rPr>
      <t xml:space="preserve"> caja de </t>
    </r>
    <r>
      <rPr>
        <sz val="10"/>
        <color theme="1"/>
        <rFont val="Century Schoolbook"/>
        <family val="1"/>
      </rPr>
      <t>1000</t>
    </r>
    <r>
      <rPr>
        <sz val="10"/>
        <color theme="1"/>
        <rFont val="Arial Narrow"/>
        <family val="2"/>
      </rPr>
      <t xml:space="preserve"> u</t>
    </r>
  </si>
  <si>
    <r>
      <t xml:space="preserve">Carpetas plásticas dos anillos tamaño oficio lomo </t>
    </r>
    <r>
      <rPr>
        <sz val="10"/>
        <color theme="1"/>
        <rFont val="Century Schoolbook"/>
        <family val="1"/>
      </rPr>
      <t>5</t>
    </r>
  </si>
  <si>
    <r>
      <t>Sobre manila F</t>
    </r>
    <r>
      <rPr>
        <sz val="10"/>
        <color theme="1"/>
        <rFont val="Century Schoolbook"/>
        <family val="1"/>
      </rPr>
      <t>4</t>
    </r>
  </si>
  <si>
    <r>
      <t>Libreta taquigráfica cuadros (</t>
    </r>
    <r>
      <rPr>
        <sz val="10"/>
        <color theme="1"/>
        <rFont val="Century Schoolbook"/>
        <family val="1"/>
      </rPr>
      <t>100</t>
    </r>
    <r>
      <rPr>
        <sz val="10"/>
        <color theme="1"/>
        <rFont val="Arial Narrow"/>
        <family val="2"/>
      </rPr>
      <t xml:space="preserve"> hojas)</t>
    </r>
  </si>
  <si>
    <r>
      <t xml:space="preserve">Vinchas Metálicas de Carpeta caja de </t>
    </r>
    <r>
      <rPr>
        <sz val="10"/>
        <color theme="1"/>
        <rFont val="Century Schoolbook"/>
        <family val="1"/>
      </rPr>
      <t>50</t>
    </r>
    <r>
      <rPr>
        <sz val="10"/>
        <color theme="1"/>
        <rFont val="Arial Narrow"/>
        <family val="2"/>
      </rPr>
      <t xml:space="preserve"> U</t>
    </r>
  </si>
  <si>
    <r>
      <t xml:space="preserve">Detergente en polvo funda de </t>
    </r>
    <r>
      <rPr>
        <sz val="10"/>
        <color theme="1"/>
        <rFont val="Century Schoolbook"/>
        <family val="1"/>
      </rPr>
      <t>5</t>
    </r>
    <r>
      <rPr>
        <sz val="10"/>
        <color theme="1"/>
        <rFont val="Arial Narrow"/>
        <family val="2"/>
      </rPr>
      <t xml:space="preserve"> kg</t>
    </r>
  </si>
  <si>
    <r>
      <t xml:space="preserve">Trapeador de plano de </t>
    </r>
    <r>
      <rPr>
        <sz val="10"/>
        <color theme="1"/>
        <rFont val="Century Schoolbook"/>
        <family val="1"/>
      </rPr>
      <t>30 - 40</t>
    </r>
    <r>
      <rPr>
        <sz val="10"/>
        <color theme="1"/>
        <rFont val="Arial Narrow"/>
        <family val="2"/>
      </rPr>
      <t xml:space="preserve"> cm</t>
    </r>
  </si>
  <si>
    <r>
      <t xml:space="preserve">Liquido (spray) limpia muebles frasco </t>
    </r>
    <r>
      <rPr>
        <sz val="10"/>
        <color theme="1"/>
        <rFont val="Century Schoolbook"/>
        <family val="1"/>
      </rPr>
      <t>1000</t>
    </r>
    <r>
      <rPr>
        <sz val="10"/>
        <color theme="1"/>
        <rFont val="Arial Narrow"/>
        <family val="2"/>
      </rPr>
      <t xml:space="preserve"> cc</t>
    </r>
  </si>
  <si>
    <r>
      <t xml:space="preserve">Líquido para limpiar vidrios </t>
    </r>
    <r>
      <rPr>
        <sz val="10"/>
        <color theme="1"/>
        <rFont val="Century Schoolbook"/>
        <family val="1"/>
      </rPr>
      <t>500</t>
    </r>
    <r>
      <rPr>
        <sz val="10"/>
        <color theme="1"/>
        <rFont val="Arial Narrow"/>
        <family val="2"/>
      </rPr>
      <t xml:space="preserve"> cc frasco con atomizador</t>
    </r>
  </si>
  <si>
    <r>
      <t xml:space="preserve">Franela cortada </t>
    </r>
    <r>
      <rPr>
        <sz val="10"/>
        <color theme="1"/>
        <rFont val="Century Schoolbook"/>
        <family val="1"/>
      </rPr>
      <t>1</t>
    </r>
    <r>
      <rPr>
        <sz val="10"/>
        <color theme="1"/>
        <rFont val="Arial Narrow"/>
        <family val="2"/>
      </rPr>
      <t xml:space="preserve"> metro</t>
    </r>
  </si>
  <si>
    <r>
      <t xml:space="preserve">Antisarro </t>
    </r>
    <r>
      <rPr>
        <sz val="10"/>
        <color theme="1"/>
        <rFont val="Century Schoolbook"/>
        <family val="1"/>
      </rPr>
      <t>1</t>
    </r>
    <r>
      <rPr>
        <sz val="10"/>
        <color theme="1"/>
        <rFont val="Arial Narrow"/>
        <family val="2"/>
      </rPr>
      <t xml:space="preserve"> galón</t>
    </r>
  </si>
  <si>
    <r>
      <t xml:space="preserve">Ligas </t>
    </r>
    <r>
      <rPr>
        <sz val="10"/>
        <color theme="1"/>
        <rFont val="Century Schoolbook"/>
        <family val="1"/>
      </rPr>
      <t>8</t>
    </r>
    <r>
      <rPr>
        <sz val="10"/>
        <color theme="1"/>
        <rFont val="Arial Narrow"/>
        <family val="2"/>
      </rPr>
      <t xml:space="preserve"> cm funda </t>
    </r>
    <r>
      <rPr>
        <sz val="10"/>
        <color theme="1"/>
        <rFont val="Century Schoolbook"/>
        <family val="1"/>
      </rPr>
      <t>500</t>
    </r>
    <r>
      <rPr>
        <sz val="10"/>
        <color theme="1"/>
        <rFont val="Arial Narrow"/>
        <family val="2"/>
      </rPr>
      <t xml:space="preserve"> gr</t>
    </r>
  </si>
  <si>
    <r>
      <t xml:space="preserve">Portaminas metálico </t>
    </r>
    <r>
      <rPr>
        <sz val="10"/>
        <color theme="1"/>
        <rFont val="Century Schoolbook"/>
        <family val="1"/>
      </rPr>
      <t>0,5</t>
    </r>
    <r>
      <rPr>
        <sz val="10"/>
        <color theme="1"/>
        <rFont val="Arial Narrow"/>
        <family val="2"/>
      </rPr>
      <t xml:space="preserve"> mm</t>
    </r>
  </si>
  <si>
    <r>
      <t xml:space="preserve">Regla metálica </t>
    </r>
    <r>
      <rPr>
        <sz val="10"/>
        <color theme="1"/>
        <rFont val="Century Schoolbook"/>
        <family val="1"/>
      </rPr>
      <t>30</t>
    </r>
    <r>
      <rPr>
        <sz val="10"/>
        <color theme="1"/>
        <rFont val="Arial Narrow"/>
        <family val="2"/>
      </rPr>
      <t xml:space="preserve"> cm</t>
    </r>
  </si>
  <si>
    <r>
      <t xml:space="preserve">Tijeras grande de </t>
    </r>
    <r>
      <rPr>
        <sz val="10"/>
        <color theme="1"/>
        <rFont val="Century Schoolbook"/>
        <family val="1"/>
      </rPr>
      <t>6</t>
    </r>
    <r>
      <rPr>
        <sz val="10"/>
        <color theme="1"/>
        <rFont val="Arial Narrow"/>
        <family val="2"/>
      </rPr>
      <t>"</t>
    </r>
  </si>
  <si>
    <r>
      <t>Protector de hojas grueso A-</t>
    </r>
    <r>
      <rPr>
        <sz val="10"/>
        <color theme="1"/>
        <rFont val="Century Schoolbook"/>
        <family val="1"/>
      </rPr>
      <t>4</t>
    </r>
    <r>
      <rPr>
        <sz val="10"/>
        <color theme="1"/>
        <rFont val="Arial Narrow"/>
        <family val="2"/>
      </rPr>
      <t xml:space="preserve"> x </t>
    </r>
    <r>
      <rPr>
        <sz val="10"/>
        <color theme="1"/>
        <rFont val="Century Schoolbook"/>
        <family val="1"/>
      </rPr>
      <t>100</t>
    </r>
    <r>
      <rPr>
        <sz val="10"/>
        <color theme="1"/>
        <rFont val="Arial Narrow"/>
        <family val="2"/>
      </rPr>
      <t xml:space="preserve"> unidades</t>
    </r>
  </si>
  <si>
    <r>
      <t xml:space="preserve">Dispensador de cinta mediano </t>
    </r>
    <r>
      <rPr>
        <sz val="10"/>
        <color theme="1"/>
        <rFont val="Century Schoolbook"/>
        <family val="1"/>
      </rPr>
      <t>2</t>
    </r>
    <r>
      <rPr>
        <sz val="10"/>
        <color theme="1"/>
        <rFont val="Arial Narrow"/>
        <family val="2"/>
      </rPr>
      <t xml:space="preserve"> servicios</t>
    </r>
  </si>
  <si>
    <r>
      <t xml:space="preserve">Flash memory </t>
    </r>
    <r>
      <rPr>
        <sz val="10"/>
        <color theme="1"/>
        <rFont val="Century Schoolbook"/>
        <family val="1"/>
      </rPr>
      <t>64</t>
    </r>
    <r>
      <rPr>
        <sz val="10"/>
        <color theme="1"/>
        <rFont val="Arial Narrow"/>
        <family val="2"/>
      </rPr>
      <t xml:space="preserve"> GB</t>
    </r>
  </si>
  <si>
    <r>
      <t xml:space="preserve">Archivador de cartón plegable lomo </t>
    </r>
    <r>
      <rPr>
        <sz val="10"/>
        <color theme="1"/>
        <rFont val="Century Schoolbook"/>
        <family val="1"/>
      </rPr>
      <t>16</t>
    </r>
    <r>
      <rPr>
        <sz val="10"/>
        <color theme="1"/>
        <rFont val="Arial Narrow"/>
        <family val="2"/>
      </rPr>
      <t xml:space="preserve"> cms N° </t>
    </r>
    <r>
      <rPr>
        <sz val="10"/>
        <color theme="1"/>
        <rFont val="Century Schoolbook"/>
        <family val="1"/>
      </rPr>
      <t>3</t>
    </r>
  </si>
  <si>
    <r>
      <t xml:space="preserve">Etiquetas adhesivas </t>
    </r>
    <r>
      <rPr>
        <sz val="10"/>
        <color theme="1"/>
        <rFont val="Century Schoolbook"/>
        <family val="1"/>
      </rPr>
      <t>1,39</t>
    </r>
    <r>
      <rPr>
        <sz val="10"/>
        <color theme="1"/>
        <rFont val="Arial Narrow"/>
        <family val="2"/>
      </rPr>
      <t>x</t>
    </r>
    <r>
      <rPr>
        <sz val="10"/>
        <color theme="1"/>
        <rFont val="Century Schoolbook"/>
        <family val="1"/>
      </rPr>
      <t>4.39</t>
    </r>
    <r>
      <rPr>
        <sz val="10"/>
        <color theme="1"/>
        <rFont val="Arial Narrow"/>
        <family val="2"/>
      </rPr>
      <t xml:space="preserve"> T</t>
    </r>
    <r>
      <rPr>
        <sz val="10"/>
        <color theme="1"/>
        <rFont val="Century Schoolbook"/>
        <family val="1"/>
      </rPr>
      <t>3</t>
    </r>
  </si>
  <si>
    <r>
      <t xml:space="preserve">Cartón para Empastar </t>
    </r>
    <r>
      <rPr>
        <sz val="10"/>
        <color theme="1"/>
        <rFont val="Century Schoolbook"/>
        <family val="1"/>
      </rPr>
      <t>1</t>
    </r>
    <r>
      <rPr>
        <sz val="10"/>
        <color theme="1"/>
        <rFont val="Arial Narrow"/>
        <family val="2"/>
      </rPr>
      <t xml:space="preserve">m X </t>
    </r>
    <r>
      <rPr>
        <sz val="10"/>
        <color theme="1"/>
        <rFont val="Century Schoolbook"/>
        <family val="1"/>
      </rPr>
      <t>70</t>
    </r>
    <r>
      <rPr>
        <sz val="10"/>
        <color theme="1"/>
        <rFont val="Arial Narrow"/>
        <family val="2"/>
      </rPr>
      <t xml:space="preserve"> Cm</t>
    </r>
  </si>
  <si>
    <r>
      <t xml:space="preserve">Papel para encuadernación </t>
    </r>
    <r>
      <rPr>
        <sz val="10"/>
        <color theme="1"/>
        <rFont val="Century Schoolbook"/>
        <family val="1"/>
      </rPr>
      <t>1</t>
    </r>
    <r>
      <rPr>
        <sz val="10"/>
        <color theme="1"/>
        <rFont val="Arial Narrow"/>
        <family val="2"/>
      </rPr>
      <t xml:space="preserve">m X </t>
    </r>
    <r>
      <rPr>
        <sz val="10"/>
        <color theme="1"/>
        <rFont val="Century Schoolbook"/>
        <family val="1"/>
      </rPr>
      <t>70</t>
    </r>
    <r>
      <rPr>
        <sz val="10"/>
        <color theme="1"/>
        <rFont val="Arial Narrow"/>
        <family val="2"/>
      </rPr>
      <t xml:space="preserve"> Cm</t>
    </r>
  </si>
  <si>
    <t>* Ing. Amarilis Borja H., 
   Vicerrectora Académica
* Ing. Fernanda Samaniego V.
  Analista del Vicerrectorado Académico
* Lic. Elly Villavicencio V.,
  Analista del Vicerrectorado Académico
* Lic. Iván Álvarez R.,
  Analista del Vicerrectorado Académico
* Manuel Sánchez M.,
  Auxiliar Administrativo
* Javier Aguirre B.,
  Chofer</t>
  </si>
  <si>
    <t>530101 0701 001</t>
  </si>
  <si>
    <t>530104 0701 001</t>
  </si>
  <si>
    <t>Energía Eléctrica</t>
  </si>
  <si>
    <t>530105 0701 001</t>
  </si>
  <si>
    <t>Telecomunicaciones</t>
  </si>
  <si>
    <t>530404 0701 002</t>
  </si>
  <si>
    <t>530204 0701 002</t>
  </si>
  <si>
    <t>Patrimonio documental en el portal web institucional difundidos.</t>
  </si>
  <si>
    <t>Servicio prestado de consulta de documento.</t>
  </si>
  <si>
    <t>Funciones de la Secretaria del comité de Archivo ejecutadas.</t>
  </si>
  <si>
    <t>Esferográfico negro punta fina</t>
  </si>
  <si>
    <t>Sacagrapas</t>
  </si>
  <si>
    <t>Equipos, Sistemas y Paquetes informáticos</t>
  </si>
  <si>
    <t>170700150001</t>
  </si>
  <si>
    <t>Parlante</t>
  </si>
  <si>
    <t>Correspondencia interna (de las primeras Autoridades) y externa registrada y distribuida.</t>
  </si>
  <si>
    <t>Archivo General organizado.</t>
  </si>
  <si>
    <r>
      <rPr>
        <b/>
        <sz val="9"/>
        <rFont val="Century Schoolbook"/>
        <family val="1"/>
      </rPr>
      <t>1.-</t>
    </r>
    <r>
      <rPr>
        <sz val="10"/>
        <rFont val="Arial Narrow"/>
        <family val="2"/>
      </rPr>
      <t xml:space="preserve"> Ejecutar la fase de Planificación del Sistema de Gestión de Documentos y Archivo.</t>
    </r>
  </si>
  <si>
    <r>
      <rPr>
        <b/>
        <sz val="9"/>
        <rFont val="Century Schoolbook"/>
        <family val="1"/>
      </rPr>
      <t>2.-</t>
    </r>
    <r>
      <rPr>
        <sz val="10"/>
        <rFont val="Arial Narrow"/>
        <family val="2"/>
      </rPr>
      <t xml:space="preserve"> Ejecutar la fase de Consolidación del Sistema de Gestión de Documentos y Archivo.</t>
    </r>
  </si>
  <si>
    <r>
      <rPr>
        <b/>
        <sz val="9"/>
        <rFont val="Century Schoolbook"/>
        <family val="1"/>
      </rPr>
      <t>3.-</t>
    </r>
    <r>
      <rPr>
        <sz val="10"/>
        <rFont val="Arial Narrow"/>
        <family val="2"/>
      </rPr>
      <t xml:space="preserve"> Ejecutar la fase de evaluación del Sistema de Gestión de Documentos y Archivo.</t>
    </r>
  </si>
  <si>
    <r>
      <rPr>
        <b/>
        <sz val="9"/>
        <rFont val="Century Schoolbook"/>
        <family val="1"/>
      </rPr>
      <t>4.-</t>
    </r>
    <r>
      <rPr>
        <sz val="10"/>
        <rFont val="Arial Narrow"/>
        <family val="2"/>
      </rPr>
      <t xml:space="preserve"> Registrar y distribuir la correspondencia interna (de las primeras Autoridades) y externa.</t>
    </r>
  </si>
  <si>
    <r>
      <rPr>
        <b/>
        <sz val="9"/>
        <rFont val="Century Schoolbook"/>
        <family val="1"/>
      </rPr>
      <t>5.-</t>
    </r>
    <r>
      <rPr>
        <sz val="10"/>
        <rFont val="Arial Narrow"/>
        <family val="2"/>
      </rPr>
      <t xml:space="preserve"> Difundir el Patrimonio documental en el portal web institucional.</t>
    </r>
  </si>
  <si>
    <r>
      <rPr>
        <b/>
        <sz val="9"/>
        <rFont val="Century Schoolbook"/>
        <family val="1"/>
      </rPr>
      <t>6.-</t>
    </r>
    <r>
      <rPr>
        <sz val="10"/>
        <rFont val="Arial Narrow"/>
        <family val="2"/>
      </rPr>
      <t xml:space="preserve"> Prestación de Servicio de consulta de documentos.</t>
    </r>
  </si>
  <si>
    <r>
      <rPr>
        <b/>
        <sz val="9"/>
        <rFont val="Century Schoolbook"/>
        <family val="1"/>
      </rPr>
      <t>7.-</t>
    </r>
    <r>
      <rPr>
        <sz val="10"/>
        <rFont val="Arial Narrow"/>
        <family val="2"/>
      </rPr>
      <t xml:space="preserve"> Ejecución de las funciones de Secretaria del comité de Archivo.</t>
    </r>
  </si>
  <si>
    <t>N° de lineamientos y/o herramientas archivísticas elaboradas</t>
  </si>
  <si>
    <t>N° de evaluaciones realizadas</t>
  </si>
  <si>
    <t>N° de documentos registrados en el SIUTMACH</t>
  </si>
  <si>
    <t>N° de difusiones realizadas en la página web</t>
  </si>
  <si>
    <t>N° de atenciones de servicio prestado de consulta de documentos</t>
  </si>
  <si>
    <t>N° de sesiones participadas como Secretaria del Comité de Archivo</t>
  </si>
  <si>
    <t>N° de POA y evaluaciones del POA presentados</t>
  </si>
  <si>
    <t>N° de empastados registrados en el inventario documental</t>
  </si>
  <si>
    <r>
      <rPr>
        <b/>
        <sz val="9"/>
        <rFont val="Century Schoolbook"/>
        <family val="1"/>
      </rPr>
      <t>1.-</t>
    </r>
    <r>
      <rPr>
        <sz val="10"/>
        <rFont val="Arial Narrow"/>
        <family val="2"/>
      </rPr>
      <t xml:space="preserve"> Aplicar de lineamientos y/o herramientas archivísticas.
</t>
    </r>
    <r>
      <rPr>
        <b/>
        <sz val="9"/>
        <rFont val="Century Schoolbook"/>
        <family val="1"/>
      </rPr>
      <t>2.-</t>
    </r>
    <r>
      <rPr>
        <sz val="10"/>
        <rFont val="Arial Narrow"/>
        <family val="2"/>
      </rPr>
      <t xml:space="preserve"> Supervisar la aplicación de lineamientos y/o herramientas archivísticas.
</t>
    </r>
    <r>
      <rPr>
        <b/>
        <sz val="9"/>
        <rFont val="Century Schoolbook"/>
        <family val="1"/>
      </rPr>
      <t>3.-</t>
    </r>
    <r>
      <rPr>
        <sz val="10"/>
        <rFont val="Arial Narrow"/>
        <family val="2"/>
      </rPr>
      <t xml:space="preserve"> Elaborar el informe.</t>
    </r>
  </si>
  <si>
    <r>
      <rPr>
        <b/>
        <sz val="9"/>
        <rFont val="Century Schoolbook"/>
        <family val="1"/>
      </rPr>
      <t>1.-</t>
    </r>
    <r>
      <rPr>
        <sz val="10"/>
        <rFont val="Arial Narrow"/>
        <family val="2"/>
      </rPr>
      <t xml:space="preserve"> Recibir Documentos.
</t>
    </r>
    <r>
      <rPr>
        <b/>
        <sz val="9"/>
        <rFont val="Century Schoolbook"/>
        <family val="1"/>
      </rPr>
      <t>2.-</t>
    </r>
    <r>
      <rPr>
        <sz val="10"/>
        <rFont val="Arial Narrow"/>
        <family val="2"/>
      </rPr>
      <t xml:space="preserve"> Registrar en el SIUTMACH el ingreso y despacho de la documentación.
</t>
    </r>
    <r>
      <rPr>
        <b/>
        <sz val="9"/>
        <rFont val="Century Schoolbook"/>
        <family val="1"/>
      </rPr>
      <t>3.-</t>
    </r>
    <r>
      <rPr>
        <sz val="10"/>
        <rFont val="Arial Narrow"/>
        <family val="2"/>
      </rPr>
      <t xml:space="preserve"> Archivar la documentación despachada.</t>
    </r>
  </si>
  <si>
    <r>
      <rPr>
        <b/>
        <sz val="9"/>
        <rFont val="Century Schoolbook"/>
        <family val="1"/>
      </rPr>
      <t>1.-</t>
    </r>
    <r>
      <rPr>
        <sz val="10"/>
        <rFont val="Arial Narrow"/>
        <family val="2"/>
      </rPr>
      <t xml:space="preserve"> Receptar las solicitudes de consulta de documentos.
</t>
    </r>
    <r>
      <rPr>
        <b/>
        <sz val="9"/>
        <rFont val="Century Schoolbook"/>
        <family val="1"/>
      </rPr>
      <t>2.-</t>
    </r>
    <r>
      <rPr>
        <sz val="10"/>
        <rFont val="Arial Narrow"/>
        <family val="2"/>
      </rPr>
      <t xml:space="preserve"> Entregar la documentación al solicitante.</t>
    </r>
  </si>
  <si>
    <r>
      <rPr>
        <b/>
        <sz val="9"/>
        <rFont val="Century Schoolbook"/>
        <family val="1"/>
      </rPr>
      <t>1.-</t>
    </r>
    <r>
      <rPr>
        <sz val="10"/>
        <rFont val="Arial Narrow"/>
        <family val="2"/>
      </rPr>
      <t xml:space="preserve"> Realizar la convocatoria de sesiones de Comité de Archivo.
</t>
    </r>
    <r>
      <rPr>
        <b/>
        <sz val="9"/>
        <rFont val="Century Schoolbook"/>
        <family val="1"/>
      </rPr>
      <t>2.-</t>
    </r>
    <r>
      <rPr>
        <sz val="10"/>
        <rFont val="Arial Narrow"/>
        <family val="2"/>
      </rPr>
      <t xml:space="preserve"> Elaborar el acta de sesiones de Comité de Archivo.
</t>
    </r>
    <r>
      <rPr>
        <b/>
        <sz val="9"/>
        <rFont val="Century Schoolbook"/>
        <family val="1"/>
      </rPr>
      <t>3.-</t>
    </r>
    <r>
      <rPr>
        <sz val="10"/>
        <rFont val="Arial Narrow"/>
        <family val="2"/>
      </rPr>
      <t xml:space="preserve"> Elaborar las resoluciones de Comité de Archivo.
</t>
    </r>
    <r>
      <rPr>
        <b/>
        <sz val="9"/>
        <rFont val="Century Schoolbook"/>
        <family val="1"/>
      </rPr>
      <t>4.-</t>
    </r>
    <r>
      <rPr>
        <sz val="10"/>
        <rFont val="Arial Narrow"/>
        <family val="2"/>
      </rPr>
      <t xml:space="preserve"> Notificar las resoluciones de Comité de Archivo a las partes interesadas.</t>
    </r>
  </si>
  <si>
    <r>
      <rPr>
        <b/>
        <sz val="9"/>
        <rFont val="Century Schoolbook"/>
        <family val="1"/>
      </rPr>
      <t>1.-</t>
    </r>
    <r>
      <rPr>
        <sz val="10"/>
        <rFont val="Arial Narrow"/>
        <family val="2"/>
      </rPr>
      <t xml:space="preserve"> Elaborar el POA.
</t>
    </r>
    <r>
      <rPr>
        <b/>
        <sz val="9"/>
        <rFont val="Century Schoolbook"/>
        <family val="1"/>
      </rPr>
      <t>2.-</t>
    </r>
    <r>
      <rPr>
        <sz val="10"/>
        <rFont val="Arial Narrow"/>
        <family val="2"/>
      </rPr>
      <t xml:space="preserve"> Evaluar el POA.</t>
    </r>
  </si>
  <si>
    <r>
      <rPr>
        <b/>
        <sz val="9"/>
        <rFont val="Century Schoolbook"/>
        <family val="1"/>
      </rPr>
      <t>1.-</t>
    </r>
    <r>
      <rPr>
        <sz val="10"/>
        <rFont val="Arial Narrow"/>
        <family val="2"/>
      </rPr>
      <t xml:space="preserve"> Seleccionar la documentación para su depuración.
</t>
    </r>
    <r>
      <rPr>
        <b/>
        <sz val="9"/>
        <rFont val="Century Schoolbook"/>
        <family val="1"/>
      </rPr>
      <t>2.-</t>
    </r>
    <r>
      <rPr>
        <sz val="10"/>
        <rFont val="Arial Narrow"/>
        <family val="2"/>
      </rPr>
      <t xml:space="preserve"> Clasificar.
</t>
    </r>
    <r>
      <rPr>
        <b/>
        <sz val="9"/>
        <rFont val="Century Schoolbook"/>
        <family val="1"/>
      </rPr>
      <t>3.-</t>
    </r>
    <r>
      <rPr>
        <sz val="10"/>
        <rFont val="Arial Narrow"/>
        <family val="2"/>
      </rPr>
      <t xml:space="preserve"> Describir la documentación según la norma ISAD-G.
</t>
    </r>
    <r>
      <rPr>
        <b/>
        <sz val="9"/>
        <rFont val="Century Schoolbook"/>
        <family val="1"/>
      </rPr>
      <t>4.-</t>
    </r>
    <r>
      <rPr>
        <sz val="10"/>
        <rFont val="Arial Narrow"/>
        <family val="2"/>
      </rPr>
      <t xml:space="preserve"> Preservar la documentación en las unidades de almacenamiento.</t>
    </r>
  </si>
  <si>
    <r>
      <rPr>
        <b/>
        <sz val="9"/>
        <rFont val="Century Schoolbook"/>
        <family val="1"/>
      </rPr>
      <t>1.-</t>
    </r>
    <r>
      <rPr>
        <sz val="10"/>
        <rFont val="Arial Narrow"/>
        <family val="2"/>
      </rPr>
      <t xml:space="preserve"> Reporte Semestral del Comité de Archivo.</t>
    </r>
  </si>
  <si>
    <r>
      <rPr>
        <b/>
        <sz val="9"/>
        <rFont val="Century Schoolbook"/>
        <family val="1"/>
      </rPr>
      <t>1.-</t>
    </r>
    <r>
      <rPr>
        <sz val="10"/>
        <rFont val="Arial Narrow"/>
        <family val="2"/>
      </rPr>
      <t xml:space="preserve"> Registro de Servicio de consulta de documentos.</t>
    </r>
  </si>
  <si>
    <r>
      <rPr>
        <b/>
        <sz val="9"/>
        <rFont val="Century Schoolbook"/>
        <family val="1"/>
      </rPr>
      <t>1.-</t>
    </r>
    <r>
      <rPr>
        <sz val="10"/>
        <rFont val="Arial Narrow"/>
        <family val="2"/>
      </rPr>
      <t xml:space="preserve"> Memoria gráfica de la Difusión del Patrimonio documental en el portal web institucional.</t>
    </r>
  </si>
  <si>
    <r>
      <rPr>
        <b/>
        <sz val="9"/>
        <rFont val="Century Schoolbook"/>
        <family val="1"/>
      </rPr>
      <t>1.-</t>
    </r>
    <r>
      <rPr>
        <sz val="10"/>
        <rFont val="Arial Narrow"/>
        <family val="2"/>
      </rPr>
      <t xml:space="preserve"> Reporte de distribución de correspondencia generado del SIUTMACH.</t>
    </r>
  </si>
  <si>
    <r>
      <rPr>
        <b/>
        <sz val="9"/>
        <rFont val="Century Schoolbook"/>
        <family val="1"/>
      </rPr>
      <t>1.-</t>
    </r>
    <r>
      <rPr>
        <sz val="10"/>
        <rFont val="Arial Narrow"/>
        <family val="2"/>
      </rPr>
      <t xml:space="preserve"> Informe de ejecución de la fase de evaluación del Sistema de Gestión de Documentos y Archivo.</t>
    </r>
  </si>
  <si>
    <r>
      <rPr>
        <b/>
        <sz val="9"/>
        <rFont val="Century Schoolbook"/>
        <family val="1"/>
      </rPr>
      <t>1.-</t>
    </r>
    <r>
      <rPr>
        <sz val="10"/>
        <rFont val="Arial Narrow"/>
        <family val="2"/>
      </rPr>
      <t xml:space="preserve"> Informe de ejecución de la fase de consolidación del Sistema de Gestión de Documentos y Archivo</t>
    </r>
  </si>
  <si>
    <t>* Responsables de archivos de gestión e intermedio
* Lic. Maira Ramírez Apolo,
  Analista de Archivo General
* Ing. Roxana Sánchez Liendres,
  Jefe de Archivo General</t>
  </si>
  <si>
    <t>* Responsables de archivos de gestión e intermedio
* Ing. Roxana Sánchez Liendres,
  Jefe de Archivo General</t>
  </si>
  <si>
    <t>* Lic. Maira Ramírez Apolo,
  Analista de Archivo General
* Tcnlga. Piedad Chamba Castro,
  Técnico de Documentación y Archivo</t>
  </si>
  <si>
    <t>* Tcnlgo. Andrés Castillo Cruz,
  Técnico de Documentación y Archivo
* Ing. Roxana Sánchez Liendres,
  Jefe de Archivo General</t>
  </si>
  <si>
    <t>* Abg. Yomar Torres Machuca,
  Secretaria General
* Ing. Roxana Sánchez Liendres,
  Jefe de Archivo General</t>
  </si>
  <si>
    <r>
      <t xml:space="preserve">Notas adhesivas pequeños </t>
    </r>
    <r>
      <rPr>
        <sz val="10"/>
        <rFont val="Century Schoolbook"/>
        <family val="1"/>
      </rPr>
      <t>1 1/2</t>
    </r>
    <r>
      <rPr>
        <sz val="10"/>
        <rFont val="Arial Narrow"/>
        <family val="2"/>
      </rPr>
      <t xml:space="preserve"> x </t>
    </r>
    <r>
      <rPr>
        <sz val="10"/>
        <rFont val="Century Schoolbook"/>
        <family val="1"/>
      </rPr>
      <t>2</t>
    </r>
    <r>
      <rPr>
        <sz val="10"/>
        <rFont val="Arial Narrow"/>
        <family val="2"/>
      </rPr>
      <t>"</t>
    </r>
  </si>
  <si>
    <r>
      <t xml:space="preserve">Archivador de cartón N° </t>
    </r>
    <r>
      <rPr>
        <sz val="10"/>
        <rFont val="Century Schoolbook"/>
        <family val="1"/>
      </rPr>
      <t>15</t>
    </r>
    <r>
      <rPr>
        <sz val="10"/>
        <rFont val="Arial Narrow"/>
        <family val="2"/>
      </rPr>
      <t xml:space="preserve"> con tapa</t>
    </r>
  </si>
  <si>
    <t>Bienes Ingresados.</t>
  </si>
  <si>
    <t>N° de ingresos de bienes</t>
  </si>
  <si>
    <t>Paquete</t>
  </si>
  <si>
    <t>530805 0701 002</t>
  </si>
  <si>
    <t>Bienes asignados a los usuarios.</t>
  </si>
  <si>
    <t>Nº de bienes registrados en el eSByE asignados</t>
  </si>
  <si>
    <t>Garantías de bienes de larga duración o bienes sujetos a control administrativo aplicadas.</t>
  </si>
  <si>
    <t>Reportes de bienes entregados a los usuarios finales.</t>
  </si>
  <si>
    <t>Inventarios de existencias de suministros y materiales (o equivalentes) emitidos.</t>
  </si>
  <si>
    <t>Suministros y materiales (o equivalentes) entregados.</t>
  </si>
  <si>
    <r>
      <rPr>
        <b/>
        <sz val="9"/>
        <rFont val="Century Schoolbook"/>
        <family val="1"/>
      </rPr>
      <t>1.-</t>
    </r>
    <r>
      <rPr>
        <sz val="10"/>
        <rFont val="Arial Narrow"/>
        <family val="2"/>
      </rPr>
      <t xml:space="preserve"> Realizar el Ingreso de Bienes.</t>
    </r>
  </si>
  <si>
    <r>
      <rPr>
        <b/>
        <sz val="9"/>
        <rFont val="Century Schoolbook"/>
        <family val="1"/>
      </rPr>
      <t>2.-</t>
    </r>
    <r>
      <rPr>
        <sz val="10"/>
        <rFont val="Arial Narrow"/>
        <family val="2"/>
      </rPr>
      <t xml:space="preserve"> Realizar la Asignación de bienes.</t>
    </r>
  </si>
  <si>
    <r>
      <rPr>
        <b/>
        <sz val="9"/>
        <rFont val="Century Schoolbook"/>
        <family val="1"/>
      </rPr>
      <t>3.-</t>
    </r>
    <r>
      <rPr>
        <sz val="10"/>
        <rFont val="Arial Narrow"/>
        <family val="2"/>
      </rPr>
      <t xml:space="preserve"> Gestionar la aplicación de garantías de bienes de larga duración o bienes sujetos a control administrativo.</t>
    </r>
  </si>
  <si>
    <r>
      <rPr>
        <b/>
        <sz val="9"/>
        <rFont val="Century Schoolbook"/>
        <family val="1"/>
      </rPr>
      <t>4.-</t>
    </r>
    <r>
      <rPr>
        <sz val="10"/>
        <rFont val="Arial Narrow"/>
        <family val="2"/>
      </rPr>
      <t xml:space="preserve"> Realizar la emisión de reportes de bienes.</t>
    </r>
  </si>
  <si>
    <r>
      <rPr>
        <b/>
        <sz val="9"/>
        <rFont val="Century Schoolbook"/>
        <family val="1"/>
      </rPr>
      <t>5.-</t>
    </r>
    <r>
      <rPr>
        <sz val="10"/>
        <rFont val="Arial Narrow"/>
        <family val="2"/>
      </rPr>
      <t xml:space="preserve"> </t>
    </r>
    <r>
      <rPr>
        <sz val="10"/>
        <color theme="1"/>
        <rFont val="Arial Narrow"/>
        <family val="2"/>
      </rPr>
      <t>Emitir</t>
    </r>
    <r>
      <rPr>
        <sz val="10"/>
        <color rgb="FFFF0000"/>
        <rFont val="Arial Narrow"/>
        <family val="2"/>
      </rPr>
      <t xml:space="preserve"> </t>
    </r>
    <r>
      <rPr>
        <sz val="10"/>
        <rFont val="Arial Narrow"/>
        <family val="2"/>
      </rPr>
      <t>inventarios de existencias de suministros y materiales (o equivalentes).</t>
    </r>
  </si>
  <si>
    <r>
      <rPr>
        <b/>
        <sz val="9"/>
        <rFont val="Century Schoolbook"/>
        <family val="1"/>
      </rPr>
      <t>6.-</t>
    </r>
    <r>
      <rPr>
        <sz val="10"/>
        <rFont val="Arial Narrow"/>
        <family val="2"/>
      </rPr>
      <t xml:space="preserve"> </t>
    </r>
    <r>
      <rPr>
        <sz val="10"/>
        <color theme="1"/>
        <rFont val="Arial Narrow"/>
        <family val="2"/>
      </rPr>
      <t>Entregar</t>
    </r>
    <r>
      <rPr>
        <sz val="10"/>
        <color rgb="FFFF0000"/>
        <rFont val="Arial Narrow"/>
        <family val="2"/>
      </rPr>
      <t xml:space="preserve"> </t>
    </r>
    <r>
      <rPr>
        <sz val="10"/>
        <rFont val="Arial Narrow"/>
        <family val="2"/>
      </rPr>
      <t>existencias de suministros y materiales (o equivalentes).</t>
    </r>
  </si>
  <si>
    <r>
      <rPr>
        <b/>
        <sz val="9"/>
        <rFont val="Century Schoolbook"/>
        <family val="1"/>
      </rPr>
      <t>7.-</t>
    </r>
    <r>
      <rPr>
        <sz val="10"/>
        <rFont val="Arial Narrow"/>
        <family val="2"/>
      </rPr>
      <t xml:space="preserve"> Entregar la Planificación Operativa Anual y Evaluación de la Planificación Operativa Anual.</t>
    </r>
  </si>
  <si>
    <t>N° de garantías de bienes de larga duración o sujetos a control administrativo aplicadas</t>
  </si>
  <si>
    <t>Nº de reportes de bienes entregados a los usuarios finales</t>
  </si>
  <si>
    <t>N° de Entregas de Suministros y materiales (o equivalentes)</t>
  </si>
  <si>
    <t>Nº de reporte de inventarios de existencias de suministros y materiales emitidos</t>
  </si>
  <si>
    <r>
      <rPr>
        <b/>
        <sz val="9"/>
        <rFont val="Century Schoolbook"/>
        <family val="1"/>
      </rPr>
      <t>1.-</t>
    </r>
    <r>
      <rPr>
        <sz val="10"/>
        <rFont val="Arial Narrow"/>
        <family val="2"/>
      </rPr>
      <t xml:space="preserve"> Realizar la revisión de documentos de entrega de bienes a las dependencias donde ha desempeñado funciones el servidor.
</t>
    </r>
    <r>
      <rPr>
        <b/>
        <sz val="9"/>
        <rFont val="Century Schoolbook"/>
        <family val="1"/>
      </rPr>
      <t>2.-</t>
    </r>
    <r>
      <rPr>
        <sz val="10"/>
        <rFont val="Arial Narrow"/>
        <family val="2"/>
      </rPr>
      <t xml:space="preserve"> Realizar el reporte de bienes en custodia del usuario final en el sistema eSByE.
</t>
    </r>
    <r>
      <rPr>
        <b/>
        <sz val="9"/>
        <rFont val="Century Schoolbook"/>
        <family val="1"/>
      </rPr>
      <t>3.-</t>
    </r>
    <r>
      <rPr>
        <sz val="10"/>
        <rFont val="Arial Narrow"/>
        <family val="2"/>
      </rPr>
      <t xml:space="preserve"> Realizar el reporte de bienes de larga duración y sujetos a control administrativo entregados al usuario final.
</t>
    </r>
    <r>
      <rPr>
        <b/>
        <sz val="9"/>
        <rFont val="Century Schoolbook"/>
        <family val="1"/>
      </rPr>
      <t>4.-</t>
    </r>
    <r>
      <rPr>
        <sz val="10"/>
        <rFont val="Arial Narrow"/>
        <family val="2"/>
      </rPr>
      <t xml:space="preserve"> Emitir informe de bienes de larga duración y sujetos a control administrativo entregados a custodio o usuario final.</t>
    </r>
  </si>
  <si>
    <r>
      <rPr>
        <b/>
        <sz val="9"/>
        <rFont val="Century Schoolbook"/>
        <family val="1"/>
      </rPr>
      <t>1.-</t>
    </r>
    <r>
      <rPr>
        <sz val="10"/>
        <rFont val="Arial Narrow"/>
        <family val="2"/>
      </rPr>
      <t xml:space="preserve"> Realizar reporte de inventario en bodega de bienes de consumo corriente.</t>
    </r>
  </si>
  <si>
    <r>
      <rPr>
        <b/>
        <sz val="9"/>
        <rFont val="Century Schoolbook"/>
        <family val="1"/>
      </rPr>
      <t>1.-</t>
    </r>
    <r>
      <rPr>
        <sz val="10"/>
        <rFont val="Arial Narrow"/>
        <family val="2"/>
      </rPr>
      <t xml:space="preserve"> Elaborar acta de entrega de bienes de consumo corriente.
</t>
    </r>
    <r>
      <rPr>
        <b/>
        <sz val="9"/>
        <rFont val="Century Schoolbook"/>
        <family val="1"/>
      </rPr>
      <t>2.-</t>
    </r>
    <r>
      <rPr>
        <sz val="10"/>
        <rFont val="Arial Narrow"/>
        <family val="2"/>
      </rPr>
      <t xml:space="preserve"> Elaborar recibo de entrega de bienes de consumo corriente.
</t>
    </r>
    <r>
      <rPr>
        <b/>
        <sz val="9"/>
        <rFont val="Century Schoolbook"/>
        <family val="1"/>
      </rPr>
      <t>3.-</t>
    </r>
    <r>
      <rPr>
        <sz val="10"/>
        <rFont val="Arial Narrow"/>
        <family val="2"/>
      </rPr>
      <t xml:space="preserve"> Realizar la entrega de bienes de consumo corriente.</t>
    </r>
  </si>
  <si>
    <r>
      <rPr>
        <b/>
        <sz val="9"/>
        <rFont val="Century Schoolbook"/>
        <family val="1"/>
      </rPr>
      <t>1.-</t>
    </r>
    <r>
      <rPr>
        <sz val="10"/>
        <rFont val="Arial Narrow"/>
        <family val="2"/>
      </rPr>
      <t xml:space="preserve"> Realizar la planificación de las actividades operativas anuales para la unidad de bienes.
</t>
    </r>
    <r>
      <rPr>
        <b/>
        <sz val="9"/>
        <rFont val="Century Schoolbook"/>
        <family val="1"/>
      </rPr>
      <t>2.-</t>
    </r>
    <r>
      <rPr>
        <sz val="10"/>
        <rFont val="Arial Narrow"/>
        <family val="2"/>
      </rPr>
      <t xml:space="preserve"> Realizar el requerimiento de los bienes y existencias para llevar a cabo el plan operativo anual.
</t>
    </r>
    <r>
      <rPr>
        <b/>
        <sz val="9"/>
        <rFont val="Century Schoolbook"/>
        <family val="1"/>
      </rPr>
      <t>3.-</t>
    </r>
    <r>
      <rPr>
        <sz val="10"/>
        <rFont val="Arial Narrow"/>
        <family val="2"/>
      </rPr>
      <t xml:space="preserve"> Evaluar la unidad de bienes acorde a la planificación operativa anual.</t>
    </r>
  </si>
  <si>
    <r>
      <t>Resma de papel bond A</t>
    </r>
    <r>
      <rPr>
        <sz val="10"/>
        <color theme="1"/>
        <rFont val="Century Schoolbook"/>
        <family val="1"/>
      </rPr>
      <t>4 75</t>
    </r>
    <r>
      <rPr>
        <sz val="10"/>
        <color theme="1"/>
        <rFont val="Arial Narrow"/>
        <family val="2"/>
      </rPr>
      <t xml:space="preserve"> gr</t>
    </r>
  </si>
  <si>
    <r>
      <t xml:space="preserve">Archivador tamaño oficio lomo </t>
    </r>
    <r>
      <rPr>
        <sz val="10"/>
        <color theme="1"/>
        <rFont val="Century Schoolbook"/>
        <family val="1"/>
      </rPr>
      <t>8</t>
    </r>
    <r>
      <rPr>
        <sz val="10"/>
        <color theme="1"/>
        <rFont val="Arial Narrow"/>
        <family val="2"/>
      </rPr>
      <t xml:space="preserve"> cms</t>
    </r>
  </si>
  <si>
    <r>
      <t xml:space="preserve">Cinta de embalaje transparente </t>
    </r>
    <r>
      <rPr>
        <sz val="10"/>
        <color theme="1"/>
        <rFont val="Century Schoolbook"/>
        <family val="1"/>
      </rPr>
      <t>2</t>
    </r>
    <r>
      <rPr>
        <sz val="10"/>
        <color theme="1"/>
        <rFont val="Arial Narrow"/>
        <family val="2"/>
      </rPr>
      <t>"x</t>
    </r>
    <r>
      <rPr>
        <sz val="10"/>
        <color theme="1"/>
        <rFont val="Century Schoolbook"/>
        <family val="1"/>
      </rPr>
      <t>40</t>
    </r>
    <r>
      <rPr>
        <sz val="10"/>
        <color theme="1"/>
        <rFont val="Arial Narrow"/>
        <family val="2"/>
      </rPr>
      <t xml:space="preserve"> ydas</t>
    </r>
  </si>
  <si>
    <r>
      <t xml:space="preserve">Clips mariposa caja de </t>
    </r>
    <r>
      <rPr>
        <sz val="10"/>
        <color theme="1"/>
        <rFont val="Century Schoolbook"/>
        <family val="1"/>
      </rPr>
      <t>50</t>
    </r>
    <r>
      <rPr>
        <sz val="10"/>
        <color theme="1"/>
        <rFont val="Arial Narrow"/>
        <family val="2"/>
      </rPr>
      <t xml:space="preserve"> unidades</t>
    </r>
  </si>
  <si>
    <r>
      <t xml:space="preserve">Clips standar </t>
    </r>
    <r>
      <rPr>
        <sz val="10"/>
        <color theme="1"/>
        <rFont val="Century Schoolbook"/>
        <family val="1"/>
      </rPr>
      <t>32</t>
    </r>
    <r>
      <rPr>
        <sz val="10"/>
        <color theme="1"/>
        <rFont val="Arial Narrow"/>
        <family val="2"/>
      </rPr>
      <t xml:space="preserve"> mm metálicos</t>
    </r>
  </si>
  <si>
    <r>
      <t xml:space="preserve">Etiquetas adhesivas </t>
    </r>
    <r>
      <rPr>
        <sz val="10"/>
        <color theme="1"/>
        <rFont val="Century Schoolbook"/>
        <family val="1"/>
      </rPr>
      <t>8.6</t>
    </r>
    <r>
      <rPr>
        <sz val="10"/>
        <color theme="1"/>
        <rFont val="Arial Narrow"/>
        <family val="2"/>
      </rPr>
      <t>x</t>
    </r>
    <r>
      <rPr>
        <sz val="10"/>
        <color theme="1"/>
        <rFont val="Century Schoolbook"/>
        <family val="1"/>
      </rPr>
      <t>1.50</t>
    </r>
    <r>
      <rPr>
        <sz val="10"/>
        <color theme="1"/>
        <rFont val="Arial Narrow"/>
        <family val="2"/>
      </rPr>
      <t xml:space="preserve"> T-</t>
    </r>
    <r>
      <rPr>
        <sz val="10"/>
        <color theme="1"/>
        <rFont val="Century Schoolbook"/>
        <family val="1"/>
      </rPr>
      <t>22</t>
    </r>
  </si>
  <si>
    <r>
      <t xml:space="preserve">Funda de basura doméstica negra </t>
    </r>
    <r>
      <rPr>
        <sz val="10"/>
        <color theme="1"/>
        <rFont val="Century Schoolbook"/>
        <family val="1"/>
      </rPr>
      <t>23</t>
    </r>
    <r>
      <rPr>
        <sz val="10"/>
        <color theme="1"/>
        <rFont val="Arial Narrow"/>
        <family val="2"/>
      </rPr>
      <t>"x</t>
    </r>
    <r>
      <rPr>
        <sz val="10"/>
        <color theme="1"/>
        <rFont val="Century Schoolbook"/>
        <family val="1"/>
      </rPr>
      <t>28</t>
    </r>
    <r>
      <rPr>
        <sz val="10"/>
        <color theme="1"/>
        <rFont val="Arial Narrow"/>
        <family val="2"/>
      </rPr>
      <t>"</t>
    </r>
  </si>
  <si>
    <r>
      <t xml:space="preserve">Jabón líquido para recargar dispensadores </t>
    </r>
    <r>
      <rPr>
        <sz val="10"/>
        <color theme="1"/>
        <rFont val="Century Schoolbook"/>
        <family val="1"/>
      </rPr>
      <t>1</t>
    </r>
    <r>
      <rPr>
        <sz val="10"/>
        <color theme="1"/>
        <rFont val="Arial Narrow"/>
        <family val="2"/>
      </rPr>
      <t xml:space="preserve"> galón</t>
    </r>
  </si>
  <si>
    <r>
      <t xml:space="preserve">Etiquetas </t>
    </r>
    <r>
      <rPr>
        <sz val="10"/>
        <color theme="1"/>
        <rFont val="Century Schoolbook"/>
        <family val="1"/>
      </rPr>
      <t>6.4</t>
    </r>
    <r>
      <rPr>
        <sz val="10"/>
        <color theme="1"/>
        <rFont val="Arial Narrow"/>
        <family val="2"/>
      </rPr>
      <t>x</t>
    </r>
    <r>
      <rPr>
        <sz val="10"/>
        <color theme="1"/>
        <rFont val="Century Schoolbook"/>
        <family val="1"/>
      </rPr>
      <t>2.5</t>
    </r>
    <r>
      <rPr>
        <sz val="10"/>
        <color theme="1"/>
        <rFont val="Arial Narrow"/>
        <family val="2"/>
      </rPr>
      <t>cm poly trans silver</t>
    </r>
  </si>
  <si>
    <r>
      <t xml:space="preserve">Cintas de resina ribbon </t>
    </r>
    <r>
      <rPr>
        <sz val="10"/>
        <color theme="1"/>
        <rFont val="Century Schoolbook"/>
        <family val="1"/>
      </rPr>
      <t>84</t>
    </r>
    <r>
      <rPr>
        <sz val="10"/>
        <color theme="1"/>
        <rFont val="Arial Narrow"/>
        <family val="2"/>
      </rPr>
      <t>x</t>
    </r>
    <r>
      <rPr>
        <sz val="10"/>
        <color theme="1"/>
        <rFont val="Century Schoolbook"/>
        <family val="1"/>
      </rPr>
      <t>74</t>
    </r>
    <r>
      <rPr>
        <sz val="10"/>
        <color theme="1"/>
        <rFont val="Arial Narrow"/>
        <family val="2"/>
      </rPr>
      <t>mm</t>
    </r>
  </si>
  <si>
    <r>
      <t>Tinta para Epson negra L</t>
    </r>
    <r>
      <rPr>
        <sz val="10"/>
        <color theme="1"/>
        <rFont val="Century Schoolbook"/>
        <family val="1"/>
      </rPr>
      <t>575</t>
    </r>
    <r>
      <rPr>
        <sz val="10"/>
        <color theme="1"/>
        <rFont val="Arial Narrow"/>
        <family val="2"/>
      </rPr>
      <t xml:space="preserve"> botella </t>
    </r>
    <r>
      <rPr>
        <sz val="10"/>
        <color theme="1"/>
        <rFont val="Century Schoolbook"/>
        <family val="1"/>
      </rPr>
      <t>75</t>
    </r>
    <r>
      <rPr>
        <sz val="10"/>
        <color theme="1"/>
        <rFont val="Arial Narrow"/>
        <family val="2"/>
      </rPr>
      <t xml:space="preserve">ml </t>
    </r>
  </si>
  <si>
    <r>
      <t xml:space="preserve">Archivador tamaño oficio lomo </t>
    </r>
    <r>
      <rPr>
        <sz val="10"/>
        <rFont val="Century Schoolbook"/>
        <family val="1"/>
      </rPr>
      <t>8</t>
    </r>
    <r>
      <rPr>
        <sz val="10"/>
        <rFont val="Arial Narrow"/>
        <family val="2"/>
      </rPr>
      <t xml:space="preserve"> cms</t>
    </r>
  </si>
  <si>
    <r>
      <t xml:space="preserve">Papel higiénico jumbo doble hoja blanco </t>
    </r>
    <r>
      <rPr>
        <sz val="10"/>
        <rFont val="Century Schoolbook"/>
        <family val="1"/>
      </rPr>
      <t>250</t>
    </r>
    <r>
      <rPr>
        <sz val="10"/>
        <rFont val="Arial Narrow"/>
        <family val="2"/>
      </rPr>
      <t xml:space="preserve"> metros</t>
    </r>
  </si>
  <si>
    <r>
      <t>Tinta para Epson negra L</t>
    </r>
    <r>
      <rPr>
        <sz val="10"/>
        <rFont val="Century Schoolbook"/>
        <family val="1"/>
      </rPr>
      <t>575</t>
    </r>
    <r>
      <rPr>
        <sz val="10"/>
        <rFont val="Arial Narrow"/>
        <family val="2"/>
      </rPr>
      <t xml:space="preserve"> botella </t>
    </r>
    <r>
      <rPr>
        <sz val="10"/>
        <rFont val="Century Schoolbook"/>
        <family val="1"/>
      </rPr>
      <t>75</t>
    </r>
    <r>
      <rPr>
        <sz val="10"/>
        <rFont val="Arial Narrow"/>
        <family val="2"/>
      </rPr>
      <t xml:space="preserve">ml </t>
    </r>
  </si>
  <si>
    <r>
      <rPr>
        <b/>
        <sz val="9"/>
        <rFont val="Century Schoolbook"/>
        <family val="1"/>
      </rPr>
      <t>6.-</t>
    </r>
    <r>
      <rPr>
        <sz val="10"/>
        <rFont val="Arial Narrow"/>
        <family val="2"/>
      </rPr>
      <t xml:space="preserve"> Organizar el Archivo de Gestión.</t>
    </r>
  </si>
  <si>
    <t>DIRECCIÓN DE EVALUACIÓN INTERNA Y GESTIÓN DE LA CALIDAD</t>
  </si>
  <si>
    <t>Recogedor de basura</t>
  </si>
  <si>
    <t>530303 0701 001</t>
  </si>
  <si>
    <t>Viáticos y Subsistencias en el Interior</t>
  </si>
  <si>
    <t>530304 0701 001</t>
  </si>
  <si>
    <t>Viáticos y Subsistencias en el Exterior</t>
  </si>
  <si>
    <t>570206 0701 001</t>
  </si>
  <si>
    <t>Costas Judiciales, Trámites Notariales, Legalización de Documentos y Arreglos Extrajudiciales</t>
  </si>
  <si>
    <t>Arrendamiento y Licencias de Uso de Paquetes Informáticos</t>
  </si>
  <si>
    <t>531411 0701 002</t>
  </si>
  <si>
    <t>531404 0701 002</t>
  </si>
  <si>
    <t>Partes y Repuestos</t>
  </si>
  <si>
    <t>ADMINISTRACIÓN CENTRAL</t>
  </si>
  <si>
    <r>
      <t xml:space="preserve">Tóner para impresora RICOH Modelo MP </t>
    </r>
    <r>
      <rPr>
        <sz val="10"/>
        <color theme="1"/>
        <rFont val="Century Schoolbook"/>
        <family val="1"/>
      </rPr>
      <t>305</t>
    </r>
    <r>
      <rPr>
        <sz val="10"/>
        <color theme="1"/>
        <rFont val="Arial Narrow"/>
        <family val="2"/>
      </rPr>
      <t xml:space="preserve"> color NEGRO</t>
    </r>
  </si>
  <si>
    <r>
      <rPr>
        <b/>
        <sz val="9"/>
        <rFont val="Century Schoolbook"/>
        <family val="1"/>
      </rPr>
      <t>12.-</t>
    </r>
    <r>
      <rPr>
        <sz val="10"/>
        <rFont val="Arial Narrow"/>
        <family val="2"/>
      </rPr>
      <t xml:space="preserve"> Presentar la Planificación Operativa Anual y Evaluación de la Planificación Operativa Anual.</t>
    </r>
  </si>
  <si>
    <r>
      <rPr>
        <b/>
        <sz val="9"/>
        <rFont val="Century Schoolbook"/>
        <family val="1"/>
      </rPr>
      <t>1.-</t>
    </r>
    <r>
      <rPr>
        <sz val="10"/>
        <rFont val="Arial Narrow"/>
        <family val="2"/>
      </rPr>
      <t xml:space="preserve"> Elaborar el material de la difusión.
</t>
    </r>
    <r>
      <rPr>
        <b/>
        <sz val="9"/>
        <rFont val="Century Schoolbook"/>
        <family val="1"/>
      </rPr>
      <t>2.-</t>
    </r>
    <r>
      <rPr>
        <sz val="10"/>
        <rFont val="Arial Narrow"/>
        <family val="2"/>
      </rPr>
      <t xml:space="preserve"> Remitir la información para su publicación en el portal web institucional.</t>
    </r>
  </si>
  <si>
    <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</si>
  <si>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t>Clips Standar 32 Mm Metálicos*</t>
  </si>
  <si>
    <r>
      <t xml:space="preserve">Archivadores Tamaño Oficio Lomo </t>
    </r>
    <r>
      <rPr>
        <sz val="10"/>
        <color theme="1"/>
        <rFont val="Century Schoolbook"/>
        <family val="1"/>
      </rPr>
      <t>8</t>
    </r>
    <r>
      <rPr>
        <sz val="10"/>
        <color theme="1"/>
        <rFont val="Arial Narrow"/>
        <family val="2"/>
      </rPr>
      <t xml:space="preserve"> Cms*</t>
    </r>
  </si>
  <si>
    <r>
      <t xml:space="preserve">Cinta de empaque </t>
    </r>
    <r>
      <rPr>
        <sz val="10"/>
        <color theme="1"/>
        <rFont val="Century Schoolbook"/>
        <family val="1"/>
      </rPr>
      <t>48</t>
    </r>
    <r>
      <rPr>
        <sz val="10"/>
        <color theme="1"/>
        <rFont val="Arial Narrow"/>
        <family val="2"/>
      </rPr>
      <t>x</t>
    </r>
    <r>
      <rPr>
        <sz val="10"/>
        <color theme="1"/>
        <rFont val="Century Schoolbook"/>
        <family val="1"/>
      </rPr>
      <t>80</t>
    </r>
    <r>
      <rPr>
        <sz val="10"/>
        <color theme="1"/>
        <rFont val="Arial Narrow"/>
        <family val="2"/>
      </rPr>
      <t xml:space="preserve"> ydas color café</t>
    </r>
  </si>
  <si>
    <r>
      <t xml:space="preserve">Cinta adhesiva transparente </t>
    </r>
    <r>
      <rPr>
        <sz val="10"/>
        <color theme="1"/>
        <rFont val="Century Schoolbook"/>
        <family val="1"/>
      </rPr>
      <t>18</t>
    </r>
    <r>
      <rPr>
        <sz val="10"/>
        <color theme="1"/>
        <rFont val="Arial Narrow"/>
        <family val="2"/>
      </rPr>
      <t>x</t>
    </r>
    <r>
      <rPr>
        <sz val="10"/>
        <color theme="1"/>
        <rFont val="Century Schoolbook"/>
        <family val="1"/>
      </rPr>
      <t>25</t>
    </r>
    <r>
      <rPr>
        <sz val="10"/>
        <color theme="1"/>
        <rFont val="Arial Narrow"/>
        <family val="2"/>
      </rPr>
      <t xml:space="preserve"> ydas</t>
    </r>
  </si>
  <si>
    <r>
      <t xml:space="preserve">Notas Adhesivas Cubo de </t>
    </r>
    <r>
      <rPr>
        <sz val="10"/>
        <color theme="1"/>
        <rFont val="Century Schoolbook"/>
        <family val="1"/>
      </rPr>
      <t>5</t>
    </r>
    <r>
      <rPr>
        <sz val="10"/>
        <color theme="1"/>
        <rFont val="Arial Narrow"/>
        <family val="2"/>
      </rPr>
      <t xml:space="preserve"> Colores </t>
    </r>
    <r>
      <rPr>
        <sz val="10"/>
        <color theme="1"/>
        <rFont val="Century Schoolbook"/>
        <family val="1"/>
      </rPr>
      <t>3</t>
    </r>
    <r>
      <rPr>
        <sz val="10"/>
        <color theme="1"/>
        <rFont val="Arial Narrow"/>
        <family val="2"/>
      </rPr>
      <t>x</t>
    </r>
    <r>
      <rPr>
        <sz val="10"/>
        <color theme="1"/>
        <rFont val="Century Schoolbook"/>
        <family val="1"/>
      </rPr>
      <t>3</t>
    </r>
    <r>
      <rPr>
        <sz val="10"/>
        <color theme="1"/>
        <rFont val="Arial Narrow"/>
        <family val="2"/>
      </rPr>
      <t>"*</t>
    </r>
  </si>
  <si>
    <t>Carpetas Folder de Cartulina Manila (Vincha Incluida)</t>
  </si>
  <si>
    <r>
      <t>Separadores plásticos A</t>
    </r>
    <r>
      <rPr>
        <sz val="10"/>
        <color theme="1"/>
        <rFont val="Century Schoolbook"/>
        <family val="1"/>
      </rPr>
      <t>4</t>
    </r>
    <r>
      <rPr>
        <sz val="10"/>
        <color theme="1"/>
        <rFont val="Arial Narrow"/>
        <family val="2"/>
      </rPr>
      <t xml:space="preserve"> funda </t>
    </r>
    <r>
      <rPr>
        <sz val="10"/>
        <color theme="1"/>
        <rFont val="Century Schoolbook"/>
        <family val="1"/>
      </rPr>
      <t>10</t>
    </r>
    <r>
      <rPr>
        <sz val="10"/>
        <color theme="1"/>
        <rFont val="Arial Narrow"/>
        <family val="2"/>
      </rPr>
      <t xml:space="preserve"> u</t>
    </r>
  </si>
  <si>
    <r>
      <t>Separadores de cartulina A</t>
    </r>
    <r>
      <rPr>
        <sz val="10"/>
        <color theme="1"/>
        <rFont val="Century Schoolbook"/>
        <family val="1"/>
      </rPr>
      <t>4</t>
    </r>
    <r>
      <rPr>
        <sz val="10"/>
        <color theme="1"/>
        <rFont val="Arial Narrow"/>
        <family val="2"/>
      </rPr>
      <t xml:space="preserve"> colores funda </t>
    </r>
    <r>
      <rPr>
        <sz val="10"/>
        <color theme="1"/>
        <rFont val="Century Schoolbook"/>
        <family val="1"/>
      </rPr>
      <t>12</t>
    </r>
    <r>
      <rPr>
        <sz val="10"/>
        <color theme="1"/>
        <rFont val="Arial Narrow"/>
        <family val="2"/>
      </rPr>
      <t xml:space="preserve"> meses</t>
    </r>
  </si>
  <si>
    <t>DVD-R con caja</t>
  </si>
  <si>
    <r>
      <t xml:space="preserve">Tacho de basura con tapa y pedal </t>
    </r>
    <r>
      <rPr>
        <sz val="10"/>
        <color theme="1"/>
        <rFont val="Century Schoolbook"/>
        <family val="1"/>
      </rPr>
      <t>10</t>
    </r>
    <r>
      <rPr>
        <sz val="10"/>
        <color theme="1"/>
        <rFont val="Arial Narrow"/>
        <family val="2"/>
      </rPr>
      <t xml:space="preserve"> lt*</t>
    </r>
  </si>
  <si>
    <t xml:space="preserve"> Fase de evaluación del Sistema de Gestión de Documentos y Archivo ejecutado.</t>
  </si>
  <si>
    <t>Fase de consolidación del Sistema de Gestión de Documentos y Archivo ejecutado.</t>
  </si>
  <si>
    <t>N° de visitas in situ realizadas a los archivos de gestión e intermedio</t>
  </si>
  <si>
    <r>
      <rPr>
        <b/>
        <sz val="9"/>
        <rFont val="Century Schoolbook"/>
        <family val="1"/>
      </rPr>
      <t>9.-</t>
    </r>
    <r>
      <rPr>
        <sz val="10"/>
        <rFont val="Arial Narrow"/>
        <family val="2"/>
      </rPr>
      <t xml:space="preserve"> Organización del Archivo General.</t>
    </r>
  </si>
  <si>
    <t>8.- Mantener un enfoque en las necesidades educativas de los estudiantes.</t>
  </si>
  <si>
    <t>6.- Fortalecer la plataforma tecnológica para la automatización de procesos, con la finalidad de mejorar la capacidad de respuesta oportuna.</t>
  </si>
  <si>
    <t>6.- Fortalecer la plataforma tecnológica para la automatización de procesos, con la finalidad de mejorar la capacidad de respuesta oportuna..</t>
  </si>
  <si>
    <t>Colecciones bibliográficas clasificadas, catalogadas, indizadas y habilitadas.</t>
  </si>
  <si>
    <t>N° de préstamos realizados</t>
  </si>
  <si>
    <t>3.- Mantener procesos continuos de capacitación para garantizar la implementación efectiva del modelo educativo.</t>
  </si>
  <si>
    <t>N° de capacitaciones realizadas</t>
  </si>
  <si>
    <t>6.- Garantizar la sustentabilidad económico - financiera de los programas y servicios para el bienestar estudiantil (becas, servicios, movilidad estudiantil, mejora de la infraestructura, equipamiento de laboratorios, acceso a herramientas para el aprendizaje autónomo, servicios de digitalización y copiado, acceso a las rutas urbanas desde la universidad).</t>
  </si>
  <si>
    <t>Libros y Colecciones</t>
  </si>
  <si>
    <t>Adquisición de libros BG (Biblioteca General)</t>
  </si>
  <si>
    <t>Sistema integral de Gestión de Biblioteca administrado.</t>
  </si>
  <si>
    <t>8.- Actualizar los procesos organizacionales para garantizar el comportamiento sistémico y el ajuste contextual de la institución.</t>
  </si>
  <si>
    <t>531406 0701 002</t>
  </si>
  <si>
    <t>530811 0701 002</t>
  </si>
  <si>
    <t>531409 0701 001</t>
  </si>
  <si>
    <t>531409 0701 002</t>
  </si>
  <si>
    <t>* Belkis Pérez García,
  Jefe de Biblioteca</t>
  </si>
  <si>
    <t>* Belkis Pérez García,
  Jefe de Biblioteca
* Dixa Barreto Illescas,
  Bibliotecario
* Jazmany Alvarado Romero,
  Bibliotecario
* Hermel Ruiz Granda,
  Bibliotecario
* Claudia Cunalata Cabrera,
  Bibliotecaria
* Mercy Peralta León,
  Bibliotecaria
* Pilar Sánchez Carrión,
  Bibliotecaria
* Fidel Sánchez Guevara,
  Bibliotecario</t>
  </si>
  <si>
    <t>* Belkis Pérez García,
  Jefe de Biblioteca
* Dixa Barreto Illescas,
  Bibliotecario
* Jazmany Alvarado Romero,
  Bibliotecario
* Hermel Ruiz Granda,
  Bibliotecario
* Claudia Cunalata Cabrera, 
  Bibliotecaria
* Mercy Peralta León,
  Bibliotecaria
* Pilar Sánchez Carrión,
  Bibliotecaria
* Fidel Sánchez Guevara,
  Bibliotecario</t>
  </si>
  <si>
    <r>
      <rPr>
        <b/>
        <sz val="9"/>
        <rFont val="Century Schoolbook"/>
        <family val="1"/>
      </rPr>
      <t>1.-</t>
    </r>
    <r>
      <rPr>
        <b/>
        <sz val="10"/>
        <rFont val="Arial Narrow"/>
        <family val="2"/>
      </rPr>
      <t xml:space="preserve"> </t>
    </r>
    <r>
      <rPr>
        <sz val="10"/>
        <rFont val="Arial Narrow"/>
        <family val="2"/>
      </rPr>
      <t>Reportes consolidados del estado del sistema de biblioteca.</t>
    </r>
  </si>
  <si>
    <r>
      <rPr>
        <b/>
        <sz val="9"/>
        <rFont val="Century Schoolbook"/>
        <family val="1"/>
      </rPr>
      <t>1.-</t>
    </r>
    <r>
      <rPr>
        <sz val="10"/>
        <rFont val="Arial Narrow"/>
        <family val="2"/>
      </rPr>
      <t xml:space="preserve"> Boletines informativos.</t>
    </r>
  </si>
  <si>
    <r>
      <rPr>
        <b/>
        <sz val="9"/>
        <rFont val="Century Schoolbook"/>
        <family val="1"/>
      </rPr>
      <t>1.-</t>
    </r>
    <r>
      <rPr>
        <sz val="10"/>
        <rFont val="Arial Narrow"/>
        <family val="2"/>
      </rPr>
      <t xml:space="preserve"> Reportes de actualizaciones del Portal Web.
</t>
    </r>
    <r>
      <rPr>
        <b/>
        <sz val="9"/>
        <rFont val="Century Schoolbook"/>
        <family val="1"/>
      </rPr>
      <t>2.-</t>
    </r>
    <r>
      <rPr>
        <sz val="10"/>
        <rFont val="Arial Narrow"/>
        <family val="2"/>
      </rPr>
      <t xml:space="preserve"> Reporte de publicaciones en el Portal Web.</t>
    </r>
  </si>
  <si>
    <r>
      <rPr>
        <b/>
        <sz val="9"/>
        <rFont val="Century Schoolbook"/>
        <family val="1"/>
      </rPr>
      <t>1.-</t>
    </r>
    <r>
      <rPr>
        <sz val="10"/>
        <rFont val="Arial Narrow"/>
        <family val="2"/>
      </rPr>
      <t xml:space="preserve"> Reportes de ingreso de información y actualización del Repositorio Digital.</t>
    </r>
  </si>
  <si>
    <r>
      <rPr>
        <b/>
        <sz val="9"/>
        <rFont val="Century Schoolbook"/>
        <family val="1"/>
      </rPr>
      <t>1.-</t>
    </r>
    <r>
      <rPr>
        <sz val="10"/>
        <rFont val="Arial Narrow"/>
        <family val="2"/>
      </rPr>
      <t xml:space="preserve"> Reportes del catálogo en línea actualizado.</t>
    </r>
  </si>
  <si>
    <r>
      <rPr>
        <b/>
        <sz val="9"/>
        <rFont val="Century Schoolbook"/>
        <family val="1"/>
      </rPr>
      <t>1.-</t>
    </r>
    <r>
      <rPr>
        <sz val="10"/>
        <rFont val="Arial Narrow"/>
        <family val="2"/>
      </rPr>
      <t xml:space="preserve"> Reportes de colecciones bibliográficos clasificadas, catalogadas, indizadas y habilitadas.</t>
    </r>
  </si>
  <si>
    <r>
      <rPr>
        <b/>
        <sz val="9"/>
        <rFont val="Century Schoolbook"/>
        <family val="1"/>
      </rPr>
      <t>1.-</t>
    </r>
    <r>
      <rPr>
        <sz val="10"/>
        <rFont val="Arial Narrow"/>
        <family val="2"/>
      </rPr>
      <t xml:space="preserve"> Reporte de documentos bibliográficos prestados.</t>
    </r>
  </si>
  <si>
    <r>
      <rPr>
        <b/>
        <sz val="9"/>
        <rFont val="Century Schoolbook"/>
        <family val="1"/>
      </rPr>
      <t>1.-</t>
    </r>
    <r>
      <rPr>
        <sz val="10"/>
        <rFont val="Arial Narrow"/>
        <family val="2"/>
      </rPr>
      <t xml:space="preserve"> Reporte de ejecución del Plan.</t>
    </r>
  </si>
  <si>
    <r>
      <rPr>
        <b/>
        <sz val="9"/>
        <rFont val="Century Schoolbook"/>
        <family val="1"/>
      </rPr>
      <t>1.-</t>
    </r>
    <r>
      <rPr>
        <sz val="10"/>
        <rFont val="Arial Narrow"/>
        <family val="2"/>
      </rPr>
      <t xml:space="preserve"> Informe de bibliografías seleccionadas y adquiridas.</t>
    </r>
  </si>
  <si>
    <r>
      <rPr>
        <b/>
        <sz val="9"/>
        <rFont val="Century Schoolbook"/>
        <family val="1"/>
      </rPr>
      <t>1.-</t>
    </r>
    <r>
      <rPr>
        <sz val="10"/>
        <rFont val="Arial Narrow"/>
        <family val="2"/>
      </rPr>
      <t xml:space="preserve"> Reporte actualización del Sistema integral de Gestión de Biblioteca administrado.</t>
    </r>
  </si>
  <si>
    <r>
      <rPr>
        <b/>
        <sz val="9"/>
        <rFont val="Century Schoolbook"/>
        <family val="1"/>
      </rPr>
      <t>1.-</t>
    </r>
    <r>
      <rPr>
        <sz val="10"/>
        <rFont val="Arial Narrow"/>
        <family val="2"/>
      </rPr>
      <t xml:space="preserve"> Coordinar los procesos técnicos bibliotecarios, identificar los problemas presentados y proponer acciones de mejora.
</t>
    </r>
    <r>
      <rPr>
        <b/>
        <sz val="9"/>
        <rFont val="Century Schoolbook"/>
        <family val="1"/>
      </rPr>
      <t>2.-</t>
    </r>
    <r>
      <rPr>
        <sz val="10"/>
        <rFont val="Arial Narrow"/>
        <family val="2"/>
      </rPr>
      <t xml:space="preserve"> Coordinar la adquisición de libros por biblioteca.
</t>
    </r>
    <r>
      <rPr>
        <b/>
        <sz val="9"/>
        <rFont val="Century Schoolbook"/>
        <family val="1"/>
      </rPr>
      <t>3.-</t>
    </r>
    <r>
      <rPr>
        <sz val="10"/>
        <rFont val="Arial Narrow"/>
        <family val="2"/>
      </rPr>
      <t xml:space="preserve"> Revisar y corregir los proceso de adquisición de libros por biblioteca.
</t>
    </r>
    <r>
      <rPr>
        <b/>
        <sz val="9"/>
        <rFont val="Century Schoolbook"/>
        <family val="1"/>
      </rPr>
      <t>4.-</t>
    </r>
    <r>
      <rPr>
        <sz val="10"/>
        <rFont val="Arial Narrow"/>
        <family val="2"/>
      </rPr>
      <t xml:space="preserve"> Coordinar y aprobar el proceso de automatización del Sistema de Bibliotecas.
</t>
    </r>
    <r>
      <rPr>
        <b/>
        <sz val="9"/>
        <rFont val="Century Schoolbook"/>
        <family val="1"/>
      </rPr>
      <t>5.-</t>
    </r>
    <r>
      <rPr>
        <sz val="10"/>
        <rFont val="Arial Narrow"/>
        <family val="2"/>
      </rPr>
      <t xml:space="preserve"> Aplicar acciones correctivas según cumplimiento de las metas planificadas.</t>
    </r>
  </si>
  <si>
    <r>
      <rPr>
        <b/>
        <sz val="9"/>
        <rFont val="Century Schoolbook"/>
        <family val="1"/>
      </rPr>
      <t>1.-</t>
    </r>
    <r>
      <rPr>
        <sz val="10"/>
        <rFont val="Arial Narrow"/>
        <family val="2"/>
      </rPr>
      <t xml:space="preserve"> Revisar y actualizar el servidor web.
</t>
    </r>
    <r>
      <rPr>
        <b/>
        <sz val="9"/>
        <rFont val="Century Schoolbook"/>
        <family val="1"/>
      </rPr>
      <t>2.-</t>
    </r>
    <r>
      <rPr>
        <sz val="10"/>
        <rFont val="Arial Narrow"/>
        <family val="2"/>
      </rPr>
      <t xml:space="preserve"> Respaldar bases de datos.
</t>
    </r>
    <r>
      <rPr>
        <b/>
        <sz val="9"/>
        <rFont val="Century Schoolbook"/>
        <family val="1"/>
      </rPr>
      <t>3.-</t>
    </r>
    <r>
      <rPr>
        <sz val="10"/>
        <rFont val="Arial Narrow"/>
        <family val="2"/>
      </rPr>
      <t xml:space="preserve"> Publicar noticias.
</t>
    </r>
    <r>
      <rPr>
        <b/>
        <sz val="9"/>
        <rFont val="Century Schoolbook"/>
        <family val="1"/>
      </rPr>
      <t>4.-</t>
    </r>
    <r>
      <rPr>
        <sz val="10"/>
        <rFont val="Arial Narrow"/>
        <family val="2"/>
      </rPr>
      <t xml:space="preserve"> Actualizar servicios bibliotecarios insertado en el Portal Web.
</t>
    </r>
    <r>
      <rPr>
        <b/>
        <sz val="9"/>
        <rFont val="Century Schoolbook"/>
        <family val="1"/>
      </rPr>
      <t xml:space="preserve">5.- </t>
    </r>
    <r>
      <rPr>
        <sz val="10"/>
        <rFont val="Arial Narrow"/>
        <family val="2"/>
      </rPr>
      <t>Publicar información de los servicios bibliotecarios.</t>
    </r>
  </si>
  <si>
    <r>
      <rPr>
        <b/>
        <sz val="9"/>
        <rFont val="Century Schoolbook"/>
        <family val="1"/>
      </rPr>
      <t>1.-</t>
    </r>
    <r>
      <rPr>
        <sz val="10"/>
        <rFont val="Arial Narrow"/>
        <family val="2"/>
      </rPr>
      <t xml:space="preserve"> Revisar el Sistema de Titulación para seleccionar los documentos que se van a ingresar al Repositorio.
</t>
    </r>
    <r>
      <rPr>
        <b/>
        <sz val="9"/>
        <rFont val="Century Schoolbook"/>
        <family val="1"/>
      </rPr>
      <t>2.-</t>
    </r>
    <r>
      <rPr>
        <sz val="10"/>
        <rFont val="Arial Narrow"/>
        <family val="2"/>
      </rPr>
      <t xml:space="preserve"> Ingresar los documentos al Repositorio según tipología y formato.
</t>
    </r>
    <r>
      <rPr>
        <b/>
        <sz val="9"/>
        <rFont val="Century Schoolbook"/>
        <family val="1"/>
      </rPr>
      <t>3.-</t>
    </r>
    <r>
      <rPr>
        <sz val="10"/>
        <rFont val="Arial Narrow"/>
        <family val="2"/>
      </rPr>
      <t xml:space="preserve"> Normalizar las palabras claves y los nombres de los autores.
</t>
    </r>
    <r>
      <rPr>
        <b/>
        <sz val="9"/>
        <rFont val="Century Schoolbook"/>
        <family val="1"/>
      </rPr>
      <t>4.-</t>
    </r>
    <r>
      <rPr>
        <sz val="10"/>
        <rFont val="Arial Narrow"/>
        <family val="2"/>
      </rPr>
      <t xml:space="preserve"> Actualizar el Repositorio según estándares nacionales e internacionales.</t>
    </r>
  </si>
  <si>
    <r>
      <rPr>
        <b/>
        <sz val="9"/>
        <rFont val="Century Schoolbook"/>
        <family val="1"/>
      </rPr>
      <t>1.-</t>
    </r>
    <r>
      <rPr>
        <sz val="10"/>
        <rFont val="Arial Narrow"/>
        <family val="2"/>
      </rPr>
      <t xml:space="preserve"> Actualizar catálogo en línea con los últimos libros ingresados al Sistema Integral de Gestión de Biblioteca "PMB".</t>
    </r>
  </si>
  <si>
    <r>
      <rPr>
        <b/>
        <sz val="9"/>
        <rFont val="Century Schoolbook"/>
        <family val="1"/>
      </rPr>
      <t>1.-</t>
    </r>
    <r>
      <rPr>
        <sz val="10"/>
        <rFont val="Arial Narrow"/>
        <family val="2"/>
      </rPr>
      <t xml:space="preserve"> Realizar capacitaciones a docentes y estudiantes de las diferentes unidades académicas sobre el Uso y Acceso de los servicios bibliotecarios.</t>
    </r>
  </si>
  <si>
    <r>
      <rPr>
        <b/>
        <sz val="9"/>
        <rFont val="Century Schoolbook"/>
        <family val="1"/>
      </rPr>
      <t>1.-</t>
    </r>
    <r>
      <rPr>
        <sz val="10"/>
        <rFont val="Arial Narrow"/>
        <family val="2"/>
      </rPr>
      <t xml:space="preserve"> Solicitar la selección de requerimientos de bibliografía a docentes.
</t>
    </r>
    <r>
      <rPr>
        <b/>
        <sz val="9"/>
        <rFont val="Century Schoolbook"/>
        <family val="1"/>
      </rPr>
      <t>2.-</t>
    </r>
    <r>
      <rPr>
        <sz val="10"/>
        <rFont val="Arial Narrow"/>
        <family val="2"/>
      </rPr>
      <t xml:space="preserve"> Seleccionar la bibliografía que se debe adquirir según los resultados de los estudios de colecciones y áreas temáticas generales.
</t>
    </r>
    <r>
      <rPr>
        <b/>
        <sz val="9"/>
        <rFont val="Century Schoolbook"/>
        <family val="1"/>
      </rPr>
      <t>3.-</t>
    </r>
    <r>
      <rPr>
        <sz val="10"/>
        <rFont val="Arial Narrow"/>
        <family val="2"/>
      </rPr>
      <t xml:space="preserve"> Revisar las solicitudes realizadas a través del Servicio de Sugerencia de Compras.
</t>
    </r>
    <r>
      <rPr>
        <b/>
        <sz val="9"/>
        <rFont val="Century Schoolbook"/>
        <family val="1"/>
      </rPr>
      <t>4.-</t>
    </r>
    <r>
      <rPr>
        <sz val="10"/>
        <rFont val="Arial Narrow"/>
        <family val="2"/>
      </rPr>
      <t xml:space="preserve"> Receptar y revisar los requerimientos de compras de las bibliotecas.
</t>
    </r>
    <r>
      <rPr>
        <b/>
        <sz val="9"/>
        <rFont val="Century Schoolbook"/>
        <family val="1"/>
      </rPr>
      <t>5.-</t>
    </r>
    <r>
      <rPr>
        <sz val="10"/>
        <rFont val="Arial Narrow"/>
        <family val="2"/>
      </rPr>
      <t xml:space="preserve"> Solicitar autorización para su correspondiente adquisición.</t>
    </r>
  </si>
  <si>
    <r>
      <rPr>
        <b/>
        <sz val="9"/>
        <rFont val="Century Schoolbook"/>
        <family val="1"/>
      </rPr>
      <t>1.-</t>
    </r>
    <r>
      <rPr>
        <sz val="10"/>
        <rFont val="Arial Narrow"/>
        <family val="2"/>
      </rPr>
      <t xml:space="preserve"> Respaldar la Base de Datos del PMB.
</t>
    </r>
    <r>
      <rPr>
        <b/>
        <sz val="9"/>
        <rFont val="Century Schoolbook"/>
        <family val="1"/>
      </rPr>
      <t>2.-</t>
    </r>
    <r>
      <rPr>
        <sz val="10"/>
        <rFont val="Arial Narrow"/>
        <family val="2"/>
      </rPr>
      <t xml:space="preserve"> Ingresar y actualizar los usuarios al sistema.
</t>
    </r>
    <r>
      <rPr>
        <b/>
        <sz val="9"/>
        <rFont val="Century Schoolbook"/>
        <family val="1"/>
      </rPr>
      <t>3.-</t>
    </r>
    <r>
      <rPr>
        <sz val="10"/>
        <rFont val="Arial Narrow"/>
        <family val="2"/>
      </rPr>
      <t xml:space="preserve"> Revisar registros, ejemplares y autoridades.
</t>
    </r>
    <r>
      <rPr>
        <b/>
        <sz val="9"/>
        <rFont val="Century Schoolbook"/>
        <family val="1"/>
      </rPr>
      <t>4.-</t>
    </r>
    <r>
      <rPr>
        <sz val="10"/>
        <rFont val="Arial Narrow"/>
        <family val="2"/>
      </rPr>
      <t xml:space="preserve"> Actualizar el Sistema.
</t>
    </r>
    <r>
      <rPr>
        <b/>
        <sz val="9"/>
        <rFont val="Century Schoolbook"/>
        <family val="1"/>
      </rPr>
      <t>5.-</t>
    </r>
    <r>
      <rPr>
        <sz val="10"/>
        <rFont val="Arial Narrow"/>
        <family val="2"/>
      </rPr>
      <t xml:space="preserve"> Revisar y actualizar los reportes estadísticos.
</t>
    </r>
    <r>
      <rPr>
        <b/>
        <sz val="9"/>
        <rFont val="Century Schoolbook"/>
        <family val="1"/>
      </rPr>
      <t>6.-</t>
    </r>
    <r>
      <rPr>
        <sz val="10"/>
        <rFont val="Arial Narrow"/>
        <family val="2"/>
      </rPr>
      <t xml:space="preserve"> Revisar y adaptar cambios en los diferentes módulos.</t>
    </r>
  </si>
  <si>
    <r>
      <rPr>
        <b/>
        <sz val="9"/>
        <rFont val="Century Schoolbook"/>
        <family val="1"/>
      </rPr>
      <t>1.-</t>
    </r>
    <r>
      <rPr>
        <sz val="10"/>
        <rFont val="Arial Narrow"/>
        <family val="2"/>
      </rPr>
      <t xml:space="preserve"> Planificar metas a ejecutarse por biblioteca.
</t>
    </r>
    <r>
      <rPr>
        <b/>
        <sz val="9"/>
        <rFont val="Century Schoolbook"/>
        <family val="1"/>
      </rPr>
      <t>2.-</t>
    </r>
    <r>
      <rPr>
        <sz val="10"/>
        <rFont val="Arial Narrow"/>
        <family val="2"/>
      </rPr>
      <t xml:space="preserve"> Elaborar POA-PAC.
</t>
    </r>
    <r>
      <rPr>
        <b/>
        <sz val="9"/>
        <rFont val="Century Schoolbook"/>
        <family val="1"/>
      </rPr>
      <t>3.-</t>
    </r>
    <r>
      <rPr>
        <sz val="10"/>
        <rFont val="Arial Narrow"/>
        <family val="2"/>
      </rPr>
      <t xml:space="preserve"> Evaluar POA-PAC.
</t>
    </r>
    <r>
      <rPr>
        <b/>
        <sz val="9"/>
        <rFont val="Century Schoolbook"/>
        <family val="1"/>
      </rPr>
      <t>4.-</t>
    </r>
    <r>
      <rPr>
        <sz val="10"/>
        <rFont val="Arial Narrow"/>
        <family val="2"/>
      </rPr>
      <t xml:space="preserve"> Elaborar informe de cumplimiento y presentar evidencia.</t>
    </r>
  </si>
  <si>
    <r>
      <rPr>
        <b/>
        <sz val="9"/>
        <rFont val="Century Schoolbook"/>
        <family val="1"/>
      </rPr>
      <t>1.-</t>
    </r>
    <r>
      <rPr>
        <sz val="10"/>
        <rFont val="Arial Narrow"/>
        <family val="2"/>
      </rPr>
      <t xml:space="preserve"> Seleccionar y clasificar documentos por su tipología.
</t>
    </r>
    <r>
      <rPr>
        <b/>
        <sz val="9"/>
        <rFont val="Century Schoolbook"/>
        <family val="1"/>
      </rPr>
      <t>2.-</t>
    </r>
    <r>
      <rPr>
        <sz val="10"/>
        <rFont val="Arial Narrow"/>
        <family val="2"/>
      </rPr>
      <t xml:space="preserve"> Organizar en carpetas los documentos clasificados.</t>
    </r>
  </si>
  <si>
    <t>Sistema de Biblioteca coordinado.</t>
  </si>
  <si>
    <t>Alerta informativa de biblioteca promocionada.</t>
  </si>
  <si>
    <t>Portal web del Sistema de Biblioteca Administrado.</t>
  </si>
  <si>
    <t>Repositorio digital Académico y Científico administrado.</t>
  </si>
  <si>
    <t>Catálogo en línea actualizado.</t>
  </si>
  <si>
    <t xml:space="preserve"> Documentos bibliográficos prestados.</t>
  </si>
  <si>
    <t>Usuarios formados en el uso de la información.</t>
  </si>
  <si>
    <t>Plan de mantenimiento y conservación de la Biblioteca elaborado y/o actualizado.</t>
  </si>
  <si>
    <t>Bibliografía seleccionada y adquirida.</t>
  </si>
  <si>
    <r>
      <rPr>
        <b/>
        <sz val="9"/>
        <rFont val="Century Schoolbook"/>
        <family val="1"/>
      </rPr>
      <t>1.-</t>
    </r>
    <r>
      <rPr>
        <sz val="10"/>
        <rFont val="Arial Narrow"/>
        <family val="2"/>
      </rPr>
      <t xml:space="preserve"> Coordinar el Sistema de Biblioteca.</t>
    </r>
  </si>
  <si>
    <r>
      <rPr>
        <b/>
        <sz val="9"/>
        <rFont val="Century Schoolbook"/>
        <family val="1"/>
      </rPr>
      <t>2.-</t>
    </r>
    <r>
      <rPr>
        <sz val="10"/>
        <rFont val="Arial Narrow"/>
        <family val="2"/>
      </rPr>
      <t xml:space="preserve"> Promocionar alerta informativa de biblioteca.</t>
    </r>
  </si>
  <si>
    <r>
      <rPr>
        <b/>
        <sz val="9"/>
        <rFont val="Century Schoolbook"/>
        <family val="1"/>
      </rPr>
      <t>3.-</t>
    </r>
    <r>
      <rPr>
        <sz val="10"/>
        <rFont val="Arial Narrow"/>
        <family val="2"/>
      </rPr>
      <t xml:space="preserve"> Administrar el Portal web del Sistema de Biblioteca.</t>
    </r>
  </si>
  <si>
    <r>
      <rPr>
        <b/>
        <sz val="9"/>
        <rFont val="Century Schoolbook"/>
        <family val="1"/>
      </rPr>
      <t>4.-</t>
    </r>
    <r>
      <rPr>
        <sz val="10"/>
        <rFont val="Arial Narrow"/>
        <family val="2"/>
      </rPr>
      <t xml:space="preserve"> Administrar el Repositorio digital Académico y Científico.</t>
    </r>
  </si>
  <si>
    <r>
      <rPr>
        <b/>
        <sz val="9"/>
        <rFont val="Century Schoolbook"/>
        <family val="1"/>
      </rPr>
      <t>5.-</t>
    </r>
    <r>
      <rPr>
        <sz val="10"/>
        <rFont val="Arial Narrow"/>
        <family val="2"/>
      </rPr>
      <t xml:space="preserve"> Actualizar el Catálogo en línea.</t>
    </r>
  </si>
  <si>
    <r>
      <rPr>
        <b/>
        <sz val="9"/>
        <rFont val="Century Schoolbook"/>
        <family val="1"/>
      </rPr>
      <t>6.-</t>
    </r>
    <r>
      <rPr>
        <sz val="10"/>
        <rFont val="Arial Narrow"/>
        <family val="2"/>
      </rPr>
      <t xml:space="preserve"> Clasificar, catalogar, Indizar y habilitar las colecciones bibliográficas.</t>
    </r>
  </si>
  <si>
    <r>
      <rPr>
        <b/>
        <sz val="9"/>
        <rFont val="Century Schoolbook"/>
        <family val="1"/>
      </rPr>
      <t>7.-</t>
    </r>
    <r>
      <rPr>
        <sz val="10"/>
        <rFont val="Arial Narrow"/>
        <family val="2"/>
      </rPr>
      <t xml:space="preserve"> Prestar documentos bibliográficos.</t>
    </r>
  </si>
  <si>
    <r>
      <rPr>
        <b/>
        <sz val="9"/>
        <rFont val="Century Schoolbook"/>
        <family val="1"/>
      </rPr>
      <t>8.-</t>
    </r>
    <r>
      <rPr>
        <sz val="10"/>
        <rFont val="Arial Narrow"/>
        <family val="2"/>
      </rPr>
      <t xml:space="preserve"> Formar usuarios en el uso de la información.</t>
    </r>
  </si>
  <si>
    <r>
      <rPr>
        <b/>
        <sz val="9"/>
        <rFont val="Century Schoolbook"/>
        <family val="1"/>
      </rPr>
      <t xml:space="preserve">9.- </t>
    </r>
    <r>
      <rPr>
        <sz val="10"/>
        <rFont val="Arial Narrow"/>
        <family val="2"/>
      </rPr>
      <t>Elaborar y/o actualizar el Plan de mantenimiento y conservación de la Biblioteca.</t>
    </r>
  </si>
  <si>
    <r>
      <rPr>
        <b/>
        <sz val="9"/>
        <rFont val="Century Schoolbook"/>
        <family val="1"/>
      </rPr>
      <t>11.-</t>
    </r>
    <r>
      <rPr>
        <sz val="10"/>
        <rFont val="Arial Narrow"/>
        <family val="2"/>
      </rPr>
      <t xml:space="preserve"> Administrar el Sistema integral de Gestión de Biblioteca.</t>
    </r>
  </si>
  <si>
    <r>
      <rPr>
        <b/>
        <sz val="9"/>
        <rFont val="Century Schoolbook"/>
        <family val="1"/>
      </rPr>
      <t>13.-</t>
    </r>
    <r>
      <rPr>
        <sz val="10"/>
        <rFont val="Arial Narrow"/>
        <family val="2"/>
      </rPr>
      <t xml:space="preserve"> Organizar el Archivo de Gestión.</t>
    </r>
  </si>
  <si>
    <t>N° de acciones realizadas para la coordinación del Sistema de Biblioteca</t>
  </si>
  <si>
    <t>N° de Alertas informativas promocionadas según necesidades informativas</t>
  </si>
  <si>
    <t>N° de actualizaciones y publicaciones realizadas</t>
  </si>
  <si>
    <t>N° de documentos ingresados al Repositorio Digital y actualizaciones realizadas</t>
  </si>
  <si>
    <t>N° de actualizaciones realizadas</t>
  </si>
  <si>
    <t>N° de libros clasificados, catalogados, indizados y habilitados según los estándares establecidos e ingresados al Sistema "PMB"</t>
  </si>
  <si>
    <t>N° de acciones realizadas para la conservación preventivas de las colecciones bibliográficas de las bibliotecas de la UTMACH</t>
  </si>
  <si>
    <t>N° de módulos administrados del Sistema integral de Gestión de Biblioteca</t>
  </si>
  <si>
    <t>N° de Planificación Operativa Anual y Evaluación de la Planificación Operativa Anual entregadas oportunamente</t>
  </si>
  <si>
    <t>N° de Archivos de gestión organizados y registrados en el inventario documental</t>
  </si>
  <si>
    <r>
      <rPr>
        <b/>
        <sz val="9"/>
        <rFont val="Century Schoolbook"/>
        <family val="1"/>
      </rPr>
      <t>1.-</t>
    </r>
    <r>
      <rPr>
        <sz val="10"/>
        <rFont val="Arial Narrow"/>
        <family val="2"/>
      </rPr>
      <t xml:space="preserve"> Identificar necesidades informativas por carreras.
</t>
    </r>
    <r>
      <rPr>
        <b/>
        <sz val="9"/>
        <rFont val="Century Schoolbook"/>
        <family val="1"/>
      </rPr>
      <t>2.-</t>
    </r>
    <r>
      <rPr>
        <sz val="10"/>
        <rFont val="Arial Narrow"/>
        <family val="2"/>
      </rPr>
      <t xml:space="preserve"> Generar estudios de DSI para los docentes, a través del Sistema PMB.
</t>
    </r>
    <r>
      <rPr>
        <b/>
        <sz val="9"/>
        <rFont val="Century Schoolbook"/>
        <family val="1"/>
      </rPr>
      <t>3.-</t>
    </r>
    <r>
      <rPr>
        <sz val="10"/>
        <rFont val="Arial Narrow"/>
        <family val="2"/>
      </rPr>
      <t xml:space="preserve"> Elaborar Boletines según resultados de la DSI.
</t>
    </r>
    <r>
      <rPr>
        <b/>
        <sz val="9"/>
        <rFont val="Century Schoolbook"/>
        <family val="1"/>
      </rPr>
      <t>4.-</t>
    </r>
    <r>
      <rPr>
        <sz val="10"/>
        <rFont val="Arial Narrow"/>
        <family val="2"/>
      </rPr>
      <t xml:space="preserve"> Promocionar los Boletines en el Portal Web del Sistema de Bibliotecas.</t>
    </r>
  </si>
  <si>
    <r>
      <rPr>
        <b/>
        <sz val="9"/>
        <rFont val="Century Schoolbook"/>
        <family val="1"/>
      </rPr>
      <t>1.-</t>
    </r>
    <r>
      <rPr>
        <sz val="10"/>
        <rFont val="Arial Narrow"/>
        <family val="2"/>
      </rPr>
      <t xml:space="preserve"> Recibir solicitudes de libros y ejecutar su búsqueda en los estantes.
</t>
    </r>
    <r>
      <rPr>
        <b/>
        <sz val="9"/>
        <rFont val="Century Schoolbook"/>
        <family val="1"/>
      </rPr>
      <t>2.-</t>
    </r>
    <r>
      <rPr>
        <sz val="10"/>
        <rFont val="Arial Narrow"/>
        <family val="2"/>
      </rPr>
      <t xml:space="preserve"> Ayudar a los usuarios en la búsqueda y recuperación de la información en los libros.
</t>
    </r>
    <r>
      <rPr>
        <b/>
        <sz val="9"/>
        <rFont val="Century Schoolbook"/>
        <family val="1"/>
      </rPr>
      <t>3.-</t>
    </r>
    <r>
      <rPr>
        <sz val="10"/>
        <rFont val="Arial Narrow"/>
        <family val="2"/>
      </rPr>
      <t xml:space="preserve"> Realizar préstamo automatizados, a través del Sistema Integral de Gestión de Biblioteca "PMB".
</t>
    </r>
  </si>
  <si>
    <r>
      <rPr>
        <b/>
        <sz val="9"/>
        <rFont val="Century Schoolbook"/>
        <family val="1"/>
      </rPr>
      <t>1.-</t>
    </r>
    <r>
      <rPr>
        <sz val="10"/>
        <rFont val="Arial Narrow"/>
        <family val="2"/>
      </rPr>
      <t xml:space="preserve"> Realizar inventario de la biblioteca e identificar el estado de las colecciones bibliográficas de cada biblioteca.
</t>
    </r>
    <r>
      <rPr>
        <b/>
        <sz val="9"/>
        <rFont val="Century Schoolbook"/>
        <family val="1"/>
      </rPr>
      <t>2.-</t>
    </r>
    <r>
      <rPr>
        <sz val="10"/>
        <rFont val="Arial Narrow"/>
        <family val="2"/>
      </rPr>
      <t xml:space="preserve"> Aplicar acciones para la conservación y mantenimiento de las colecciones bibliográficas de las biblioteca, según el diagnóstico realizado.</t>
    </r>
  </si>
  <si>
    <t>Cera Para Dedos/Crema Contar Billete (Mediana)</t>
  </si>
  <si>
    <t>Grapadora Normal Metálica Mediana</t>
  </si>
  <si>
    <t>Señaladores tipo banderita varios colores</t>
  </si>
  <si>
    <r>
      <rPr>
        <b/>
        <sz val="9"/>
        <rFont val="Century Schoolbook"/>
        <family val="1"/>
      </rPr>
      <t>1.-</t>
    </r>
    <r>
      <rPr>
        <sz val="10"/>
        <rFont val="Arial Narrow"/>
        <family val="2"/>
      </rPr>
      <t xml:space="preserve"> Recibir los libros adquiridos por compra o donación.
</t>
    </r>
    <r>
      <rPr>
        <b/>
        <sz val="9"/>
        <rFont val="Century Schoolbook"/>
        <family val="1"/>
      </rPr>
      <t>2.-</t>
    </r>
    <r>
      <rPr>
        <sz val="10"/>
        <rFont val="Arial Narrow"/>
        <family val="2"/>
      </rPr>
      <t xml:space="preserve"> Realizar la clasificación según el Sistema de Clasificación "Dewey".
</t>
    </r>
    <r>
      <rPr>
        <b/>
        <sz val="9"/>
        <rFont val="Century Schoolbook"/>
        <family val="1"/>
      </rPr>
      <t>3.-</t>
    </r>
    <r>
      <rPr>
        <sz val="10"/>
        <rFont val="Arial Narrow"/>
        <family val="2"/>
      </rPr>
      <t xml:space="preserve"> Realizar la catalogación según las Normas Angloamericanas.
</t>
    </r>
    <r>
      <rPr>
        <b/>
        <sz val="9"/>
        <rFont val="Century Schoolbook"/>
        <family val="1"/>
      </rPr>
      <t>3.-</t>
    </r>
    <r>
      <rPr>
        <sz val="10"/>
        <rFont val="Arial Narrow"/>
        <family val="2"/>
      </rPr>
      <t xml:space="preserve"> Realizar la indización con la consultas de Tesauros especializados.
</t>
    </r>
    <r>
      <rPr>
        <b/>
        <sz val="9"/>
        <rFont val="Century Schoolbook"/>
        <family val="1"/>
      </rPr>
      <t>4.-</t>
    </r>
    <r>
      <rPr>
        <sz val="10"/>
        <rFont val="Arial Narrow"/>
        <family val="2"/>
      </rPr>
      <t xml:space="preserve"> Realizar la habilitación física de los documentos.
</t>
    </r>
    <r>
      <rPr>
        <b/>
        <sz val="9"/>
        <rFont val="Century Schoolbook"/>
        <family val="1"/>
      </rPr>
      <t>5.-</t>
    </r>
    <r>
      <rPr>
        <sz val="10"/>
        <rFont val="Arial Narrow"/>
        <family val="2"/>
      </rPr>
      <t xml:space="preserve"> Ingresar los libros clasificados, catalogados e indizados al Sistema Integral de Gestión de Biblioteca "PMB".</t>
    </r>
  </si>
  <si>
    <r>
      <rPr>
        <b/>
        <sz val="9"/>
        <rFont val="Century Schoolbook"/>
        <family val="1"/>
      </rPr>
      <t>1.-</t>
    </r>
    <r>
      <rPr>
        <sz val="10"/>
        <rFont val="Arial Narrow"/>
        <family val="2"/>
      </rPr>
      <t xml:space="preserve"> Reporte de usuarios formados en el uso de la información.</t>
    </r>
  </si>
  <si>
    <r>
      <rPr>
        <b/>
        <sz val="9"/>
        <rFont val="Century Schoolbook"/>
        <family val="1"/>
      </rPr>
      <t>10.-</t>
    </r>
    <r>
      <rPr>
        <sz val="10"/>
        <rFont val="Arial Narrow"/>
        <family val="2"/>
      </rPr>
      <t xml:space="preserve"> Seleccionar y adquirir bibliografía.</t>
    </r>
  </si>
  <si>
    <t>N° de libros adquiridos en base a las solicitudes realizadas</t>
  </si>
  <si>
    <t>Seguros</t>
  </si>
  <si>
    <t>530402 0701 002</t>
  </si>
  <si>
    <t>530814 0701 002</t>
  </si>
  <si>
    <t>Suministros para Actividades Agropecuarias, Pesca y Caza</t>
  </si>
  <si>
    <t>530803 0701 001</t>
  </si>
  <si>
    <t>Combustibles y Lubricantes</t>
  </si>
  <si>
    <t>530405 0701 002</t>
  </si>
  <si>
    <t>Vehículos (Servicio para Mantenimiento y Reparación)</t>
  </si>
  <si>
    <t>570102 0701 001</t>
  </si>
  <si>
    <t>Tasas Generales, Impuestos, Contribuciones, Permisos, Licencias y Patentes</t>
  </si>
  <si>
    <t>570201 0701 001</t>
  </si>
  <si>
    <t>530802 0701 002</t>
  </si>
  <si>
    <t>531002 0701 002</t>
  </si>
  <si>
    <t>Suministros para la Defensa y Seguridad Pública</t>
  </si>
  <si>
    <t>530301 0701 001</t>
  </si>
  <si>
    <t>Pasajes al Interior</t>
  </si>
  <si>
    <t>530302 0701 001</t>
  </si>
  <si>
    <t>Pasajes al Exterior</t>
  </si>
  <si>
    <t>Capacitación a Servidores Públicos</t>
  </si>
  <si>
    <t>Vestuario, Lencería, Prendas de Protección y Accesorios para Uniformes del Personal de Protección, Vigilancia y Seguridad</t>
  </si>
  <si>
    <t>530106 0701 001</t>
  </si>
  <si>
    <t>Servicio de Correo</t>
  </si>
  <si>
    <t>Fase de Planificación del Sistema de Gestión de Documentos y Archivo ejecutado.</t>
  </si>
  <si>
    <t>PARTIDA</t>
  </si>
  <si>
    <t>CONCEPTO</t>
  </si>
  <si>
    <t>TOTAL</t>
  </si>
  <si>
    <t>Agua Potable</t>
  </si>
  <si>
    <t>Edición, Impresión, Reproducción, Publicaciones, Suscripciones</t>
  </si>
  <si>
    <t>530207 0701 001</t>
  </si>
  <si>
    <t>Difusión, Información y Publicidad</t>
  </si>
  <si>
    <t>Vestuario, Lencería, Prendas de Protección y Accesorios para uniformes del personal de Protección, Vigilancia y Seguridad</t>
  </si>
  <si>
    <t>Medicamentos</t>
  </si>
  <si>
    <t>580208 0701 001</t>
  </si>
  <si>
    <t>Becas y Ayudas Económicas (Estudiantes)</t>
  </si>
  <si>
    <t>A Jubilados Patronales</t>
  </si>
  <si>
    <t>Obligaciones de Ejercicios Anteriores por Egresos en Bienes y Servicios</t>
  </si>
  <si>
    <t>RESUMEN POR FUENTE DE FINANCIAMIENTO:</t>
  </si>
  <si>
    <t>RESUMEN POR GRUPO DE GASTOS:</t>
  </si>
  <si>
    <t>530702 0701 001</t>
  </si>
  <si>
    <r>
      <rPr>
        <sz val="11"/>
        <color theme="1"/>
        <rFont val="Century Schoolbook"/>
        <family val="1"/>
      </rPr>
      <t>53</t>
    </r>
    <r>
      <rPr>
        <sz val="11"/>
        <color theme="1"/>
        <rFont val="Arial Narrow"/>
        <family val="2"/>
      </rPr>
      <t xml:space="preserve"> Bienes y Servicios de Consumo</t>
    </r>
  </si>
  <si>
    <r>
      <rPr>
        <sz val="11"/>
        <color theme="1"/>
        <rFont val="Century Schoolbook"/>
        <family val="1"/>
      </rPr>
      <t>99</t>
    </r>
    <r>
      <rPr>
        <sz val="11"/>
        <color theme="1"/>
        <rFont val="Arial Narrow"/>
        <family val="2"/>
      </rPr>
      <t xml:space="preserve"> Otros Pasivos</t>
    </r>
  </si>
  <si>
    <r>
      <t xml:space="preserve">FUENTE </t>
    </r>
    <r>
      <rPr>
        <sz val="11"/>
        <color theme="1"/>
        <rFont val="Century Schoolbook"/>
        <family val="1"/>
      </rPr>
      <t>1</t>
    </r>
  </si>
  <si>
    <r>
      <t xml:space="preserve">FUENTE </t>
    </r>
    <r>
      <rPr>
        <sz val="11"/>
        <color theme="1"/>
        <rFont val="Century Schoolbook"/>
        <family val="1"/>
      </rPr>
      <t>2</t>
    </r>
  </si>
  <si>
    <r>
      <t xml:space="preserve">FUENTE </t>
    </r>
    <r>
      <rPr>
        <sz val="11"/>
        <color theme="1"/>
        <rFont val="Century Schoolbook"/>
        <family val="1"/>
      </rPr>
      <t>3</t>
    </r>
  </si>
  <si>
    <r>
      <rPr>
        <sz val="11"/>
        <color theme="1"/>
        <rFont val="Century Schoolbook"/>
        <family val="1"/>
      </rPr>
      <t>57</t>
    </r>
    <r>
      <rPr>
        <sz val="11"/>
        <color theme="1"/>
        <rFont val="Arial Narrow"/>
        <family val="2"/>
      </rPr>
      <t xml:space="preserve"> Otros Egresos Corrientes</t>
    </r>
  </si>
  <si>
    <r>
      <rPr>
        <sz val="11"/>
        <color theme="1"/>
        <rFont val="Century Schoolbook"/>
        <family val="1"/>
      </rPr>
      <t>58</t>
    </r>
    <r>
      <rPr>
        <sz val="11"/>
        <color theme="1"/>
        <rFont val="Arial Narrow"/>
        <family val="2"/>
      </rPr>
      <t xml:space="preserve"> Transferencias o Donaciones Corrientes</t>
    </r>
  </si>
  <si>
    <t>TOTAL:                                                                         $</t>
  </si>
  <si>
    <t>TOTAL ADMINISTRACIÓN CENTRAL:          $</t>
  </si>
  <si>
    <t>Ing. Verónica Ayala León, Mgs.</t>
  </si>
  <si>
    <t>DIRECTORA DE PLANIFICACIÓN</t>
  </si>
  <si>
    <r>
      <t xml:space="preserve">Condensado por: </t>
    </r>
    <r>
      <rPr>
        <sz val="11"/>
        <color theme="1"/>
        <rFont val="Arial Narrow"/>
        <family val="2"/>
      </rPr>
      <t>Ec. Eunice Basilio Banchón</t>
    </r>
  </si>
  <si>
    <t>RESUMEN PRESUPUESTO ESTIMADO DE
ADMINISTRACIÓN CENTRAL 2020</t>
  </si>
  <si>
    <t>530824 0701 002</t>
  </si>
  <si>
    <t>530205 0701 002</t>
  </si>
  <si>
    <t>Insumos, Bienes y Materiales para Producción de Programas de Radio, Televisión, Eventos Culturales, Artísticos y Entretenimiento en General</t>
  </si>
  <si>
    <t>Espectáculos Culturales y Sociales</t>
  </si>
  <si>
    <r>
      <rPr>
        <b/>
        <sz val="9"/>
        <rFont val="Century Schoolbook"/>
        <family val="1"/>
      </rPr>
      <t>5.-</t>
    </r>
    <r>
      <rPr>
        <sz val="10"/>
        <rFont val="Arial Narrow"/>
        <family val="2"/>
      </rPr>
      <t xml:space="preserve"> Entregar la Planificación Operativa Anual y Evaluación de la Planificación Operativa Anual.</t>
    </r>
  </si>
  <si>
    <t>BOTELLA DE TINTA EPSON NEGRA</t>
  </si>
  <si>
    <t>BOTELLA DE TINTA EPSON AMARILLO</t>
  </si>
  <si>
    <t>BOTELLA DE TINTA EPSON AZUL</t>
  </si>
  <si>
    <t>BOTELLA DE TINTA EPSON ROJA</t>
  </si>
  <si>
    <t>Directrices para el cumplimiento del Plan Anual de Contratación emitidas.</t>
  </si>
  <si>
    <r>
      <rPr>
        <b/>
        <sz val="9"/>
        <rFont val="Century Schoolbook"/>
        <family val="1"/>
      </rPr>
      <t>1.-</t>
    </r>
    <r>
      <rPr>
        <sz val="10"/>
        <rFont val="Arial Narrow"/>
        <family val="2"/>
      </rPr>
      <t xml:space="preserve"> Registrar del Plan Anual de Contrataciones en el Portal del Órgano Rector de la Contratación Pública.</t>
    </r>
  </si>
  <si>
    <r>
      <rPr>
        <b/>
        <sz val="9"/>
        <rFont val="Century Schoolbook"/>
        <family val="1"/>
      </rPr>
      <t>4.-</t>
    </r>
    <r>
      <rPr>
        <sz val="10"/>
        <rFont val="Arial Narrow"/>
        <family val="2"/>
      </rPr>
      <t xml:space="preserve"> Emitir las directrices para el cumplimiento del Plan Anual de Contratación.</t>
    </r>
  </si>
  <si>
    <t>Procesos de Contratación Pública revisados y publicados en el Portal del Órgano Rector de la Contratación Pública.</t>
  </si>
  <si>
    <t>N° de procesos revisados y publicados en el portal del SERCOP</t>
  </si>
  <si>
    <t>N° de directrices para el cumplimiento del Plan Anual de Contratación</t>
  </si>
  <si>
    <t>N° de Plan Anual UCP y evaluaciones POA entregados oportunamente</t>
  </si>
  <si>
    <r>
      <rPr>
        <b/>
        <sz val="9"/>
        <rFont val="Century Schoolbook"/>
        <family val="1"/>
      </rPr>
      <t>1.-</t>
    </r>
    <r>
      <rPr>
        <sz val="10"/>
        <rFont val="Arial Narrow"/>
        <family val="2"/>
      </rPr>
      <t xml:space="preserve"> Elaborar del PAC acorde a la necesidad de la unidad.</t>
    </r>
  </si>
  <si>
    <r>
      <rPr>
        <b/>
        <sz val="9"/>
        <rFont val="Century Schoolbook"/>
        <family val="1"/>
      </rPr>
      <t>1.-</t>
    </r>
    <r>
      <rPr>
        <sz val="10"/>
        <rFont val="Arial Narrow"/>
        <family val="2"/>
      </rPr>
      <t xml:space="preserve"> Archivar Oficios recibidos a partir del </t>
    </r>
    <r>
      <rPr>
        <sz val="10"/>
        <rFont val="Century Schoolbook"/>
        <family val="1"/>
      </rPr>
      <t>2019.</t>
    </r>
    <r>
      <rPr>
        <sz val="10"/>
        <rFont val="Arial Narrow"/>
        <family val="2"/>
      </rPr>
      <t xml:space="preserve">
</t>
    </r>
    <r>
      <rPr>
        <b/>
        <sz val="9"/>
        <rFont val="Century Schoolbook"/>
        <family val="1"/>
      </rPr>
      <t>2.-</t>
    </r>
    <r>
      <rPr>
        <sz val="10"/>
        <rFont val="Arial Narrow"/>
        <family val="2"/>
      </rPr>
      <t xml:space="preserve"> Archivar oficios entregados archivados a partir del </t>
    </r>
    <r>
      <rPr>
        <sz val="10"/>
        <rFont val="Century Schoolbook"/>
        <family val="1"/>
      </rPr>
      <t>2019.</t>
    </r>
  </si>
  <si>
    <r>
      <rPr>
        <b/>
        <sz val="9"/>
        <rFont val="Century Schoolbook"/>
        <family val="1"/>
      </rPr>
      <t>1.-</t>
    </r>
    <r>
      <rPr>
        <sz val="10"/>
        <rFont val="Arial Narrow"/>
        <family val="2"/>
      </rPr>
      <t xml:space="preserve"> Archivo de Oficio recibidos, enviados.
</t>
    </r>
    <r>
      <rPr>
        <b/>
        <sz val="9"/>
        <rFont val="Century Schoolbook"/>
        <family val="1"/>
      </rPr>
      <t>2.-</t>
    </r>
    <r>
      <rPr>
        <sz val="10"/>
        <rFont val="Arial Narrow"/>
        <family val="2"/>
      </rPr>
      <t xml:space="preserve"> Inventario documental.</t>
    </r>
  </si>
  <si>
    <r>
      <rPr>
        <b/>
        <sz val="9"/>
        <rFont val="Century Schoolbook"/>
        <family val="1"/>
      </rPr>
      <t xml:space="preserve">1.- </t>
    </r>
    <r>
      <rPr>
        <sz val="10"/>
        <rFont val="Arial Narrow"/>
        <family val="2"/>
      </rPr>
      <t xml:space="preserve">Plan Anual de contratación publicado en el Portal del SERCOP.
</t>
    </r>
    <r>
      <rPr>
        <b/>
        <sz val="9"/>
        <rFont val="Century Schoolbook"/>
        <family val="1"/>
      </rPr>
      <t>2.-</t>
    </r>
    <r>
      <rPr>
        <sz val="10"/>
        <rFont val="Arial Narrow"/>
        <family val="2"/>
      </rPr>
      <t xml:space="preserve"> Resolución de aprobación del Plan Anual de Contrataciones.</t>
    </r>
  </si>
  <si>
    <t>Plan Anual de Contratación registrado en el portal del órgano rector de la contratación publica.</t>
  </si>
  <si>
    <t xml:space="preserve">N° de Plan Anual de Contratación en el portal del SERCOP de acuerdo a lo recibido </t>
  </si>
  <si>
    <r>
      <rPr>
        <b/>
        <sz val="9"/>
        <rFont val="Century Schoolbook"/>
        <family val="1"/>
      </rPr>
      <t>1. -</t>
    </r>
    <r>
      <rPr>
        <sz val="10"/>
        <rFont val="Arial Narrow"/>
        <family val="2"/>
      </rPr>
      <t xml:space="preserve"> Receptar el plan anual de contratación autorizado por Planificación.
</t>
    </r>
    <r>
      <rPr>
        <b/>
        <sz val="9"/>
        <rFont val="Century Schoolbook"/>
        <family val="1"/>
      </rPr>
      <t>2.-</t>
    </r>
    <r>
      <rPr>
        <sz val="10"/>
        <rFont val="Arial Narrow"/>
        <family val="2"/>
      </rPr>
      <t xml:space="preserve"> Unificar el Plan anual de contratación por grupo, fuente, partida, Ítem.</t>
    </r>
  </si>
  <si>
    <t>* Ing. Fausto Figueroa,
  Jefe de Compras Públicas
* Ing. Tatiana Vanegas,
  Analista de Compras Públicas
* Ing. Mabel Armijos,
  Analista de Compras Públicas</t>
  </si>
  <si>
    <r>
      <rPr>
        <b/>
        <sz val="9"/>
        <rFont val="Century Schoolbook"/>
        <family val="1"/>
      </rPr>
      <t>1.-</t>
    </r>
    <r>
      <rPr>
        <sz val="10"/>
        <rFont val="Arial Narrow"/>
        <family val="2"/>
      </rPr>
      <t xml:space="preserve"> Oficios autorizados por el Vicerrectorado Administrativo.
</t>
    </r>
    <r>
      <rPr>
        <b/>
        <sz val="9"/>
        <rFont val="Century Schoolbook"/>
        <family val="1"/>
      </rPr>
      <t>2.-</t>
    </r>
    <r>
      <rPr>
        <sz val="10"/>
        <rFont val="Arial Narrow"/>
        <family val="2"/>
      </rPr>
      <t xml:space="preserve"> Oficio de Verificación de Documentos.
</t>
    </r>
    <r>
      <rPr>
        <b/>
        <sz val="9"/>
        <rFont val="Century Schoolbook"/>
        <family val="1"/>
      </rPr>
      <t xml:space="preserve">3.- </t>
    </r>
    <r>
      <rPr>
        <sz val="10"/>
        <rFont val="Arial Narrow"/>
        <family val="2"/>
      </rPr>
      <t xml:space="preserve">Oficios autorizados por la Máxima Autoridad.
</t>
    </r>
    <r>
      <rPr>
        <b/>
        <sz val="9"/>
        <rFont val="Century Schoolbook"/>
        <family val="1"/>
      </rPr>
      <t>4.-</t>
    </r>
    <r>
      <rPr>
        <sz val="10"/>
        <rFont val="Arial Narrow"/>
        <family val="2"/>
      </rPr>
      <t xml:space="preserve"> Certificación Presupuestaria.
</t>
    </r>
    <r>
      <rPr>
        <b/>
        <sz val="9"/>
        <rFont val="Century Schoolbook"/>
        <family val="1"/>
      </rPr>
      <t>5.-</t>
    </r>
    <r>
      <rPr>
        <sz val="10"/>
        <rFont val="Arial Narrow"/>
        <family val="2"/>
      </rPr>
      <t xml:space="preserve"> Ordenes de compras, ordenes de trabajo.
</t>
    </r>
    <r>
      <rPr>
        <b/>
        <sz val="9"/>
        <rFont val="Century Schoolbook"/>
        <family val="1"/>
      </rPr>
      <t>6.-</t>
    </r>
    <r>
      <rPr>
        <sz val="10"/>
        <rFont val="Arial Narrow"/>
        <family val="2"/>
      </rPr>
      <t xml:space="preserve"> Pliegos elaborados.
</t>
    </r>
    <r>
      <rPr>
        <b/>
        <sz val="9"/>
        <rFont val="Century Schoolbook"/>
        <family val="1"/>
      </rPr>
      <t>7.-</t>
    </r>
    <r>
      <rPr>
        <sz val="10"/>
        <rFont val="Arial Narrow"/>
        <family val="2"/>
      </rPr>
      <t xml:space="preserve"> Especificaciones Técnicas y Términos de referencia.
</t>
    </r>
    <r>
      <rPr>
        <b/>
        <sz val="9"/>
        <rFont val="Century Schoolbook"/>
        <family val="1"/>
      </rPr>
      <t>8.-</t>
    </r>
    <r>
      <rPr>
        <sz val="10"/>
        <rFont val="Arial Narrow"/>
        <family val="2"/>
      </rPr>
      <t xml:space="preserve"> Pliegos publicado.
</t>
    </r>
    <r>
      <rPr>
        <b/>
        <sz val="9"/>
        <rFont val="Century Schoolbook"/>
        <family val="1"/>
      </rPr>
      <t>9.-</t>
    </r>
    <r>
      <rPr>
        <sz val="10"/>
        <rFont val="Arial Narrow"/>
        <family val="2"/>
      </rPr>
      <t xml:space="preserve"> Resoluciones realizadas.
</t>
    </r>
    <r>
      <rPr>
        <b/>
        <sz val="9"/>
        <rFont val="Century Schoolbook"/>
        <family val="1"/>
      </rPr>
      <t>10.-</t>
    </r>
    <r>
      <rPr>
        <sz val="10"/>
        <rFont val="Arial Narrow"/>
        <family val="2"/>
      </rPr>
      <t xml:space="preserve"> Actas calificación, apertura de ofertas, negociación, realizadas.
</t>
    </r>
    <r>
      <rPr>
        <b/>
        <sz val="9"/>
        <rFont val="Century Schoolbook"/>
        <family val="1"/>
      </rPr>
      <t>11.-</t>
    </r>
    <r>
      <rPr>
        <sz val="10"/>
        <rFont val="Arial Narrow"/>
        <family val="2"/>
      </rPr>
      <t xml:space="preserve"> Ordenes de compra realizadas.
</t>
    </r>
    <r>
      <rPr>
        <b/>
        <sz val="9"/>
        <rFont val="Century Schoolbook"/>
        <family val="1"/>
      </rPr>
      <t>12.-</t>
    </r>
    <r>
      <rPr>
        <sz val="10"/>
        <rFont val="Arial Narrow"/>
        <family val="2"/>
      </rPr>
      <t xml:space="preserve"> Actas de entrega recepción elaboradas.
</t>
    </r>
    <r>
      <rPr>
        <b/>
        <sz val="9"/>
        <rFont val="Century Schoolbook"/>
        <family val="1"/>
      </rPr>
      <t>13.-</t>
    </r>
    <r>
      <rPr>
        <sz val="10"/>
        <rFont val="Arial Narrow"/>
        <family val="2"/>
      </rPr>
      <t xml:space="preserve"> Reporte de procesos de contratación adjudicados y desiertos.</t>
    </r>
  </si>
  <si>
    <t>* Ing. Fausto Figueroa Samaniego,
  Jefe de Compras Públicas
* Ing. Tatiana Vanegas,
  Analista de Compras Públicas
* Ing. Mabel Armijos,
  Jefe de Compras Públicas
* Janeth Granda Eras,
  Analista Administrativo</t>
  </si>
  <si>
    <r>
      <rPr>
        <b/>
        <sz val="9"/>
        <rFont val="Century Schoolbook"/>
        <family val="1"/>
      </rPr>
      <t>1.-</t>
    </r>
    <r>
      <rPr>
        <sz val="10"/>
        <rFont val="Arial Narrow"/>
        <family val="2"/>
      </rPr>
      <t xml:space="preserve"> Elaborar Formato de Informe de necesidad.
</t>
    </r>
    <r>
      <rPr>
        <b/>
        <sz val="9"/>
        <rFont val="Century Schoolbook"/>
        <family val="1"/>
      </rPr>
      <t>2.-</t>
    </r>
    <r>
      <rPr>
        <sz val="10"/>
        <rFont val="Arial Narrow"/>
        <family val="2"/>
      </rPr>
      <t xml:space="preserve"> Elaborar Formato de Calculo de presupuesto referencial.
</t>
    </r>
    <r>
      <rPr>
        <b/>
        <sz val="9"/>
        <rFont val="Century Schoolbook"/>
        <family val="1"/>
      </rPr>
      <t>3.-</t>
    </r>
    <r>
      <rPr>
        <sz val="10"/>
        <rFont val="Arial Narrow"/>
        <family val="2"/>
      </rPr>
      <t xml:space="preserve"> Elaborar Formato de Especificaciones Técnicas.
</t>
    </r>
    <r>
      <rPr>
        <b/>
        <sz val="9"/>
        <rFont val="Century Schoolbook"/>
        <family val="1"/>
      </rPr>
      <t>4.-</t>
    </r>
    <r>
      <rPr>
        <sz val="10"/>
        <rFont val="Arial Narrow"/>
        <family val="2"/>
      </rPr>
      <t xml:space="preserve"> Elaborar Formato de Términos de referencias.
</t>
    </r>
    <r>
      <rPr>
        <b/>
        <sz val="9"/>
        <rFont val="Century Schoolbook"/>
        <family val="1"/>
      </rPr>
      <t>5.-</t>
    </r>
    <r>
      <rPr>
        <sz val="10"/>
        <rFont val="Arial Narrow"/>
        <family val="2"/>
      </rPr>
      <t xml:space="preserve"> Elaborar Formato de recepción de procesos.
</t>
    </r>
    <r>
      <rPr>
        <b/>
        <sz val="9"/>
        <rFont val="Century Schoolbook"/>
        <family val="1"/>
      </rPr>
      <t>6.-</t>
    </r>
    <r>
      <rPr>
        <sz val="10"/>
        <rFont val="Arial Narrow"/>
        <family val="2"/>
      </rPr>
      <t xml:space="preserve"> Elaborar Formato de estudio de un proceso.</t>
    </r>
  </si>
  <si>
    <r>
      <rPr>
        <b/>
        <sz val="9"/>
        <rFont val="Century Schoolbook"/>
        <family val="1"/>
      </rPr>
      <t>1.-</t>
    </r>
    <r>
      <rPr>
        <sz val="10"/>
        <rFont val="Arial Narrow"/>
        <family val="2"/>
      </rPr>
      <t xml:space="preserve"> Formatos de informes de necesidad, calculo de presupuesto referencial, especificaciones técnicas, términos de referencia, recepción de procesos, estudio de procesos.
</t>
    </r>
    <r>
      <rPr>
        <b/>
        <sz val="9"/>
        <rFont val="Century Schoolbook"/>
        <family val="1"/>
      </rPr>
      <t>2.-</t>
    </r>
    <r>
      <rPr>
        <sz val="10"/>
        <rFont val="Arial Narrow"/>
        <family val="2"/>
      </rPr>
      <t xml:space="preserve"> Reporte de directrices emitidas.</t>
    </r>
  </si>
  <si>
    <t>Mantener la correcta organización de la documentación interna de la información de la Unidad.</t>
  </si>
  <si>
    <t>N° de Oficios enviados y recibidos anual archivados</t>
  </si>
  <si>
    <r>
      <rPr>
        <b/>
        <sz val="9"/>
        <rFont val="Century Schoolbook"/>
        <family val="1"/>
      </rPr>
      <t>2.-</t>
    </r>
    <r>
      <rPr>
        <sz val="10"/>
        <rFont val="Arial Narrow"/>
        <family val="2"/>
      </rPr>
      <t xml:space="preserve"> Revisar y publicar los Procesos de Contratación Pública en el Portal del Órgano Rector de la Contratación Pública.</t>
    </r>
  </si>
  <si>
    <r>
      <rPr>
        <b/>
        <sz val="9"/>
        <rFont val="Century Schoolbook"/>
        <family val="1"/>
      </rPr>
      <t>1.-</t>
    </r>
    <r>
      <rPr>
        <sz val="10"/>
        <rFont val="Arial Narrow"/>
        <family val="2"/>
      </rPr>
      <t xml:space="preserve"> Receptar requerimientos de adquisiciones bienes/servicios.
</t>
    </r>
    <r>
      <rPr>
        <b/>
        <sz val="9"/>
        <rFont val="Century Schoolbook"/>
        <family val="1"/>
      </rPr>
      <t>2.-</t>
    </r>
    <r>
      <rPr>
        <sz val="10"/>
        <rFont val="Arial Narrow"/>
        <family val="2"/>
      </rPr>
      <t xml:space="preserve"> Verificar la documentación y constatar si es procedente.
</t>
    </r>
    <r>
      <rPr>
        <b/>
        <sz val="9"/>
        <rFont val="Century Schoolbook"/>
        <family val="1"/>
      </rPr>
      <t>3.-</t>
    </r>
    <r>
      <rPr>
        <sz val="10"/>
        <rFont val="Arial Narrow"/>
        <family val="2"/>
      </rPr>
      <t xml:space="preserve"> Realizar Informe de selección de procedimiento según el caso.
</t>
    </r>
    <r>
      <rPr>
        <b/>
        <sz val="9"/>
        <rFont val="Century Schoolbook"/>
        <family val="1"/>
      </rPr>
      <t>4.-</t>
    </r>
    <r>
      <rPr>
        <sz val="10"/>
        <rFont val="Arial Narrow"/>
        <family val="2"/>
      </rPr>
      <t xml:space="preserve"> Solicitar Disponibilidad Presupuestaria al área Financiera.
</t>
    </r>
    <r>
      <rPr>
        <b/>
        <sz val="9"/>
        <rFont val="Century Schoolbook"/>
        <family val="1"/>
      </rPr>
      <t>5.-</t>
    </r>
    <r>
      <rPr>
        <sz val="10"/>
        <rFont val="Arial Narrow"/>
        <family val="2"/>
      </rPr>
      <t xml:space="preserve"> Ejecutar la compra de Bienes/servicios.
</t>
    </r>
    <r>
      <rPr>
        <b/>
        <sz val="9"/>
        <rFont val="Century Schoolbook"/>
        <family val="1"/>
      </rPr>
      <t>6.-</t>
    </r>
    <r>
      <rPr>
        <sz val="10"/>
        <rFont val="Arial Narrow"/>
        <family val="2"/>
      </rPr>
      <t xml:space="preserve"> Elaborar de bases para los pliegos.
</t>
    </r>
    <r>
      <rPr>
        <b/>
        <sz val="9"/>
        <rFont val="Century Schoolbook"/>
        <family val="1"/>
      </rPr>
      <t>7.-</t>
    </r>
    <r>
      <rPr>
        <sz val="10"/>
        <rFont val="Arial Narrow"/>
        <family val="2"/>
      </rPr>
      <t xml:space="preserve"> Elaborar de Especificaciones Técnicas.
</t>
    </r>
    <r>
      <rPr>
        <b/>
        <sz val="9"/>
        <rFont val="Century Schoolbook"/>
        <family val="1"/>
      </rPr>
      <t>8.-</t>
    </r>
    <r>
      <rPr>
        <sz val="10"/>
        <rFont val="Arial Narrow"/>
        <family val="2"/>
      </rPr>
      <t xml:space="preserve"> Elaborar de Términos de Referencia.
</t>
    </r>
    <r>
      <rPr>
        <b/>
        <sz val="9"/>
        <rFont val="Century Schoolbook"/>
        <family val="1"/>
      </rPr>
      <t>9.-</t>
    </r>
    <r>
      <rPr>
        <sz val="10"/>
        <rFont val="Arial Narrow"/>
        <family val="2"/>
      </rPr>
      <t xml:space="preserve"> Elaborar de Pliegos en el Modulo Ushay.
</t>
    </r>
    <r>
      <rPr>
        <b/>
        <sz val="9"/>
        <rFont val="Century Schoolbook"/>
        <family val="1"/>
      </rPr>
      <t>10.-</t>
    </r>
    <r>
      <rPr>
        <sz val="10"/>
        <rFont val="Arial Narrow"/>
        <family val="2"/>
      </rPr>
      <t xml:space="preserve"> Publicar de los pliegos.
</t>
    </r>
    <r>
      <rPr>
        <b/>
        <sz val="9"/>
        <rFont val="Century Schoolbook"/>
        <family val="1"/>
      </rPr>
      <t>11.-</t>
    </r>
    <r>
      <rPr>
        <sz val="10"/>
        <rFont val="Arial Narrow"/>
        <family val="2"/>
      </rPr>
      <t xml:space="preserve"> Verificar Procesos publicados.
</t>
    </r>
    <r>
      <rPr>
        <b/>
        <sz val="9"/>
        <rFont val="Century Schoolbook"/>
        <family val="1"/>
      </rPr>
      <t>12.-</t>
    </r>
    <r>
      <rPr>
        <sz val="10"/>
        <rFont val="Arial Narrow"/>
        <family val="2"/>
      </rPr>
      <t xml:space="preserve"> Elaborar de resoluciones (inicio, adjudicación, desierto).
</t>
    </r>
    <r>
      <rPr>
        <b/>
        <sz val="9"/>
        <rFont val="Century Schoolbook"/>
        <family val="1"/>
      </rPr>
      <t xml:space="preserve">13.- </t>
    </r>
    <r>
      <rPr>
        <sz val="10"/>
        <rFont val="Arial Narrow"/>
        <family val="2"/>
      </rPr>
      <t xml:space="preserve">Elaborar actas de calificación, apertura de ofertas, negociación.
</t>
    </r>
    <r>
      <rPr>
        <b/>
        <sz val="9"/>
        <rFont val="Century Schoolbook"/>
        <family val="1"/>
      </rPr>
      <t>14.-</t>
    </r>
    <r>
      <rPr>
        <sz val="10"/>
        <rFont val="Arial Narrow"/>
        <family val="2"/>
      </rPr>
      <t xml:space="preserve"> Elaborar Ordenes de Compras.
</t>
    </r>
    <r>
      <rPr>
        <b/>
        <sz val="9"/>
        <rFont val="Century Schoolbook"/>
        <family val="1"/>
      </rPr>
      <t>15.-</t>
    </r>
    <r>
      <rPr>
        <sz val="10"/>
        <rFont val="Arial Narrow"/>
        <family val="2"/>
      </rPr>
      <t xml:space="preserve"> Elaborar Actas de entrega recepción.</t>
    </r>
  </si>
  <si>
    <t>840104 0701 003</t>
  </si>
  <si>
    <t>840104 0701 001</t>
  </si>
  <si>
    <t>Investigaciones profesionales y Análisis de Laboratorios</t>
  </si>
  <si>
    <t>530609 0701 001</t>
  </si>
  <si>
    <t>840107 0701 001</t>
  </si>
  <si>
    <r>
      <t>IMPRESORA TINTA COLOR A</t>
    </r>
    <r>
      <rPr>
        <sz val="10"/>
        <rFont val="Century Schoolbook"/>
        <family val="1"/>
      </rPr>
      <t>4</t>
    </r>
    <r>
      <rPr>
        <sz val="10"/>
        <rFont val="Arial Narrow"/>
        <family val="2"/>
      </rPr>
      <t xml:space="preserve"> MODELO </t>
    </r>
    <r>
      <rPr>
        <sz val="10"/>
        <rFont val="Century Schoolbook"/>
        <family val="1"/>
      </rPr>
      <t>2</t>
    </r>
  </si>
  <si>
    <t>840107 0701 003</t>
  </si>
  <si>
    <t>530807 0701 003</t>
  </si>
  <si>
    <t>400100440001</t>
  </si>
  <si>
    <t xml:space="preserve">Proyector </t>
  </si>
  <si>
    <r>
      <t xml:space="preserve">Goma liquida </t>
    </r>
    <r>
      <rPr>
        <sz val="10"/>
        <color theme="1"/>
        <rFont val="Century Schoolbook"/>
        <family val="1"/>
      </rPr>
      <t>250</t>
    </r>
    <r>
      <rPr>
        <sz val="10"/>
        <color theme="1"/>
        <rFont val="Arial Narrow"/>
        <family val="2"/>
      </rPr>
      <t xml:space="preserve"> gr</t>
    </r>
  </si>
  <si>
    <t>700100440001</t>
  </si>
  <si>
    <t>531411 0701 001</t>
  </si>
  <si>
    <t>170700400001</t>
  </si>
  <si>
    <r>
      <t xml:space="preserve">Monitor </t>
    </r>
    <r>
      <rPr>
        <sz val="10"/>
        <color theme="1"/>
        <rFont val="Century Schoolbook"/>
        <family val="1"/>
      </rPr>
      <t>17</t>
    </r>
    <r>
      <rPr>
        <sz val="10"/>
        <color theme="1"/>
        <rFont val="Arial Narrow"/>
        <family val="2"/>
      </rPr>
      <t xml:space="preserve"> pulg</t>
    </r>
  </si>
  <si>
    <r>
      <t xml:space="preserve">Fuentes de poder de </t>
    </r>
    <r>
      <rPr>
        <sz val="10"/>
        <color theme="1"/>
        <rFont val="Century Schoolbook"/>
        <family val="1"/>
      </rPr>
      <t>750</t>
    </r>
    <r>
      <rPr>
        <sz val="10"/>
        <color theme="1"/>
        <rFont val="Arial Narrow"/>
        <family val="2"/>
      </rPr>
      <t xml:space="preserve"> W</t>
    </r>
  </si>
  <si>
    <t>Adquisición de libros BCQS (Biblioteca de Ciencias Químicas y de la Salud)</t>
  </si>
  <si>
    <t>Adquisición de libros BIC (Biblioteca de Ingeniería Civil)</t>
  </si>
  <si>
    <t>Adquisición de libros BCS (Biblioteca de Ciencias Sociales)</t>
  </si>
  <si>
    <t>Adquisición de libros BCA (Biblioteca de Ciencias Agropecuarias)</t>
  </si>
  <si>
    <t>530809 0701 003</t>
  </si>
  <si>
    <t>570201 0701 003</t>
  </si>
  <si>
    <t>530803 0701 002</t>
  </si>
  <si>
    <t>530405 0701 001</t>
  </si>
  <si>
    <t>840107 0701 002</t>
  </si>
  <si>
    <t>530105 0701 002</t>
  </si>
  <si>
    <t>530105 0701 003</t>
  </si>
  <si>
    <r>
      <rPr>
        <sz val="11"/>
        <rFont val="Century Schoolbook"/>
        <family val="1"/>
      </rPr>
      <t>84</t>
    </r>
    <r>
      <rPr>
        <sz val="11"/>
        <rFont val="Arial Narrow"/>
        <family val="2"/>
      </rPr>
      <t xml:space="preserve"> Bienes de Larga Duración</t>
    </r>
  </si>
  <si>
    <t>530802 0701 001</t>
  </si>
  <si>
    <t>530612 0701 003</t>
  </si>
  <si>
    <t>Becas y Ayudas Económicas (Servidores Administrativos)</t>
  </si>
  <si>
    <t>570102 0701 002</t>
  </si>
  <si>
    <t>01-011-710704-0700-201-5052-0003</t>
  </si>
  <si>
    <t>Compensación por Desahucio</t>
  </si>
  <si>
    <t>01-011-710706-0700-201-5052-0003</t>
  </si>
  <si>
    <t>Beneficio por Jubilación</t>
  </si>
  <si>
    <t>580208 0701 002</t>
  </si>
  <si>
    <t>570201 0701 002</t>
  </si>
  <si>
    <t>Proyecto de Inversión DTH</t>
  </si>
  <si>
    <t>Se modificó el producto porque el Catálogo en línea es una herramienta para la búsqueda y recuperación de libros, tesis, revistas, artículos científicos y documentos electrónicos. NO ES SOLAMENTE UN CATÁLOGO DE LIBROS, INCLUYE OTROS MATERIALES BIBLIOGRÁFICOS.</t>
  </si>
  <si>
    <r>
      <t xml:space="preserve">Fecha Inicio:      </t>
    </r>
    <r>
      <rPr>
        <sz val="11"/>
        <color theme="1"/>
        <rFont val="Century Schoolbook"/>
        <family val="1"/>
      </rPr>
      <t>09/07/2020</t>
    </r>
  </si>
  <si>
    <r>
      <rPr>
        <b/>
        <sz val="9"/>
        <rFont val="Century Schoolbook"/>
        <family val="1"/>
      </rPr>
      <t>1.-</t>
    </r>
    <r>
      <rPr>
        <sz val="10"/>
        <rFont val="Arial Narrow"/>
        <family val="2"/>
      </rPr>
      <t xml:space="preserve"> Sesiones de trabajo de la comisión designada.
</t>
    </r>
    <r>
      <rPr>
        <b/>
        <sz val="9"/>
        <rFont val="Century Schoolbook"/>
        <family val="1"/>
      </rPr>
      <t>2.-</t>
    </r>
    <r>
      <rPr>
        <sz val="10"/>
        <rFont val="Arial Narrow"/>
        <family val="2"/>
      </rPr>
      <t xml:space="preserve"> Elaborar  la comunicación respectiva.
</t>
    </r>
    <r>
      <rPr>
        <b/>
        <sz val="9"/>
        <rFont val="Century Schoolbook"/>
        <family val="1"/>
      </rPr>
      <t>3.-</t>
    </r>
    <r>
      <rPr>
        <sz val="10"/>
        <rFont val="Arial Narrow"/>
        <family val="2"/>
      </rPr>
      <t xml:space="preserve"> Presentar para aprobación del Consejo Universitario de la UTMACH.</t>
    </r>
  </si>
  <si>
    <r>
      <rPr>
        <b/>
        <sz val="9"/>
        <color theme="1"/>
        <rFont val="Century Schoolbook"/>
        <family val="1"/>
      </rPr>
      <t>1.-</t>
    </r>
    <r>
      <rPr>
        <sz val="10"/>
        <color theme="1"/>
        <rFont val="Arial Narrow"/>
        <family val="2"/>
      </rPr>
      <t xml:space="preserve"> Receptar y revisar la documentación.
</t>
    </r>
    <r>
      <rPr>
        <b/>
        <sz val="9"/>
        <color theme="1"/>
        <rFont val="Century Schoolbook"/>
        <family val="1"/>
      </rPr>
      <t>2.-</t>
    </r>
    <r>
      <rPr>
        <sz val="10"/>
        <color theme="1"/>
        <rFont val="Arial Narrow"/>
        <family val="2"/>
      </rPr>
      <t xml:space="preserve"> Solicitar informes.
</t>
    </r>
    <r>
      <rPr>
        <b/>
        <sz val="9"/>
        <color theme="1"/>
        <rFont val="Century Schoolbook"/>
        <family val="1"/>
      </rPr>
      <t>3.-</t>
    </r>
    <r>
      <rPr>
        <sz val="10"/>
        <color theme="1"/>
        <rFont val="Arial Narrow"/>
        <family val="2"/>
      </rPr>
      <t xml:space="preserve"> Analizar, validar los Informes entregados cumplan con lo requerido.
</t>
    </r>
    <r>
      <rPr>
        <b/>
        <sz val="9"/>
        <color theme="1"/>
        <rFont val="Century Schoolbook"/>
        <family val="1"/>
      </rPr>
      <t xml:space="preserve">4.- </t>
    </r>
    <r>
      <rPr>
        <sz val="10"/>
        <color theme="1"/>
        <rFont val="Arial Narrow"/>
        <family val="2"/>
      </rPr>
      <t>Actualizar reporte</t>
    </r>
    <r>
      <rPr>
        <sz val="9"/>
        <color theme="1"/>
        <rFont val="Century Schoolbook"/>
        <family val="1"/>
      </rPr>
      <t xml:space="preserve"> </t>
    </r>
  </si>
  <si>
    <r>
      <rPr>
        <b/>
        <sz val="9"/>
        <rFont val="Century Schoolbook"/>
        <family val="1"/>
      </rPr>
      <t>1.-</t>
    </r>
    <r>
      <rPr>
        <sz val="10"/>
        <rFont val="Arial Narrow"/>
        <family val="2"/>
      </rPr>
      <t xml:space="preserve"> Reporte del estado actual de la acción de mejora y/o acción correctiva.</t>
    </r>
  </si>
  <si>
    <t>* Ing. Amarilis Borja H., 
   Vicerrectora Académica
* Ing. Fernanda Samaniego V.
  Analista del Vicerrectorado Académico
* Lic. Elly Villavicencio V.,
  Analista del Vicerrectorado Académico
* Lic. Iván Álvarez R.,
  Analista del Vicerrectorado Académico
* Manuel Sánchez M.,
  Auxiliar Administrativo
* Javier Aguirre B.,   Chofer</t>
  </si>
  <si>
    <t>* Ing. Amarilis Borja H., 
   Vicerrectora Académica
* Ing. Fernanda Samaniego V.
  Analista del Vicerrectorado Académico
* Lic. Elly Villavicencio V.,
  Analista del Vicerrectorado Académico
* Lic. Iván Álvarez R.,
  Analista del Vicerrectorado Académico
* Manuel Sánchez M.,
  Auxiliar Administrativo
* Javier Aguirre B.,  Chofer</t>
  </si>
  <si>
    <r>
      <t xml:space="preserve">Saldo pendiente de pago de </t>
    </r>
    <r>
      <rPr>
        <b/>
        <sz val="10"/>
        <rFont val="Century Schoolbook"/>
        <family val="1"/>
      </rPr>
      <t>6.999,00</t>
    </r>
    <r>
      <rPr>
        <sz val="10"/>
        <rFont val="Century Schoolbook"/>
        <family val="1"/>
      </rPr>
      <t xml:space="preserve">. </t>
    </r>
    <r>
      <rPr>
        <b/>
        <sz val="10"/>
        <rFont val="Century Schoolbook"/>
        <family val="1"/>
      </rPr>
      <t>(Fuente 2)</t>
    </r>
  </si>
  <si>
    <r>
      <rPr>
        <b/>
        <sz val="10"/>
        <color rgb="FFFF0000"/>
        <rFont val="Arial Narrow"/>
        <family val="2"/>
      </rPr>
      <t xml:space="preserve">Disponible </t>
    </r>
    <r>
      <rPr>
        <b/>
        <sz val="10"/>
        <color rgb="FFFF0000"/>
        <rFont val="Century Schoolbook"/>
        <family val="1"/>
      </rPr>
      <t>3.111,00.</t>
    </r>
  </si>
  <si>
    <r>
      <rPr>
        <b/>
        <sz val="10"/>
        <rFont val="Arial Narrow"/>
        <family val="2"/>
      </rPr>
      <t xml:space="preserve">Saldo pendiente de pago de </t>
    </r>
    <r>
      <rPr>
        <b/>
        <sz val="10"/>
        <rFont val="Century Schoolbook"/>
        <family val="1"/>
      </rPr>
      <t xml:space="preserve">5.411,00. </t>
    </r>
    <r>
      <rPr>
        <b/>
        <sz val="10"/>
        <color rgb="FFFF0000"/>
        <rFont val="Arial Narrow"/>
        <family val="2"/>
      </rPr>
      <t xml:space="preserve">Disponible </t>
    </r>
    <r>
      <rPr>
        <b/>
        <sz val="10"/>
        <color rgb="FFFF0000"/>
        <rFont val="Century Schoolbook"/>
        <family val="1"/>
      </rPr>
      <t>3.003,00.</t>
    </r>
  </si>
  <si>
    <r>
      <rPr>
        <b/>
        <sz val="10"/>
        <rFont val="Arial Narrow"/>
        <family val="2"/>
      </rPr>
      <t xml:space="preserve">Saldo pendiente de pago de </t>
    </r>
    <r>
      <rPr>
        <b/>
        <sz val="10"/>
        <rFont val="Century Schoolbook"/>
        <family val="1"/>
      </rPr>
      <t>7.499,00.</t>
    </r>
    <r>
      <rPr>
        <sz val="10"/>
        <rFont val="Arial Narrow"/>
        <family val="2"/>
      </rPr>
      <t xml:space="preserve">
</t>
    </r>
    <r>
      <rPr>
        <b/>
        <sz val="10"/>
        <color rgb="FFFF0000"/>
        <rFont val="Arial Narrow"/>
        <family val="2"/>
      </rPr>
      <t>Disponible 7.483,78</t>
    </r>
    <r>
      <rPr>
        <b/>
        <sz val="10"/>
        <color rgb="FFFF0000"/>
        <rFont val="Century Schoolbook"/>
        <family val="1"/>
      </rPr>
      <t>,00.</t>
    </r>
  </si>
  <si>
    <r>
      <rPr>
        <b/>
        <sz val="10"/>
        <color rgb="FFFF0000"/>
        <rFont val="Arial Narrow"/>
        <family val="2"/>
      </rPr>
      <t>Disponible 5000</t>
    </r>
    <r>
      <rPr>
        <b/>
        <sz val="10"/>
        <color rgb="FFFF0000"/>
        <rFont val="Century Schoolbook"/>
        <family val="1"/>
      </rPr>
      <t>,00.</t>
    </r>
  </si>
  <si>
    <r>
      <rPr>
        <b/>
        <sz val="10"/>
        <rFont val="Arial Narrow"/>
        <family val="2"/>
      </rPr>
      <t xml:space="preserve">Saldo pendiente de pago de </t>
    </r>
    <r>
      <rPr>
        <b/>
        <sz val="10"/>
        <rFont val="Century Schoolbook"/>
        <family val="1"/>
      </rPr>
      <t>6.000,00.</t>
    </r>
    <r>
      <rPr>
        <sz val="10"/>
        <rFont val="Arial Narrow"/>
        <family val="2"/>
      </rPr>
      <t xml:space="preserve">
</t>
    </r>
    <r>
      <rPr>
        <b/>
        <sz val="10"/>
        <color rgb="FFFF0000"/>
        <rFont val="Arial Narrow"/>
        <family val="2"/>
      </rPr>
      <t xml:space="preserve">Disponible </t>
    </r>
    <r>
      <rPr>
        <b/>
        <sz val="10"/>
        <color rgb="FFFF0000"/>
        <rFont val="Century Schoolbook"/>
        <family val="1"/>
      </rPr>
      <t>3.091,42.</t>
    </r>
  </si>
  <si>
    <r>
      <t xml:space="preserve">Saldo pendiente de pago de </t>
    </r>
    <r>
      <rPr>
        <b/>
        <sz val="10"/>
        <rFont val="Century Schoolbook"/>
        <family val="1"/>
      </rPr>
      <t>208,78. (Fuente 2)</t>
    </r>
    <r>
      <rPr>
        <sz val="10"/>
        <rFont val="Arial Narrow"/>
        <family val="2"/>
      </rPr>
      <t/>
    </r>
  </si>
  <si>
    <r>
      <rPr>
        <b/>
        <sz val="10"/>
        <rFont val="Arial Narrow"/>
        <family val="2"/>
      </rPr>
      <t xml:space="preserve">Saldo pendiente de pago de </t>
    </r>
    <r>
      <rPr>
        <b/>
        <sz val="10"/>
        <rFont val="Century Schoolbook"/>
        <family val="1"/>
      </rPr>
      <t>2.370,22.</t>
    </r>
    <r>
      <rPr>
        <sz val="10"/>
        <rFont val="Arial Narrow"/>
        <family val="2"/>
      </rPr>
      <t/>
    </r>
  </si>
  <si>
    <r>
      <rPr>
        <b/>
        <sz val="9"/>
        <rFont val="Century Schoolbook"/>
        <family val="1"/>
      </rPr>
      <t>1.-</t>
    </r>
    <r>
      <rPr>
        <sz val="10"/>
        <rFont val="Arial Narrow"/>
        <family val="2"/>
      </rPr>
      <t xml:space="preserve"> Definir POA.
</t>
    </r>
    <r>
      <rPr>
        <b/>
        <sz val="9"/>
        <rFont val="Century Schoolbook"/>
        <family val="1"/>
      </rPr>
      <t>2.-</t>
    </r>
    <r>
      <rPr>
        <sz val="10"/>
        <rFont val="Arial Narrow"/>
        <family val="2"/>
      </rPr>
      <t xml:space="preserve"> Diseñar lineamientos y/o herramientas archivísticas.
</t>
    </r>
    <r>
      <rPr>
        <b/>
        <sz val="9"/>
        <rFont val="Century Schoolbook"/>
        <family val="1"/>
      </rPr>
      <t>3.-</t>
    </r>
    <r>
      <rPr>
        <sz val="10"/>
        <rFont val="Arial Narrow"/>
        <family val="2"/>
      </rPr>
      <t xml:space="preserve"> Aprobar lineamientos y/o herramientas archivísticas</t>
    </r>
  </si>
  <si>
    <t>* Lic. Maira Ramírez Apolo,
  Analista de Archivo General
* Lic. Jorge Pérez Labanda
Analista de Archivo General
* Ing. Roxana Sánchez Liendres,
  Jefe de Archivo General</t>
  </si>
  <si>
    <r>
      <rPr>
        <b/>
        <sz val="9"/>
        <rFont val="Century Schoolbook"/>
        <family val="1"/>
      </rPr>
      <t>1.-</t>
    </r>
    <r>
      <rPr>
        <sz val="10"/>
        <rFont val="Arial Narrow"/>
        <family val="2"/>
      </rPr>
      <t xml:space="preserve"> Analizar de las evaluaciones realizadas.
</t>
    </r>
    <r>
      <rPr>
        <b/>
        <sz val="9"/>
        <rFont val="Century Schoolbook"/>
        <family val="1"/>
      </rPr>
      <t>2.-</t>
    </r>
    <r>
      <rPr>
        <sz val="10"/>
        <rFont val="Arial Narrow"/>
        <family val="2"/>
      </rPr>
      <t xml:space="preserve"> Elaborar el informe.</t>
    </r>
  </si>
  <si>
    <t>* Tcnlga. Piedad Chamba Castro,
  Técnico de Documentación y Archivo
* Tcnlgo. Andrés Castillo Cruz,
  Técnico de Documentación y Archivo
* Lic. Maira Ramírez Apolo,
  Analista de Archivo General
* Lic. Jorge Pérez Labanda
Analista de Archivo General
* Ing. Roxana Sánchez Liendres,
  Jefe de Archivo General</t>
  </si>
  <si>
    <t>* Tcnlga. Piedad Chamba Castro,
  Técnico de Documentación y Archivo
* Tcnlgo. Andrés Castillo Cruz,
  Técnico de Documentación y Archivo
* Lic. Jorge Pérez Labanda
Analista de Archivo General</t>
  </si>
  <si>
    <t>Archivadores tamaño oficio lomo 8cms</t>
  </si>
  <si>
    <r>
      <rPr>
        <b/>
        <sz val="9"/>
        <rFont val="Century Schoolbook"/>
        <family val="1"/>
      </rPr>
      <t>8.-</t>
    </r>
    <r>
      <rPr>
        <sz val="10"/>
        <rFont val="Arial Narrow"/>
        <family val="2"/>
      </rPr>
      <t xml:space="preserve"> Entregar la Planificación Operativa Anual y la Evaluación de la Planificación Operativa Anual.</t>
    </r>
  </si>
  <si>
    <t>* Ing. Fausto Figueroa,
  Jefe de Compras Públicas
* Ing. Mabel Armijos,
  Analista de Compras Públicas
* Ing. Tatiana Vanegas,
  Analista de Compras Públicas</t>
  </si>
  <si>
    <t>* Janeth Granda Eras,
  Analista Administrativo</t>
  </si>
  <si>
    <t>Chabla Saldarriaga Jannina Maribel
Jefe de Unidad de Bienes</t>
  </si>
  <si>
    <t>N° de POA-PAC y Evaluación de la Planificación Operativa Anual entregadas.</t>
  </si>
  <si>
    <r>
      <t xml:space="preserve">Archivo de Gestión Organizado desde </t>
    </r>
    <r>
      <rPr>
        <sz val="10"/>
        <rFont val="Century Schoolbook"/>
        <family val="1"/>
      </rPr>
      <t>2019</t>
    </r>
    <r>
      <rPr>
        <sz val="10"/>
        <rFont val="Arial Narrow"/>
        <family val="2"/>
      </rPr>
      <t xml:space="preserve"> en adelante</t>
    </r>
  </si>
  <si>
    <r>
      <t xml:space="preserve">Ingreso de Bienes de control administrativo y de Larga duración:
</t>
    </r>
    <r>
      <rPr>
        <b/>
        <sz val="9"/>
        <rFont val="Century Schoolbook"/>
        <family val="1"/>
      </rPr>
      <t>1.-</t>
    </r>
    <r>
      <rPr>
        <sz val="10"/>
        <rFont val="Arial Narrow"/>
        <family val="2"/>
      </rPr>
      <t xml:space="preserve"> Verificar documentación del expediente de compra de bienes de larga duración o sujetos a control administrativo.
</t>
    </r>
    <r>
      <rPr>
        <b/>
        <sz val="9"/>
        <rFont val="Century Schoolbook"/>
        <family val="1"/>
      </rPr>
      <t>2.-</t>
    </r>
    <r>
      <rPr>
        <sz val="10"/>
        <rFont val="Arial Narrow"/>
        <family val="2"/>
      </rPr>
      <t xml:space="preserve"> Elaborar el registro del acta de entrega recepción en el sistema eSByE.
</t>
    </r>
    <r>
      <rPr>
        <b/>
        <sz val="9"/>
        <rFont val="Century Schoolbook"/>
        <family val="1"/>
      </rPr>
      <t>3.-</t>
    </r>
    <r>
      <rPr>
        <sz val="10"/>
        <rFont val="Arial Narrow"/>
        <family val="2"/>
      </rPr>
      <t xml:space="preserve"> Elaborar el registro de características de los bienes en el sistema eSByE.
</t>
    </r>
    <r>
      <rPr>
        <b/>
        <sz val="9"/>
        <rFont val="Century Schoolbook"/>
        <family val="1"/>
      </rPr>
      <t>4.-</t>
    </r>
    <r>
      <rPr>
        <sz val="10"/>
        <rFont val="Arial Narrow"/>
        <family val="2"/>
      </rPr>
      <t xml:space="preserve"> Efectuar la legalización del acta.
</t>
    </r>
    <r>
      <rPr>
        <b/>
        <sz val="9"/>
        <rFont val="Century Schoolbook"/>
        <family val="1"/>
      </rPr>
      <t>5.-</t>
    </r>
    <r>
      <rPr>
        <sz val="10"/>
        <rFont val="Arial Narrow"/>
        <family val="2"/>
      </rPr>
      <t xml:space="preserve"> Realizar la codificación de los bienes con el código generado en el sistema eSByE.
Ingreso de bienes de Uso y Consumo Corriente:
</t>
    </r>
    <r>
      <rPr>
        <b/>
        <sz val="9"/>
        <rFont val="Century Schoolbook"/>
        <family val="1"/>
      </rPr>
      <t>1.-</t>
    </r>
    <r>
      <rPr>
        <sz val="10"/>
        <rFont val="Arial Narrow"/>
        <family val="2"/>
      </rPr>
      <t xml:space="preserve"> Verificar documentación del expediente de compra de bienes de consumo corriente.
</t>
    </r>
    <r>
      <rPr>
        <b/>
        <sz val="9"/>
        <rFont val="Century Schoolbook"/>
        <family val="1"/>
      </rPr>
      <t>2.-</t>
    </r>
    <r>
      <rPr>
        <sz val="10"/>
        <rFont val="Arial Narrow"/>
        <family val="2"/>
      </rPr>
      <t xml:space="preserve"> Elaborar ordenes de ingreso para registrar la adquisición de bienes de consumo corriente.</t>
    </r>
  </si>
  <si>
    <r>
      <rPr>
        <b/>
        <sz val="9"/>
        <rFont val="Century Schoolbook"/>
        <family val="1"/>
      </rPr>
      <t xml:space="preserve">1.- </t>
    </r>
    <r>
      <rPr>
        <sz val="10"/>
        <rFont val="Arial Narrow"/>
        <family val="2"/>
      </rPr>
      <t xml:space="preserve">Realizar la asignación de bienes a los custodios según el expediente de compra.
</t>
    </r>
    <r>
      <rPr>
        <b/>
        <sz val="9"/>
        <rFont val="Century Schoolbook"/>
        <family val="1"/>
      </rPr>
      <t>2.-</t>
    </r>
    <r>
      <rPr>
        <sz val="10"/>
        <rFont val="Arial Narrow"/>
        <family val="2"/>
      </rPr>
      <t xml:space="preserve"> Realizar la entrega de bienes de larga duración o bienes sujetos a control administrativo a los custodios.</t>
    </r>
  </si>
  <si>
    <r>
      <rPr>
        <b/>
        <sz val="9"/>
        <rFont val="Century Schoolbook"/>
        <family val="1"/>
      </rPr>
      <t>1.-</t>
    </r>
    <r>
      <rPr>
        <sz val="10"/>
        <rFont val="Arial Narrow"/>
        <family val="2"/>
      </rPr>
      <t xml:space="preserve"> Realizar la recepción de los bienes e informes requeridos para aplicar garantías.
</t>
    </r>
    <r>
      <rPr>
        <b/>
        <sz val="9"/>
        <rFont val="Century Schoolbook"/>
        <family val="1"/>
      </rPr>
      <t>2.-</t>
    </r>
    <r>
      <rPr>
        <sz val="10"/>
        <rFont val="Arial Narrow"/>
        <family val="2"/>
      </rPr>
      <t xml:space="preserve"> Coordinar con el proveedor la aplicación de la garantía solicitada.
</t>
    </r>
    <r>
      <rPr>
        <b/>
        <sz val="9"/>
        <rFont val="Century Schoolbook"/>
        <family val="1"/>
      </rPr>
      <t>3.-</t>
    </r>
    <r>
      <rPr>
        <sz val="10"/>
        <rFont val="Arial Narrow"/>
        <family val="2"/>
      </rPr>
      <t xml:space="preserve"> Realizar la entrega al custodio de los bienes a los cuales se  les aplico garantía.</t>
    </r>
  </si>
  <si>
    <r>
      <t>Tinta para Epson yellow L</t>
    </r>
    <r>
      <rPr>
        <sz val="10"/>
        <color theme="1"/>
        <rFont val="Century Schoolbook"/>
        <family val="1"/>
      </rPr>
      <t>575</t>
    </r>
    <r>
      <rPr>
        <sz val="10"/>
        <color theme="1"/>
        <rFont val="Arial Narrow"/>
        <family val="2"/>
      </rPr>
      <t xml:space="preserve"> botella </t>
    </r>
    <r>
      <rPr>
        <sz val="10"/>
        <color theme="1"/>
        <rFont val="Century Schoolbook"/>
        <family val="1"/>
      </rPr>
      <t>75</t>
    </r>
    <r>
      <rPr>
        <sz val="10"/>
        <color theme="1"/>
        <rFont val="Arial Narrow"/>
        <family val="2"/>
      </rPr>
      <t xml:space="preserve">ml </t>
    </r>
  </si>
  <si>
    <r>
      <t>Tinta para Epson cyan L</t>
    </r>
    <r>
      <rPr>
        <sz val="10"/>
        <color theme="1"/>
        <rFont val="Century Schoolbook"/>
        <family val="1"/>
      </rPr>
      <t>575</t>
    </r>
    <r>
      <rPr>
        <sz val="10"/>
        <color theme="1"/>
        <rFont val="Arial Narrow"/>
        <family val="2"/>
      </rPr>
      <t xml:space="preserve"> botella </t>
    </r>
    <r>
      <rPr>
        <sz val="10"/>
        <color theme="1"/>
        <rFont val="Century Schoolbook"/>
        <family val="1"/>
      </rPr>
      <t>75</t>
    </r>
    <r>
      <rPr>
        <sz val="10"/>
        <color theme="1"/>
        <rFont val="Arial Narrow"/>
        <family val="2"/>
      </rPr>
      <t xml:space="preserve">ml </t>
    </r>
  </si>
  <si>
    <r>
      <t>Tinta para Epson magenta L</t>
    </r>
    <r>
      <rPr>
        <sz val="10"/>
        <color theme="1"/>
        <rFont val="Century Schoolbook"/>
        <family val="1"/>
      </rPr>
      <t>575</t>
    </r>
    <r>
      <rPr>
        <sz val="10"/>
        <color theme="1"/>
        <rFont val="Arial Narrow"/>
        <family val="2"/>
      </rPr>
      <t xml:space="preserve"> botella </t>
    </r>
    <r>
      <rPr>
        <sz val="10"/>
        <color theme="1"/>
        <rFont val="Century Schoolbook"/>
        <family val="1"/>
      </rPr>
      <t>75</t>
    </r>
    <r>
      <rPr>
        <sz val="10"/>
        <color theme="1"/>
        <rFont val="Arial Narrow"/>
        <family val="2"/>
      </rPr>
      <t xml:space="preserve">ml </t>
    </r>
  </si>
  <si>
    <r>
      <t xml:space="preserve">* Ing. Samuel Leonidas Valdiviezo Toledo 
</t>
    </r>
    <r>
      <rPr>
        <b/>
        <sz val="10"/>
        <rFont val="Arial Narrow"/>
        <family val="2"/>
      </rPr>
      <t xml:space="preserve">Jefe de Control de Bienes </t>
    </r>
    <r>
      <rPr>
        <sz val="10"/>
        <rFont val="Arial Narrow"/>
        <family val="2"/>
      </rPr>
      <t xml:space="preserve">
* Ing. Diego Fernando Cruz Alvarado
</t>
    </r>
    <r>
      <rPr>
        <b/>
        <sz val="10"/>
        <rFont val="Arial Narrow"/>
        <family val="2"/>
      </rPr>
      <t xml:space="preserve"> Analista de Control de Bienes</t>
    </r>
  </si>
  <si>
    <r>
      <t xml:space="preserve">* Ing. Samuel Leonidas Valdiviezo Toledo 
</t>
    </r>
    <r>
      <rPr>
        <b/>
        <sz val="10"/>
        <rFont val="Arial Narrow"/>
        <family val="2"/>
      </rPr>
      <t xml:space="preserve">Jefe de Control de Bienes </t>
    </r>
    <r>
      <rPr>
        <sz val="10"/>
        <rFont val="Arial Narrow"/>
        <family val="2"/>
      </rPr>
      <t xml:space="preserve">
* Ing. Diego Fernando Cruz Alvarado
 </t>
    </r>
    <r>
      <rPr>
        <b/>
        <sz val="10"/>
        <rFont val="Arial Narrow"/>
        <family val="2"/>
      </rPr>
      <t>Analista de Control de Bienes</t>
    </r>
  </si>
  <si>
    <r>
      <t xml:space="preserve">* Ing. Samuel Leonidas Valdiviezo Toledo 
</t>
    </r>
    <r>
      <rPr>
        <b/>
        <sz val="10"/>
        <rFont val="Arial Narrow"/>
        <family val="2"/>
      </rPr>
      <t>Jefe de Control de Bienes</t>
    </r>
    <r>
      <rPr>
        <sz val="10"/>
        <rFont val="Arial Narrow"/>
        <family val="2"/>
      </rPr>
      <t xml:space="preserve"> 
* Ing. Diego Fernando Cruz Alvarado
 </t>
    </r>
    <r>
      <rPr>
        <b/>
        <sz val="10"/>
        <rFont val="Arial Narrow"/>
        <family val="2"/>
      </rPr>
      <t>Analista de Control de Bienes</t>
    </r>
  </si>
  <si>
    <t>Bienes Institucionales constatados.</t>
  </si>
  <si>
    <t>Salidas de Bienes Institucionales Autorizada.</t>
  </si>
  <si>
    <t>Devoluciones de Bienes receptadas.</t>
  </si>
  <si>
    <t>Bienes Institucionales Reclasificados.</t>
  </si>
  <si>
    <t>Bienes inservibles, obsoletos o que han dejado de tener utilidad enajenados.</t>
  </si>
  <si>
    <t>Vigencia de seguros para protección de bienes verificadas.</t>
  </si>
  <si>
    <r>
      <rPr>
        <b/>
        <sz val="9"/>
        <rFont val="Century Schoolbook"/>
        <family val="1"/>
      </rPr>
      <t xml:space="preserve">1.- </t>
    </r>
    <r>
      <rPr>
        <sz val="10"/>
        <rFont val="Arial Narrow"/>
        <family val="2"/>
      </rPr>
      <t>Realizar la Constatación de los Bienes Institucionales.</t>
    </r>
  </si>
  <si>
    <r>
      <rPr>
        <b/>
        <sz val="9"/>
        <rFont val="Century Schoolbook"/>
        <family val="1"/>
      </rPr>
      <t>2.-</t>
    </r>
    <r>
      <rPr>
        <sz val="10"/>
        <rFont val="Arial Narrow"/>
        <family val="2"/>
      </rPr>
      <t xml:space="preserve"> Autorizar la Salida de Bienes Institucionales.</t>
    </r>
  </si>
  <si>
    <r>
      <rPr>
        <b/>
        <sz val="9"/>
        <rFont val="Century Schoolbook"/>
        <family val="1"/>
      </rPr>
      <t>3.-</t>
    </r>
    <r>
      <rPr>
        <sz val="10"/>
        <rFont val="Arial Narrow"/>
        <family val="2"/>
      </rPr>
      <t xml:space="preserve"> Realizar la recepción de los Bienes devueltos por los Usuarios.</t>
    </r>
  </si>
  <si>
    <r>
      <rPr>
        <b/>
        <sz val="9"/>
        <rFont val="Century Schoolbook"/>
        <family val="1"/>
      </rPr>
      <t>4.-</t>
    </r>
    <r>
      <rPr>
        <sz val="10"/>
        <rFont val="Arial Narrow"/>
        <family val="2"/>
      </rPr>
      <t xml:space="preserve"> Realizar la Reclasificación de Bienes Institucionales.</t>
    </r>
  </si>
  <si>
    <r>
      <rPr>
        <b/>
        <sz val="9"/>
        <rFont val="Century Schoolbook"/>
        <family val="1"/>
      </rPr>
      <t>5.-</t>
    </r>
    <r>
      <rPr>
        <sz val="10"/>
        <rFont val="Arial Narrow"/>
        <family val="2"/>
      </rPr>
      <t xml:space="preserve"> Realizar la Enajenación de bienes inservibles, obsoletos o que han dejado de tener utilidad.</t>
    </r>
  </si>
  <si>
    <r>
      <rPr>
        <b/>
        <sz val="9"/>
        <rFont val="Century Schoolbook"/>
        <family val="1"/>
      </rPr>
      <t>6.-</t>
    </r>
    <r>
      <rPr>
        <sz val="10"/>
        <rFont val="Arial Narrow"/>
        <family val="2"/>
      </rPr>
      <t xml:space="preserve"> Realizar la Verificación de la vigencia de seguros para protección de bienes.</t>
    </r>
  </si>
  <si>
    <r>
      <rPr>
        <b/>
        <sz val="9"/>
        <rFont val="Century Schoolbook"/>
        <family val="1"/>
      </rPr>
      <t xml:space="preserve">7.- </t>
    </r>
    <r>
      <rPr>
        <sz val="10"/>
        <rFont val="Arial Narrow"/>
        <family val="2"/>
      </rPr>
      <t>Entregar la Planificación Operativa Anual y Evaluación de la Planificación Operativa Anual.</t>
    </r>
  </si>
  <si>
    <r>
      <rPr>
        <b/>
        <sz val="9"/>
        <rFont val="Century Schoolbook"/>
        <family val="1"/>
      </rPr>
      <t>8.-</t>
    </r>
    <r>
      <rPr>
        <sz val="10"/>
        <rFont val="Arial Narrow"/>
        <family val="2"/>
      </rPr>
      <t xml:space="preserve"> Realizar la Organización del Archivo de Gestión.</t>
    </r>
  </si>
  <si>
    <t>N° de autorizaciones de bienes realizadas</t>
  </si>
  <si>
    <t>N° de reclasificación de bienes realizadas</t>
  </si>
  <si>
    <t>N° de Informe de Bienes inservibles, obsoletos o que han dejado de tener utilidad previo al proceso de enajenación.</t>
  </si>
  <si>
    <t>N° de Informes de Verificación de la vigencia de seguros para protección de bienes elaboradas</t>
  </si>
  <si>
    <t>N° de Planificación Operativa Anual y Evaluación de la Planificación Operativa Anual enviados oportunamente</t>
  </si>
  <si>
    <r>
      <t xml:space="preserve">N° de Inventario Documental del año </t>
    </r>
    <r>
      <rPr>
        <sz val="10"/>
        <rFont val="Century Schoolbook"/>
        <family val="1"/>
      </rPr>
      <t>2018</t>
    </r>
    <r>
      <rPr>
        <sz val="10"/>
        <rFont val="Arial Narrow"/>
        <family val="2"/>
      </rPr>
      <t xml:space="preserve"> y </t>
    </r>
    <r>
      <rPr>
        <sz val="10"/>
        <rFont val="Century Schoolbook"/>
        <family val="1"/>
      </rPr>
      <t>2019</t>
    </r>
    <r>
      <rPr>
        <sz val="10"/>
        <rFont val="Arial Narrow"/>
        <family val="2"/>
      </rPr>
      <t xml:space="preserve"> presentado</t>
    </r>
  </si>
  <si>
    <r>
      <rPr>
        <b/>
        <sz val="9"/>
        <rFont val="Century Schoolbook"/>
        <family val="1"/>
      </rPr>
      <t>1.-</t>
    </r>
    <r>
      <rPr>
        <sz val="10"/>
        <rFont val="Arial Narrow"/>
        <family val="2"/>
      </rPr>
      <t xml:space="preserve"> Recibir oficio solicitando se autorice la salida de un bien ya sea por garantía o para ser reparado en talleres particulares. 
</t>
    </r>
    <r>
      <rPr>
        <b/>
        <sz val="9"/>
        <rFont val="Century Schoolbook"/>
        <family val="1"/>
      </rPr>
      <t>2.-</t>
    </r>
    <r>
      <rPr>
        <sz val="10"/>
        <rFont val="Arial Narrow"/>
        <family val="2"/>
      </rPr>
      <t xml:space="preserve"> Constatar la información del bien.
</t>
    </r>
    <r>
      <rPr>
        <b/>
        <sz val="9"/>
        <rFont val="Century Schoolbook"/>
        <family val="1"/>
      </rPr>
      <t>3.-</t>
    </r>
    <r>
      <rPr>
        <sz val="10"/>
        <rFont val="Arial Narrow"/>
        <family val="2"/>
      </rPr>
      <t xml:space="preserve"> Elaborar el formulario de autorización de salida del bien.
</t>
    </r>
    <r>
      <rPr>
        <b/>
        <sz val="9"/>
        <rFont val="Century Schoolbook"/>
        <family val="1"/>
      </rPr>
      <t>4.-</t>
    </r>
    <r>
      <rPr>
        <sz val="10"/>
        <rFont val="Arial Narrow"/>
        <family val="2"/>
      </rPr>
      <t xml:space="preserve"> Verificar la restitución por garantía o la devolución del bien reparado.</t>
    </r>
  </si>
  <si>
    <r>
      <rPr>
        <b/>
        <sz val="9"/>
        <rFont val="Century Schoolbook"/>
        <family val="1"/>
      </rPr>
      <t>1.-</t>
    </r>
    <r>
      <rPr>
        <sz val="10"/>
        <rFont val="Arial Narrow"/>
        <family val="2"/>
      </rPr>
      <t xml:space="preserve"> Recibir petición de devolución de bienes.
</t>
    </r>
    <r>
      <rPr>
        <b/>
        <sz val="9"/>
        <rFont val="Century Schoolbook"/>
        <family val="1"/>
      </rPr>
      <t>2.-</t>
    </r>
    <r>
      <rPr>
        <sz val="10"/>
        <rFont val="Arial Narrow"/>
        <family val="2"/>
      </rPr>
      <t xml:space="preserve"> Elaborar Acta de Devolución de Bienes.
</t>
    </r>
    <r>
      <rPr>
        <b/>
        <sz val="9"/>
        <rFont val="Century Schoolbook"/>
        <family val="1"/>
      </rPr>
      <t>3.-</t>
    </r>
    <r>
      <rPr>
        <sz val="10"/>
        <rFont val="Arial Narrow"/>
        <family val="2"/>
      </rPr>
      <t xml:space="preserve"> Realizar la entrega del acta de devolución de bienes al usuario. 
</t>
    </r>
    <r>
      <rPr>
        <b/>
        <sz val="9"/>
        <rFont val="Century Schoolbook"/>
        <family val="1"/>
      </rPr>
      <t>4.-</t>
    </r>
    <r>
      <rPr>
        <sz val="10"/>
        <rFont val="Arial Narrow"/>
        <family val="2"/>
      </rPr>
      <t xml:space="preserve"> Comunicar a la Unidad de Bienes la devolución recibida.</t>
    </r>
  </si>
  <si>
    <r>
      <t xml:space="preserve">No se prevé realizar reclasificaciones en consideración de la disposición del Ministerio de Finanzas de que se concilien todas las cuentas de bienes e inventarios hasta el </t>
    </r>
    <r>
      <rPr>
        <sz val="10"/>
        <rFont val="Century Schoolbook"/>
        <family val="1"/>
      </rPr>
      <t>31</t>
    </r>
    <r>
      <rPr>
        <sz val="10"/>
        <rFont val="Arial Narrow"/>
        <family val="2"/>
      </rPr>
      <t xml:space="preserve"> de diciembre de </t>
    </r>
    <r>
      <rPr>
        <sz val="10"/>
        <rFont val="Century Schoolbook"/>
        <family val="1"/>
      </rPr>
      <t>2019.</t>
    </r>
  </si>
  <si>
    <r>
      <rPr>
        <b/>
        <sz val="9"/>
        <rFont val="Century Schoolbook"/>
        <family val="1"/>
      </rPr>
      <t>1.-</t>
    </r>
    <r>
      <rPr>
        <sz val="10"/>
        <rFont val="Arial Narrow"/>
        <family val="2"/>
      </rPr>
      <t xml:space="preserve"> Revisar las actividades que se realizarán y los bienes necesarios para cumplir con las mismas.
</t>
    </r>
    <r>
      <rPr>
        <b/>
        <sz val="9"/>
        <rFont val="Century Schoolbook"/>
        <family val="1"/>
      </rPr>
      <t xml:space="preserve">2.- </t>
    </r>
    <r>
      <rPr>
        <sz val="10"/>
        <rFont val="Arial Narrow"/>
        <family val="2"/>
      </rPr>
      <t>Elaborar la Planificación Operativa Anual y Evaluación de la Planificación Operativa Anual.</t>
    </r>
  </si>
  <si>
    <r>
      <rPr>
        <b/>
        <sz val="9"/>
        <rFont val="Century Schoolbook"/>
        <family val="1"/>
      </rPr>
      <t>1.-</t>
    </r>
    <r>
      <rPr>
        <sz val="10"/>
        <rFont val="Arial Narrow"/>
        <family val="2"/>
      </rPr>
      <t xml:space="preserve"> Clasificar los documentos.
</t>
    </r>
    <r>
      <rPr>
        <b/>
        <sz val="9"/>
        <rFont val="Century Schoolbook"/>
        <family val="1"/>
      </rPr>
      <t>2.-</t>
    </r>
    <r>
      <rPr>
        <sz val="10"/>
        <rFont val="Arial Narrow"/>
        <family val="2"/>
      </rPr>
      <t xml:space="preserve"> Organizar el archivo según las directrices de la unidad de archivo general.</t>
    </r>
  </si>
  <si>
    <r>
      <rPr>
        <b/>
        <sz val="9"/>
        <rFont val="Century Schoolbook"/>
        <family val="1"/>
      </rPr>
      <t xml:space="preserve">1.- </t>
    </r>
    <r>
      <rPr>
        <sz val="10"/>
        <rFont val="Arial Narrow"/>
        <family val="2"/>
      </rPr>
      <t>Formularios Autorización de Salida de Bienes.</t>
    </r>
  </si>
  <si>
    <r>
      <rPr>
        <b/>
        <sz val="9"/>
        <rFont val="Century Schoolbook"/>
        <family val="1"/>
      </rPr>
      <t>1.-</t>
    </r>
    <r>
      <rPr>
        <sz val="10"/>
        <rFont val="Arial Narrow"/>
        <family val="2"/>
      </rPr>
      <t xml:space="preserve"> Actas de devolución de bienes.</t>
    </r>
  </si>
  <si>
    <r>
      <rPr>
        <b/>
        <sz val="9"/>
        <rFont val="Century Schoolbook"/>
        <family val="1"/>
      </rPr>
      <t>1.-</t>
    </r>
    <r>
      <rPr>
        <sz val="10"/>
        <rFont val="Arial Narrow"/>
        <family val="2"/>
      </rPr>
      <t xml:space="preserve"> Informes de reclasificación de Bienes.</t>
    </r>
  </si>
  <si>
    <r>
      <rPr>
        <b/>
        <sz val="9"/>
        <rFont val="Century Schoolbook"/>
        <family val="1"/>
      </rPr>
      <t>1.-</t>
    </r>
    <r>
      <rPr>
        <sz val="10"/>
        <rFont val="Arial Narrow"/>
        <family val="2"/>
      </rPr>
      <t xml:space="preserve"> Reportes de Bienes inservibles, obsoletos o que han dejado de tener utilidad previo al proceso de enajenación.</t>
    </r>
  </si>
  <si>
    <r>
      <rPr>
        <b/>
        <sz val="9"/>
        <rFont val="Century Schoolbook"/>
        <family val="1"/>
      </rPr>
      <t xml:space="preserve">1.- </t>
    </r>
    <r>
      <rPr>
        <sz val="10"/>
        <rFont val="Arial Narrow"/>
        <family val="2"/>
      </rPr>
      <t>Lista de bienes a ser asegurados.</t>
    </r>
  </si>
  <si>
    <r>
      <rPr>
        <b/>
        <sz val="9"/>
        <rFont val="Century Schoolbook"/>
        <family val="1"/>
      </rPr>
      <t>1.-</t>
    </r>
    <r>
      <rPr>
        <sz val="10"/>
        <rFont val="Arial Narrow"/>
        <family val="2"/>
      </rPr>
      <t xml:space="preserve"> Inventario Documental del archivo de gestión.</t>
    </r>
  </si>
  <si>
    <r>
      <t xml:space="preserve">Grapas </t>
    </r>
    <r>
      <rPr>
        <sz val="10"/>
        <color theme="1"/>
        <rFont val="Century Schoolbook"/>
        <family val="1"/>
      </rPr>
      <t>26/6</t>
    </r>
    <r>
      <rPr>
        <sz val="10"/>
        <color theme="1"/>
        <rFont val="Arial Narrow"/>
        <family val="2"/>
      </rPr>
      <t xml:space="preserve"> Caja </t>
    </r>
    <r>
      <rPr>
        <sz val="10"/>
        <color theme="1"/>
        <rFont val="Century Schoolbook"/>
        <family val="1"/>
      </rPr>
      <t>1000</t>
    </r>
    <r>
      <rPr>
        <sz val="10"/>
        <color theme="1"/>
        <rFont val="Arial Narrow"/>
        <family val="2"/>
      </rPr>
      <t xml:space="preserve"> U</t>
    </r>
  </si>
  <si>
    <r>
      <t xml:space="preserve">Clip Standard </t>
    </r>
    <r>
      <rPr>
        <sz val="10"/>
        <color theme="1"/>
        <rFont val="Century Schoolbook"/>
        <family val="1"/>
      </rPr>
      <t>32</t>
    </r>
    <r>
      <rPr>
        <sz val="10"/>
        <color theme="1"/>
        <rFont val="Arial Narrow"/>
        <family val="2"/>
      </rPr>
      <t xml:space="preserve"> mm Metálicos caja de </t>
    </r>
    <r>
      <rPr>
        <sz val="10"/>
        <color theme="1"/>
        <rFont val="Century Schoolbook"/>
        <family val="1"/>
      </rPr>
      <t>100</t>
    </r>
    <r>
      <rPr>
        <sz val="10"/>
        <color theme="1"/>
        <rFont val="Arial Narrow"/>
        <family val="2"/>
      </rPr>
      <t xml:space="preserve"> Unidades</t>
    </r>
  </si>
  <si>
    <r>
      <t xml:space="preserve">Clip Mariposa Caja de </t>
    </r>
    <r>
      <rPr>
        <sz val="10"/>
        <color theme="1"/>
        <rFont val="Century Schoolbook"/>
        <family val="1"/>
      </rPr>
      <t>50</t>
    </r>
    <r>
      <rPr>
        <sz val="10"/>
        <color theme="1"/>
        <rFont val="Arial Narrow"/>
        <family val="2"/>
      </rPr>
      <t xml:space="preserve"> Unidades</t>
    </r>
  </si>
  <si>
    <r>
      <t xml:space="preserve">Etiquetas de </t>
    </r>
    <r>
      <rPr>
        <sz val="10"/>
        <color theme="1"/>
        <rFont val="Century Schoolbook"/>
        <family val="1"/>
      </rPr>
      <t>6.4</t>
    </r>
    <r>
      <rPr>
        <sz val="10"/>
        <color theme="1"/>
        <rFont val="Arial Narrow"/>
        <family val="2"/>
      </rPr>
      <t xml:space="preserve"> x </t>
    </r>
    <r>
      <rPr>
        <sz val="10"/>
        <color theme="1"/>
        <rFont val="Century Schoolbook"/>
        <family val="1"/>
      </rPr>
      <t>2.5</t>
    </r>
    <r>
      <rPr>
        <sz val="10"/>
        <color theme="1"/>
        <rFont val="Arial Narrow"/>
        <family val="2"/>
      </rPr>
      <t xml:space="preserve"> cm, poly trans silver void </t>
    </r>
    <r>
      <rPr>
        <sz val="10"/>
        <color theme="1"/>
        <rFont val="Century Schoolbook"/>
        <family val="1"/>
      </rPr>
      <t>2260</t>
    </r>
    <r>
      <rPr>
        <sz val="10"/>
        <color theme="1"/>
        <rFont val="Arial Narrow"/>
        <family val="2"/>
      </rPr>
      <t xml:space="preserve"> et/rollo. Código: </t>
    </r>
    <r>
      <rPr>
        <sz val="10"/>
        <color theme="1"/>
        <rFont val="Century Schoolbook"/>
        <family val="1"/>
      </rPr>
      <t>98252</t>
    </r>
  </si>
  <si>
    <r>
      <t xml:space="preserve">Jabón de tocador líquido con válvula </t>
    </r>
    <r>
      <rPr>
        <sz val="10"/>
        <color theme="1"/>
        <rFont val="Century Schoolbook"/>
        <family val="1"/>
      </rPr>
      <t>500</t>
    </r>
    <r>
      <rPr>
        <sz val="10"/>
        <color theme="1"/>
        <rFont val="Arial Narrow"/>
        <family val="2"/>
      </rPr>
      <t xml:space="preserve"> ml</t>
    </r>
  </si>
  <si>
    <t>Cera para dedos/Crema Contar Billete (Mediana)</t>
  </si>
  <si>
    <r>
      <t xml:space="preserve">Cinta de Empaque </t>
    </r>
    <r>
      <rPr>
        <sz val="10"/>
        <color theme="1"/>
        <rFont val="Century Schoolbook"/>
        <family val="1"/>
      </rPr>
      <t>48</t>
    </r>
    <r>
      <rPr>
        <sz val="10"/>
        <color theme="1"/>
        <rFont val="Arial Narrow"/>
        <family val="2"/>
      </rPr>
      <t>X</t>
    </r>
    <r>
      <rPr>
        <sz val="10"/>
        <color theme="1"/>
        <rFont val="Century Schoolbook"/>
        <family val="1"/>
      </rPr>
      <t>80</t>
    </r>
    <r>
      <rPr>
        <sz val="10"/>
        <color theme="1"/>
        <rFont val="Arial Narrow"/>
        <family val="2"/>
      </rPr>
      <t xml:space="preserve"> Ydas Color café</t>
    </r>
  </si>
  <si>
    <r>
      <t xml:space="preserve">Cuaderno espiral universitario a cuadros de </t>
    </r>
    <r>
      <rPr>
        <sz val="10"/>
        <color theme="1"/>
        <rFont val="Century Schoolbook"/>
        <family val="1"/>
      </rPr>
      <t>100</t>
    </r>
    <r>
      <rPr>
        <sz val="10"/>
        <color theme="1"/>
        <rFont val="Arial Narrow"/>
        <family val="2"/>
      </rPr>
      <t xml:space="preserve"> hojas</t>
    </r>
  </si>
  <si>
    <r>
      <t xml:space="preserve">Ambiental varias fragancias en aerosol </t>
    </r>
    <r>
      <rPr>
        <sz val="10"/>
        <color theme="1"/>
        <rFont val="Century Schoolbook"/>
        <family val="1"/>
      </rPr>
      <t>360</t>
    </r>
    <r>
      <rPr>
        <sz val="10"/>
        <color theme="1"/>
        <rFont val="Arial Narrow"/>
        <family val="2"/>
      </rPr>
      <t xml:space="preserve"> cc</t>
    </r>
  </si>
  <si>
    <r>
      <t xml:space="preserve">Antisarro </t>
    </r>
    <r>
      <rPr>
        <sz val="10"/>
        <color theme="1"/>
        <rFont val="Century Schoolbook"/>
        <family val="1"/>
      </rPr>
      <t>1</t>
    </r>
    <r>
      <rPr>
        <sz val="10"/>
        <color theme="1"/>
        <rFont val="Arial Narrow"/>
        <family val="2"/>
      </rPr>
      <t xml:space="preserve"> litro</t>
    </r>
  </si>
  <si>
    <r>
      <t xml:space="preserve">Atomizador </t>
    </r>
    <r>
      <rPr>
        <sz val="10"/>
        <color theme="1"/>
        <rFont val="Century Schoolbook"/>
        <family val="1"/>
      </rPr>
      <t>500</t>
    </r>
    <r>
      <rPr>
        <sz val="10"/>
        <color theme="1"/>
        <rFont val="Arial Narrow"/>
        <family val="2"/>
      </rPr>
      <t xml:space="preserve"> cc </t>
    </r>
  </si>
  <si>
    <r>
      <t xml:space="preserve">Cloro líquido al </t>
    </r>
    <r>
      <rPr>
        <sz val="10"/>
        <color theme="1"/>
        <rFont val="Century Schoolbook"/>
        <family val="1"/>
      </rPr>
      <t>5</t>
    </r>
    <r>
      <rPr>
        <sz val="10"/>
        <color theme="1"/>
        <rFont val="Arial Narrow"/>
        <family val="2"/>
      </rPr>
      <t xml:space="preserve"> por ciento, galón</t>
    </r>
  </si>
  <si>
    <r>
      <t xml:space="preserve">Detergente en polvo funda de </t>
    </r>
    <r>
      <rPr>
        <sz val="10"/>
        <color theme="1"/>
        <rFont val="Century Schoolbook"/>
        <family val="1"/>
      </rPr>
      <t>2</t>
    </r>
    <r>
      <rPr>
        <sz val="10"/>
        <color theme="1"/>
        <rFont val="Arial Narrow"/>
        <family val="2"/>
      </rPr>
      <t xml:space="preserve"> kg</t>
    </r>
  </si>
  <si>
    <r>
      <t xml:space="preserve">Funda de basura semindustrial negra </t>
    </r>
    <r>
      <rPr>
        <sz val="10"/>
        <color theme="1"/>
        <rFont val="Century Schoolbook"/>
        <family val="1"/>
      </rPr>
      <t>30</t>
    </r>
    <r>
      <rPr>
        <sz val="10"/>
        <color theme="1"/>
        <rFont val="Arial Narrow"/>
        <family val="2"/>
      </rPr>
      <t>"x</t>
    </r>
    <r>
      <rPr>
        <sz val="10"/>
        <color theme="1"/>
        <rFont val="Century Schoolbook"/>
        <family val="1"/>
      </rPr>
      <t>36</t>
    </r>
    <r>
      <rPr>
        <sz val="10"/>
        <color theme="1"/>
        <rFont val="Arial Narrow"/>
        <family val="2"/>
      </rPr>
      <t>"</t>
    </r>
  </si>
  <si>
    <r>
      <t xml:space="preserve">Insecticida aerosol </t>
    </r>
    <r>
      <rPr>
        <sz val="10"/>
        <color theme="1"/>
        <rFont val="Century Schoolbook"/>
        <family val="1"/>
      </rPr>
      <t>400</t>
    </r>
    <r>
      <rPr>
        <sz val="10"/>
        <color theme="1"/>
        <rFont val="Arial Narrow"/>
        <family val="2"/>
      </rPr>
      <t xml:space="preserve"> cc</t>
    </r>
  </si>
  <si>
    <r>
      <t xml:space="preserve">Líquido (aceite) limpia muebles frasco </t>
    </r>
    <r>
      <rPr>
        <sz val="10"/>
        <color theme="1"/>
        <rFont val="Century Schoolbook"/>
        <family val="1"/>
      </rPr>
      <t>250</t>
    </r>
    <r>
      <rPr>
        <sz val="10"/>
        <color theme="1"/>
        <rFont val="Arial Narrow"/>
        <family val="2"/>
      </rPr>
      <t xml:space="preserve"> cc</t>
    </r>
  </si>
  <si>
    <r>
      <t xml:space="preserve">Papel higiénico jumbo doble hoja blanco </t>
    </r>
    <r>
      <rPr>
        <sz val="10"/>
        <color theme="1"/>
        <rFont val="Century Schoolbook"/>
        <family val="1"/>
      </rPr>
      <t>250</t>
    </r>
    <r>
      <rPr>
        <sz val="10"/>
        <color theme="1"/>
        <rFont val="Arial Narrow"/>
        <family val="2"/>
      </rPr>
      <t xml:space="preserve"> metros</t>
    </r>
  </si>
  <si>
    <r>
      <t>Separadores plásticos A</t>
    </r>
    <r>
      <rPr>
        <sz val="10"/>
        <color theme="1"/>
        <rFont val="Century Schoolbook"/>
        <family val="1"/>
      </rPr>
      <t>4</t>
    </r>
    <r>
      <rPr>
        <sz val="10"/>
        <color theme="1"/>
        <rFont val="Arial Narrow"/>
        <family val="2"/>
      </rPr>
      <t xml:space="preserve"> Funda de </t>
    </r>
    <r>
      <rPr>
        <sz val="10"/>
        <color theme="1"/>
        <rFont val="Century Schoolbook"/>
        <family val="1"/>
      </rPr>
      <t>10</t>
    </r>
    <r>
      <rPr>
        <sz val="10"/>
        <color theme="1"/>
        <rFont val="Arial Narrow"/>
        <family val="2"/>
      </rPr>
      <t xml:space="preserve"> U</t>
    </r>
  </si>
  <si>
    <r>
      <rPr>
        <b/>
        <sz val="9"/>
        <rFont val="Century Schoolbook"/>
        <family val="1"/>
      </rPr>
      <t>1.-</t>
    </r>
    <r>
      <rPr>
        <sz val="10"/>
        <rFont val="Arial Narrow"/>
        <family val="2"/>
      </rPr>
      <t xml:space="preserve"> Elaborar el plan de desarrollo de infraestructura.</t>
    </r>
  </si>
  <si>
    <t>Plan de Desarrollo de Infraestructura, elaborado.</t>
  </si>
  <si>
    <t>N° de planes de desarrollo de infraestructura, presentado</t>
  </si>
  <si>
    <r>
      <rPr>
        <b/>
        <sz val="9"/>
        <rFont val="Century Schoolbook"/>
        <family val="1"/>
      </rPr>
      <t>1.-</t>
    </r>
    <r>
      <rPr>
        <sz val="10"/>
        <rFont val="Arial Narrow"/>
        <family val="2"/>
      </rPr>
      <t xml:space="preserve"> Visitar a las Unidades Académicas para la verificación de espacios requeridos.
</t>
    </r>
    <r>
      <rPr>
        <b/>
        <sz val="9"/>
        <rFont val="Century Schoolbook"/>
        <family val="1"/>
      </rPr>
      <t>2.-</t>
    </r>
    <r>
      <rPr>
        <sz val="10"/>
        <rFont val="Arial Narrow"/>
        <family val="2"/>
      </rPr>
      <t xml:space="preserve"> Elaborar un informe/ presupuesto del resultado obtenido luego de la verificación.</t>
    </r>
  </si>
  <si>
    <r>
      <rPr>
        <b/>
        <sz val="9"/>
        <rFont val="Century Schoolbook"/>
        <family val="1"/>
      </rPr>
      <t>1.-</t>
    </r>
    <r>
      <rPr>
        <sz val="10"/>
        <rFont val="Arial Narrow"/>
        <family val="2"/>
      </rPr>
      <t xml:space="preserve"> Plan de Desarrollo de Infraestructura aprobado.</t>
    </r>
  </si>
  <si>
    <t>* Ing. Marco Carrión Limones,
  Jefe de Infraestructura Física y Fiscalización
* Ing. Graciela Sarango León,
  Ingeniera Civil
* Ing. Amado Del Pezo González, 
  Ingeniero Civil
* Sr. Luis Pacurucu Paredes,
  Analista de Infraestructura y Fiscalización
* Sr. Luis Lucero Lovatón,
  Analista de Infraestructura y Fiscalización</t>
  </si>
  <si>
    <r>
      <t xml:space="preserve">Compra de transformador PADMOUNTED de </t>
    </r>
    <r>
      <rPr>
        <sz val="10"/>
        <color theme="1"/>
        <rFont val="Century Schoolbook"/>
        <family val="1"/>
      </rPr>
      <t>400</t>
    </r>
    <r>
      <rPr>
        <sz val="10"/>
        <color theme="1"/>
        <rFont val="Arial Narrow"/>
        <family val="2"/>
      </rPr>
      <t xml:space="preserve"> KVA</t>
    </r>
  </si>
  <si>
    <r>
      <rPr>
        <b/>
        <sz val="9"/>
        <rFont val="Century Schoolbook"/>
        <family val="1"/>
      </rPr>
      <t>2.-</t>
    </r>
    <r>
      <rPr>
        <sz val="10"/>
        <rFont val="Arial Narrow"/>
        <family val="2"/>
      </rPr>
      <t xml:space="preserve"> Elaborar el Plan de mantenimiento básico y limpieza de infraestructura.</t>
    </r>
  </si>
  <si>
    <t>Plan de Mantenimiento básico y limpieza de infraestructura, elaborado.</t>
  </si>
  <si>
    <t>N° de plan de mantenimiento básico y limpieza de infraestructura, presentado</t>
  </si>
  <si>
    <r>
      <rPr>
        <b/>
        <sz val="9"/>
        <rFont val="Century Schoolbook"/>
        <family val="1"/>
      </rPr>
      <t>1.-</t>
    </r>
    <r>
      <rPr>
        <sz val="10"/>
        <rFont val="Arial Narrow"/>
        <family val="2"/>
      </rPr>
      <t xml:space="preserve"> Visitar las edificaciones y espacios de la Universidad para verificar la limpieza.
</t>
    </r>
    <r>
      <rPr>
        <b/>
        <sz val="9"/>
        <rFont val="Century Schoolbook"/>
        <family val="1"/>
      </rPr>
      <t>2.-</t>
    </r>
    <r>
      <rPr>
        <sz val="10"/>
        <rFont val="Arial Narrow"/>
        <family val="2"/>
      </rPr>
      <t xml:space="preserve"> Revisar las instalaciones para comprobar su correcto funcionamiento o necesidad de mantenimiento básico.</t>
    </r>
  </si>
  <si>
    <r>
      <rPr>
        <b/>
        <sz val="9"/>
        <rFont val="Century Schoolbook"/>
        <family val="1"/>
      </rPr>
      <t>1.-</t>
    </r>
    <r>
      <rPr>
        <sz val="10"/>
        <rFont val="Arial Narrow"/>
        <family val="2"/>
      </rPr>
      <t xml:space="preserve"> Plan de mantenimiento básico y limpieza aprobado.</t>
    </r>
  </si>
  <si>
    <t>* Ing. Marco Carrión Limones,
  Jefe de Infraestructura Física y Fiscalización
* Ing. Graciela Sarango León,
  Ingeniera Civil
* Ing. Amado Del Pezo González, 
  Ingeniero Civil
* Ing. Martin Sarmiento Sánchez, 
  Supervisor Mantenimiento General
* Sr. Luis Pacurucu Paredes,
   Analista de Infraestructura y Fiscalización
* Sr. Luis Lucero Lovatón,
  Analista de Infraestructura y Fiscalización</t>
  </si>
  <si>
    <t>Escobas de plástico rígida para exterior</t>
  </si>
  <si>
    <r>
      <t xml:space="preserve">Franela cortada </t>
    </r>
    <r>
      <rPr>
        <sz val="10"/>
        <rFont val="Century Schoolbook"/>
        <family val="1"/>
      </rPr>
      <t>1</t>
    </r>
    <r>
      <rPr>
        <sz val="10"/>
        <rFont val="Arial Narrow"/>
        <family val="2"/>
      </rPr>
      <t xml:space="preserve"> metro</t>
    </r>
  </si>
  <si>
    <r>
      <t xml:space="preserve">Fundas negras para basura x </t>
    </r>
    <r>
      <rPr>
        <sz val="10"/>
        <rFont val="Century Schoolbook"/>
        <family val="1"/>
      </rPr>
      <t>10</t>
    </r>
    <r>
      <rPr>
        <sz val="10"/>
        <rFont val="Arial Narrow"/>
        <family val="2"/>
      </rPr>
      <t xml:space="preserve"> de </t>
    </r>
    <r>
      <rPr>
        <sz val="10"/>
        <rFont val="Century Schoolbook"/>
        <family val="1"/>
      </rPr>
      <t>23*28</t>
    </r>
    <r>
      <rPr>
        <sz val="10"/>
        <rFont val="Arial Narrow"/>
        <family val="2"/>
      </rPr>
      <t xml:space="preserve"> pulg</t>
    </r>
  </si>
  <si>
    <r>
      <t xml:space="preserve">Fundas negras para basura x </t>
    </r>
    <r>
      <rPr>
        <sz val="10"/>
        <rFont val="Century Schoolbook"/>
        <family val="1"/>
      </rPr>
      <t>10</t>
    </r>
    <r>
      <rPr>
        <sz val="10"/>
        <rFont val="Arial Narrow"/>
        <family val="2"/>
      </rPr>
      <t xml:space="preserve"> de </t>
    </r>
    <r>
      <rPr>
        <sz val="10"/>
        <rFont val="Century Schoolbook"/>
        <family val="1"/>
      </rPr>
      <t>30*36</t>
    </r>
    <r>
      <rPr>
        <sz val="10"/>
        <rFont val="Arial Narrow"/>
        <family val="2"/>
      </rPr>
      <t xml:space="preserve"> pulg</t>
    </r>
  </si>
  <si>
    <t>Recogedor de basura plásticos</t>
  </si>
  <si>
    <r>
      <t xml:space="preserve">Guantes de caucho # </t>
    </r>
    <r>
      <rPr>
        <sz val="10"/>
        <rFont val="Century Schoolbook"/>
        <family val="1"/>
      </rPr>
      <t>9</t>
    </r>
  </si>
  <si>
    <r>
      <t xml:space="preserve">Rollo de papel higiénico jumbo doble hoja blanco </t>
    </r>
    <r>
      <rPr>
        <sz val="10"/>
        <rFont val="Century Schoolbook"/>
        <family val="1"/>
      </rPr>
      <t>250</t>
    </r>
    <r>
      <rPr>
        <sz val="10"/>
        <rFont val="Arial Narrow"/>
        <family val="2"/>
      </rPr>
      <t xml:space="preserve"> m</t>
    </r>
  </si>
  <si>
    <r>
      <t xml:space="preserve">Líquido (Aceite) limpia muebles frasco de </t>
    </r>
    <r>
      <rPr>
        <sz val="10"/>
        <rFont val="Century Schoolbook"/>
        <family val="1"/>
      </rPr>
      <t>250</t>
    </r>
    <r>
      <rPr>
        <sz val="10"/>
        <rFont val="Arial Narrow"/>
        <family val="2"/>
      </rPr>
      <t xml:space="preserve"> cc</t>
    </r>
  </si>
  <si>
    <t>Cepillo sanitario con base plática</t>
  </si>
  <si>
    <t>Líquido para limpiar vidrio (litro)</t>
  </si>
  <si>
    <r>
      <t xml:space="preserve">Detergente en polvo funda de </t>
    </r>
    <r>
      <rPr>
        <sz val="10"/>
        <rFont val="Century Schoolbook"/>
        <family val="1"/>
      </rPr>
      <t>2</t>
    </r>
    <r>
      <rPr>
        <sz val="10"/>
        <rFont val="Arial Narrow"/>
        <family val="2"/>
      </rPr>
      <t xml:space="preserve"> Kg</t>
    </r>
  </si>
  <si>
    <r>
      <t xml:space="preserve">Escurridor de agua </t>
    </r>
    <r>
      <rPr>
        <sz val="10"/>
        <rFont val="Century Schoolbook"/>
        <family val="1"/>
      </rPr>
      <t>75</t>
    </r>
    <r>
      <rPr>
        <sz val="10"/>
        <rFont val="Arial Narrow"/>
        <family val="2"/>
      </rPr>
      <t xml:space="preserve"> cm</t>
    </r>
  </si>
  <si>
    <t>Trapeador clásico</t>
  </si>
  <si>
    <t>Trapeador clásico repuesto mopa</t>
  </si>
  <si>
    <r>
      <t xml:space="preserve">Barredora de polvo </t>
    </r>
    <r>
      <rPr>
        <sz val="10"/>
        <rFont val="Century Schoolbook"/>
        <family val="1"/>
      </rPr>
      <t>60</t>
    </r>
    <r>
      <rPr>
        <sz val="10"/>
        <rFont val="Arial Narrow"/>
        <family val="2"/>
      </rPr>
      <t xml:space="preserve"> cm</t>
    </r>
  </si>
  <si>
    <r>
      <t xml:space="preserve">Barredora de polvo </t>
    </r>
    <r>
      <rPr>
        <sz val="10"/>
        <rFont val="Century Schoolbook"/>
        <family val="1"/>
      </rPr>
      <t>60</t>
    </r>
    <r>
      <rPr>
        <sz val="10"/>
        <rFont val="Arial Narrow"/>
        <family val="2"/>
      </rPr>
      <t xml:space="preserve"> cm repuesto mopa</t>
    </r>
  </si>
  <si>
    <r>
      <rPr>
        <b/>
        <sz val="9"/>
        <rFont val="Century Schoolbook"/>
        <family val="1"/>
      </rPr>
      <t>3.-</t>
    </r>
    <r>
      <rPr>
        <sz val="10"/>
        <rFont val="Arial Narrow"/>
        <family val="2"/>
      </rPr>
      <t xml:space="preserve"> Elaborar plan de mantenimiento de acondicionadores de aire, ascensores, generadores eléctricos y bombas de agua.</t>
    </r>
  </si>
  <si>
    <t>Plan de Mantenimiento de Acondicionadores de aire, Ascensores, Generadores eléctricos y Bombas de agua, elaborado.</t>
  </si>
  <si>
    <t>N° de plan de mantenimiento de acondicionadores de aire, ascensores, generador eléctrico y bombas de agua, presentado</t>
  </si>
  <si>
    <r>
      <rPr>
        <b/>
        <sz val="9"/>
        <rFont val="Century Schoolbook"/>
        <family val="1"/>
      </rPr>
      <t>1.-</t>
    </r>
    <r>
      <rPr>
        <sz val="10"/>
        <rFont val="Arial Narrow"/>
        <family val="2"/>
      </rPr>
      <t xml:space="preserve"> Visitar las edificaciones para verificar funcionamiento de equipos instalados.
</t>
    </r>
    <r>
      <rPr>
        <b/>
        <sz val="9"/>
        <rFont val="Century Schoolbook"/>
        <family val="1"/>
      </rPr>
      <t>2.-</t>
    </r>
    <r>
      <rPr>
        <sz val="10"/>
        <rFont val="Arial Narrow"/>
        <family val="2"/>
      </rPr>
      <t xml:space="preserve"> Revisar los equipos instalados para comprobar su correcto funcionamiento o necesidad de mantenimiento básico.</t>
    </r>
  </si>
  <si>
    <r>
      <rPr>
        <b/>
        <sz val="9"/>
        <rFont val="Century Schoolbook"/>
        <family val="1"/>
      </rPr>
      <t>1.-</t>
    </r>
    <r>
      <rPr>
        <sz val="10"/>
        <rFont val="Arial Narrow"/>
        <family val="2"/>
      </rPr>
      <t xml:space="preserve"> Informes de trabajos de mantenimiento realizados a equipos instalados.
</t>
    </r>
    <r>
      <rPr>
        <b/>
        <sz val="9"/>
        <rFont val="Century Schoolbook"/>
        <family val="1"/>
      </rPr>
      <t>2.-</t>
    </r>
    <r>
      <rPr>
        <sz val="10"/>
        <rFont val="Arial Narrow"/>
        <family val="2"/>
      </rPr>
      <t xml:space="preserve"> Plan de mantenimiento de acondicionadores de aire, ascensores, generadores eléctricos y bombas de agua aprobado.</t>
    </r>
  </si>
  <si>
    <t>* Ing. Marco Carrión Limones,
  Jefe de Infraestructura Física y Fiscalización
* Ing. Graciela Sarango León,
  Ingeniera Civil
* Ing. Amado Del Pezo González, 
  Ingeniero Civil
* Ing. Martin Sarmiento Sánchez, 
  Supervisor Mantenimiento General
* Sr. Luis Pacurucu Paredes,
   Analista de Infraestructura y Fiscalización</t>
  </si>
  <si>
    <t>Mantenimiento preventivo e integral de ascensores, acondicionadores de aire; bomba de agua; generadores eléctricos de la Institución</t>
  </si>
  <si>
    <t>Saldo pendiente de contrato para Servicio de mantenimiento preventivo, correctivo y de emergencia para los ascensores instalados en el Campus Machala y en el edificio de Administración Central de la UTMACH</t>
  </si>
  <si>
    <t>Adecuación y/o mantenimiento de la infraestructura del campus Machala y las Facultades</t>
  </si>
  <si>
    <t>Compra de materiales de gasfitería, electricidad y para mantenimiento de infraestructura</t>
  </si>
  <si>
    <r>
      <rPr>
        <b/>
        <sz val="9"/>
        <rFont val="Century Schoolbook"/>
        <family val="1"/>
      </rPr>
      <t>4.-</t>
    </r>
    <r>
      <rPr>
        <sz val="10"/>
        <rFont val="Arial Narrow"/>
        <family val="2"/>
      </rPr>
      <t xml:space="preserve"> Fiscalizar obras.</t>
    </r>
  </si>
  <si>
    <t>Obras fiscalizadas.</t>
  </si>
  <si>
    <t>N° de informes de fiscalización de obras contratadas por construcción y/o mejoramiento de la infraestructura de la UTMACH, realizados</t>
  </si>
  <si>
    <r>
      <rPr>
        <b/>
        <sz val="9"/>
        <rFont val="Century Schoolbook"/>
        <family val="1"/>
      </rPr>
      <t>1.-</t>
    </r>
    <r>
      <rPr>
        <sz val="10"/>
        <rFont val="Arial Narrow"/>
        <family val="2"/>
      </rPr>
      <t xml:space="preserve"> Visitar al lugar de las obras en construcción o adecuación.
</t>
    </r>
    <r>
      <rPr>
        <b/>
        <sz val="9"/>
        <rFont val="Century Schoolbook"/>
        <family val="1"/>
      </rPr>
      <t>2.-</t>
    </r>
    <r>
      <rPr>
        <sz val="10"/>
        <rFont val="Arial Narrow"/>
        <family val="2"/>
      </rPr>
      <t xml:space="preserve"> Revisar las planillas de avance de obras.</t>
    </r>
  </si>
  <si>
    <r>
      <rPr>
        <b/>
        <sz val="9"/>
        <rFont val="Century Schoolbook"/>
        <family val="1"/>
      </rPr>
      <t>1.-</t>
    </r>
    <r>
      <rPr>
        <sz val="10"/>
        <rFont val="Arial Narrow"/>
        <family val="2"/>
      </rPr>
      <t xml:space="preserve"> Reporte de Fiscalización de obras.</t>
    </r>
  </si>
  <si>
    <t>* Ing. Marco Carrión Limones,
  Jefe de Infraestructura Física y Fiscalización
* Ing. Graciela Sarango León,
  Ingeniera Civil
* Ing. Amado Del Pezo González,
  Ingeniero Civil
* Sr. Luis Pacurucu Paredes,
  Analista de Infraestructura y Fiscalización</t>
  </si>
  <si>
    <r>
      <t>Papel bond A</t>
    </r>
    <r>
      <rPr>
        <sz val="10"/>
        <rFont val="Century Schoolbook"/>
        <family val="1"/>
      </rPr>
      <t>4 75</t>
    </r>
    <r>
      <rPr>
        <sz val="10"/>
        <rFont val="Arial Narrow"/>
        <family val="2"/>
      </rPr>
      <t xml:space="preserve"> grs</t>
    </r>
  </si>
  <si>
    <r>
      <t xml:space="preserve">Archivador tamaño oficio lomo </t>
    </r>
    <r>
      <rPr>
        <sz val="10"/>
        <rFont val="Century Schoolbook"/>
        <family val="1"/>
      </rPr>
      <t>8</t>
    </r>
    <r>
      <rPr>
        <sz val="10"/>
        <rFont val="Arial Narrow"/>
        <family val="2"/>
      </rPr>
      <t xml:space="preserve"> cm</t>
    </r>
  </si>
  <si>
    <r>
      <t xml:space="preserve">Cuaderno espiral universitario cuadro </t>
    </r>
    <r>
      <rPr>
        <sz val="10"/>
        <rFont val="Century Schoolbook"/>
        <family val="1"/>
      </rPr>
      <t>100</t>
    </r>
    <r>
      <rPr>
        <sz val="10"/>
        <rFont val="Arial Narrow"/>
        <family val="2"/>
      </rPr>
      <t xml:space="preserve"> hojas </t>
    </r>
  </si>
  <si>
    <r>
      <t xml:space="preserve">Cuaderno espiral pequeño de cuadro </t>
    </r>
    <r>
      <rPr>
        <sz val="10"/>
        <rFont val="Century Schoolbook"/>
        <family val="1"/>
      </rPr>
      <t>100</t>
    </r>
    <r>
      <rPr>
        <sz val="10"/>
        <rFont val="Arial Narrow"/>
        <family val="2"/>
      </rPr>
      <t xml:space="preserve"> hojas</t>
    </r>
  </si>
  <si>
    <t>Esferográfico tinta azul punta media</t>
  </si>
  <si>
    <r>
      <t xml:space="preserve">Lápiz HB con goma caja de </t>
    </r>
    <r>
      <rPr>
        <sz val="10"/>
        <rFont val="Century Schoolbook"/>
        <family val="1"/>
      </rPr>
      <t>12</t>
    </r>
    <r>
      <rPr>
        <sz val="10"/>
        <rFont val="Arial Narrow"/>
        <family val="2"/>
      </rPr>
      <t xml:space="preserve"> unidades</t>
    </r>
  </si>
  <si>
    <r>
      <t xml:space="preserve">Aprieta papel tipo pinza </t>
    </r>
    <r>
      <rPr>
        <sz val="10"/>
        <rFont val="Century Schoolbook"/>
        <family val="1"/>
      </rPr>
      <t>32</t>
    </r>
    <r>
      <rPr>
        <sz val="10"/>
        <rFont val="Arial Narrow"/>
        <family val="2"/>
      </rPr>
      <t xml:space="preserve"> mm</t>
    </r>
  </si>
  <si>
    <t>Carpeta folder de cartulina manila (vincha incluida)</t>
  </si>
  <si>
    <t>Pares de pilas AAA recargables</t>
  </si>
  <si>
    <t>Par</t>
  </si>
  <si>
    <r>
      <rPr>
        <b/>
        <sz val="9"/>
        <rFont val="Century Schoolbook"/>
        <family val="1"/>
      </rPr>
      <t>5.-</t>
    </r>
    <r>
      <rPr>
        <sz val="10"/>
        <rFont val="Arial Narrow"/>
        <family val="2"/>
      </rPr>
      <t xml:space="preserve"> Elaborar los estudios técnicos para adecuación y/o construcción de infraestructura.</t>
    </r>
  </si>
  <si>
    <t>Estudios técnicos para la adecuación y/o construcción de infraestructura, elaborados.</t>
  </si>
  <si>
    <t>N° de estudios técnicos para adecuación y/o construcción, realizadas</t>
  </si>
  <si>
    <r>
      <rPr>
        <b/>
        <sz val="9"/>
        <rFont val="Century Schoolbook"/>
        <family val="1"/>
      </rPr>
      <t>1.-</t>
    </r>
    <r>
      <rPr>
        <sz val="10"/>
        <rFont val="Arial Narrow"/>
        <family val="2"/>
      </rPr>
      <t xml:space="preserve"> Elaborar planos.
</t>
    </r>
    <r>
      <rPr>
        <b/>
        <sz val="9"/>
        <rFont val="Century Schoolbook"/>
        <family val="1"/>
      </rPr>
      <t>2.-</t>
    </r>
    <r>
      <rPr>
        <sz val="10"/>
        <rFont val="Arial Narrow"/>
        <family val="2"/>
      </rPr>
      <t xml:space="preserve"> Revisar la documentación necesaria.
</t>
    </r>
    <r>
      <rPr>
        <b/>
        <sz val="9"/>
        <rFont val="Century Schoolbook"/>
        <family val="1"/>
      </rPr>
      <t>3.-</t>
    </r>
    <r>
      <rPr>
        <sz val="10"/>
        <rFont val="Arial Narrow"/>
        <family val="2"/>
      </rPr>
      <t xml:space="preserve"> Realizar acta de entrega de estudios, si fuera necesario.</t>
    </r>
  </si>
  <si>
    <r>
      <rPr>
        <b/>
        <sz val="9"/>
        <rFont val="Century Schoolbook"/>
        <family val="1"/>
      </rPr>
      <t>1.-</t>
    </r>
    <r>
      <rPr>
        <sz val="10"/>
        <rFont val="Arial Narrow"/>
        <family val="2"/>
      </rPr>
      <t xml:space="preserve"> Reporte de estudios técnicos elaborados.</t>
    </r>
  </si>
  <si>
    <t>* Ing. Marco Carrión Limones,
  Jefe de Infraestructura Física y Fiscalización
* Ing. Graciela Sarango León,
  Ingeniera Civil
* Ing. Amado Del Pezo González,
  Ingeniero Civil
* Sr. Luis Lucero Lovatón,
  Analista de Infraestructura y Fiscalización</t>
  </si>
  <si>
    <t>Materiales de impresión, Fotografía, Reproducción y Publicaciones</t>
  </si>
  <si>
    <r>
      <t>Tinta para plotter EPSON T</t>
    </r>
    <r>
      <rPr>
        <sz val="10"/>
        <rFont val="Century Schoolbook"/>
        <family val="1"/>
      </rPr>
      <t>6921</t>
    </r>
    <r>
      <rPr>
        <sz val="10"/>
        <rFont val="Arial Narrow"/>
        <family val="2"/>
      </rPr>
      <t xml:space="preserve"> FOTO BLACK</t>
    </r>
  </si>
  <si>
    <r>
      <t>Tinta para plotter EPSON T</t>
    </r>
    <r>
      <rPr>
        <sz val="9"/>
        <rFont val="Century Schoolbook"/>
        <family val="1"/>
      </rPr>
      <t>6921</t>
    </r>
    <r>
      <rPr>
        <sz val="9"/>
        <rFont val="Arial Narrow"/>
        <family val="2"/>
      </rPr>
      <t xml:space="preserve"> NEGRO MATE</t>
    </r>
  </si>
  <si>
    <r>
      <t>Tinta para plotter EPSON T</t>
    </r>
    <r>
      <rPr>
        <sz val="10"/>
        <rFont val="Century Schoolbook"/>
        <family val="1"/>
      </rPr>
      <t>6922</t>
    </r>
    <r>
      <rPr>
        <sz val="10"/>
        <rFont val="Arial Narrow"/>
        <family val="2"/>
      </rPr>
      <t xml:space="preserve"> CYAN</t>
    </r>
  </si>
  <si>
    <t>Perforación y análisis de suelos</t>
  </si>
  <si>
    <r>
      <rPr>
        <b/>
        <sz val="9"/>
        <rFont val="Century Schoolbook"/>
        <family val="1"/>
      </rPr>
      <t>6.-</t>
    </r>
    <r>
      <rPr>
        <sz val="10"/>
        <rFont val="Arial Narrow"/>
        <family val="2"/>
      </rPr>
      <t xml:space="preserve"> Presentar el Plan Operativo Anual y la Evaluación de la Planificación Operativa Anual.</t>
    </r>
  </si>
  <si>
    <t>N° de Plan Operativo Anual y Evaluación de la planificación Operativa Anual, presentados</t>
  </si>
  <si>
    <r>
      <rPr>
        <b/>
        <sz val="9"/>
        <rFont val="Century Schoolbook"/>
        <family val="1"/>
      </rPr>
      <t>1.-</t>
    </r>
    <r>
      <rPr>
        <sz val="10"/>
        <rFont val="Arial Narrow"/>
        <family val="2"/>
      </rPr>
      <t xml:space="preserve"> Verificar necesidades de la Unidad.
</t>
    </r>
    <r>
      <rPr>
        <b/>
        <sz val="9"/>
        <rFont val="Century Schoolbook"/>
        <family val="1"/>
      </rPr>
      <t>2.-</t>
    </r>
    <r>
      <rPr>
        <sz val="10"/>
        <rFont val="Arial Narrow"/>
        <family val="2"/>
      </rPr>
      <t xml:space="preserve"> Verificar actividades que se realizan en cada producto.</t>
    </r>
  </si>
  <si>
    <r>
      <rPr>
        <b/>
        <sz val="9"/>
        <rFont val="Century Schoolbook"/>
        <family val="1"/>
      </rPr>
      <t xml:space="preserve">1.- </t>
    </r>
    <r>
      <rPr>
        <sz val="10"/>
        <rFont val="Arial Narrow"/>
        <family val="2"/>
      </rPr>
      <t>Plan Operativo Anual y Evaluación de la Planificación Operativa Anual.</t>
    </r>
  </si>
  <si>
    <t>* Ing. Marco Carrión Limones,
  Jefe de Infraestructura Física y Fiscalización</t>
  </si>
  <si>
    <r>
      <rPr>
        <b/>
        <sz val="9"/>
        <rFont val="Century Schoolbook"/>
        <family val="1"/>
      </rPr>
      <t>7.-</t>
    </r>
    <r>
      <rPr>
        <sz val="10"/>
        <rFont val="Arial Narrow"/>
        <family val="2"/>
      </rPr>
      <t xml:space="preserve"> Organizar el archivo de gestión.</t>
    </r>
  </si>
  <si>
    <t>N° de cajas del archivo organizados y registrados en el Inventario Documental</t>
  </si>
  <si>
    <r>
      <rPr>
        <b/>
        <sz val="9"/>
        <rFont val="Century Schoolbook"/>
        <family val="1"/>
      </rPr>
      <t>1.-</t>
    </r>
    <r>
      <rPr>
        <sz val="10"/>
        <rFont val="Arial Narrow"/>
        <family val="2"/>
      </rPr>
      <t xml:space="preserve"> Organizar las carpetas de los archivos existentes.
</t>
    </r>
    <r>
      <rPr>
        <b/>
        <sz val="9"/>
        <rFont val="Century Schoolbook"/>
        <family val="1"/>
      </rPr>
      <t>2.-</t>
    </r>
    <r>
      <rPr>
        <sz val="10"/>
        <rFont val="Arial Narrow"/>
        <family val="2"/>
      </rPr>
      <t xml:space="preserve"> Ingresar información en la matriz correspondiente.</t>
    </r>
  </si>
  <si>
    <t>* Ing. Marco Carrión Limones,
  Jefe de Infraestructura Física y Fiscalización
* Sr. Lenin Mogrovejo Morocho, 
  Analista de Infraestructura y Fiscalización</t>
  </si>
  <si>
    <r>
      <rPr>
        <b/>
        <sz val="9"/>
        <color theme="1"/>
        <rFont val="Century Schoolbook"/>
        <family val="1"/>
      </rPr>
      <t>1.-</t>
    </r>
    <r>
      <rPr>
        <sz val="10"/>
        <color theme="1"/>
        <rFont val="Arial Narrow"/>
        <family val="2"/>
      </rPr>
      <t xml:space="preserve"> Emitir y/o actualizar las directrices y/o normativas anuales para la coordinación de trabajo con las Unidades de Presupuesto, Contabilidad, Tesorería, Remuneraciones y Control Interno de Coactivas.</t>
    </r>
  </si>
  <si>
    <t>Directrices emitidas y/o actualizadas para la coordinación del trabajo con las Unidades de: Presupuesto, Contabilidad, Tesorería, Remuneraciones y Control Interno y Coactivas.</t>
  </si>
  <si>
    <t>N° de directrices y/o normativas emitidas</t>
  </si>
  <si>
    <r>
      <rPr>
        <b/>
        <sz val="9"/>
        <rFont val="Century Schoolbook"/>
        <family val="1"/>
      </rPr>
      <t>1.-</t>
    </r>
    <r>
      <rPr>
        <sz val="10"/>
        <rFont val="Arial Narrow"/>
        <family val="2"/>
      </rPr>
      <t xml:space="preserve"> Trasladar las directrices enmarcada por los ente que nos regulan.
</t>
    </r>
    <r>
      <rPr>
        <b/>
        <sz val="9"/>
        <rFont val="Century Schoolbook"/>
        <family val="1"/>
      </rPr>
      <t>2.-</t>
    </r>
    <r>
      <rPr>
        <sz val="10"/>
        <rFont val="Arial Narrow"/>
        <family val="2"/>
      </rPr>
      <t xml:space="preserve"> Elaborar propuesta para mejorar procedimientos administrativos y presentar para su aprobación.</t>
    </r>
  </si>
  <si>
    <r>
      <rPr>
        <b/>
        <sz val="9"/>
        <rFont val="Century Schoolbook"/>
        <family val="1"/>
      </rPr>
      <t>1.-</t>
    </r>
    <r>
      <rPr>
        <sz val="10"/>
        <rFont val="Arial Narrow"/>
        <family val="2"/>
      </rPr>
      <t xml:space="preserve"> Reporte de directrices validadas con los responsables de las Unidades que dependen de la Dirección.</t>
    </r>
  </si>
  <si>
    <t>* Ing. Mariela Espinoza Torres,
  Directora Financiera
* Ing. Vilma Vega Ponce,
  Jefe de la Unidad de Presupuesto
* Ing. Norma Solano Correa,
  Jefe de la Unidad de Contabilidad
* Ing. Blanca Carvajal,
  Jefe de la Unidad de Tesorería Subrogante
* Ing. Amparito Delgado Suárez,
  Jefe de la Unidad de Remuneraciones</t>
  </si>
  <si>
    <t>Auditoria Externa</t>
  </si>
  <si>
    <t>Edición, Impresión, Reproducción, Publicaciones, Suscripciones, Fotocopiado, Traducción, Empastado, Enmarcación, Serigrafía, Fotografía, Carnetización, Filmación e Imágenes Satelitales</t>
  </si>
  <si>
    <t>Suscripción fiel web</t>
  </si>
  <si>
    <r>
      <rPr>
        <b/>
        <sz val="9"/>
        <rFont val="Century Schoolbook"/>
        <family val="1"/>
      </rPr>
      <t>2.-</t>
    </r>
    <r>
      <rPr>
        <sz val="10"/>
        <rFont val="Arial Narrow"/>
        <family val="2"/>
      </rPr>
      <t xml:space="preserve"> Coordinar el proceso de elaboración de la Proforma presupuestaria anual y/o de Reformas Presupuestarias en la Plataforma dispuesta por el ente rector de la Finanzas Públicas.</t>
    </r>
  </si>
  <si>
    <t>Proceso de elaboración de la proforma y/o reformas presupuestarias anual de la Institución coordinada.</t>
  </si>
  <si>
    <t>N° de procesos de elaboración de la proforma y/o reformas presupuestarias coordinados</t>
  </si>
  <si>
    <r>
      <rPr>
        <b/>
        <sz val="9"/>
        <rFont val="Century Schoolbook"/>
        <family val="1"/>
      </rPr>
      <t>1.-</t>
    </r>
    <r>
      <rPr>
        <sz val="10"/>
        <rFont val="Arial Narrow"/>
        <family val="2"/>
      </rPr>
      <t xml:space="preserve"> Recopilar información para proforma presupuestaria y reformas presupuestarias.</t>
    </r>
  </si>
  <si>
    <r>
      <rPr>
        <b/>
        <sz val="9"/>
        <rFont val="Century Schoolbook"/>
        <family val="1"/>
      </rPr>
      <t>1.-</t>
    </r>
    <r>
      <rPr>
        <sz val="10"/>
        <rFont val="Arial Narrow"/>
        <family val="2"/>
      </rPr>
      <t xml:space="preserve"> Informe de presentación de la Proforma Presupuestaria y Reporte de Informes de Reformas Presupuestarias Presentadas.</t>
    </r>
  </si>
  <si>
    <t xml:space="preserve">* Ing. Mariela Espinoza Torres,
  Directora Financiera
* Ing. Vilma Vega Ponce,
  Jefe de la Unidad de Presupuesto              </t>
  </si>
  <si>
    <r>
      <t>Papel Bond A</t>
    </r>
    <r>
      <rPr>
        <sz val="10"/>
        <color theme="1"/>
        <rFont val="Century Schoolbook"/>
        <family val="1"/>
      </rPr>
      <t>4</t>
    </r>
  </si>
  <si>
    <r>
      <rPr>
        <b/>
        <sz val="9"/>
        <rFont val="Century Schoolbook"/>
        <family val="1"/>
      </rPr>
      <t>3.-</t>
    </r>
    <r>
      <rPr>
        <sz val="10"/>
        <rFont val="Arial Narrow"/>
        <family val="2"/>
      </rPr>
      <t xml:space="preserve"> Legalizar la información financiera y/o estados financieros.</t>
    </r>
  </si>
  <si>
    <t>Información financiera y/o estados financieros, legalizados.</t>
  </si>
  <si>
    <t>N° de documentos financieros legalizados</t>
  </si>
  <si>
    <r>
      <rPr>
        <b/>
        <sz val="9"/>
        <rFont val="Century Schoolbook"/>
        <family val="1"/>
      </rPr>
      <t>1.-</t>
    </r>
    <r>
      <rPr>
        <sz val="10"/>
        <rFont val="Arial Narrow"/>
        <family val="2"/>
      </rPr>
      <t xml:space="preserve"> Legalizar los Comprobantes Único de Registro de pago de las obligaciones de la Institución y de los Estados Financieros.</t>
    </r>
  </si>
  <si>
    <r>
      <rPr>
        <b/>
        <sz val="9"/>
        <rFont val="Century Schoolbook"/>
        <family val="1"/>
      </rPr>
      <t>1.-</t>
    </r>
    <r>
      <rPr>
        <sz val="10"/>
        <rFont val="Arial Narrow"/>
        <family val="2"/>
      </rPr>
      <t xml:space="preserve"> Reporte de legalizaciones de la información financiera y/o Estados Financieros.</t>
    </r>
  </si>
  <si>
    <t>* Ing. Mariela Espinoza Torres,
  Directora Financiera
* Ing. Patricia Niebla Gómez,
  Analista Financiera</t>
  </si>
  <si>
    <t>Resmas</t>
  </si>
  <si>
    <t>Tóner impresora RICOK</t>
  </si>
  <si>
    <t xml:space="preserve">Tinta para impresora EPSON color negro </t>
  </si>
  <si>
    <t>Frasco</t>
  </si>
  <si>
    <r>
      <t xml:space="preserve">Tinta para impresora EPSON color amarillo, azul y rojo. </t>
    </r>
    <r>
      <rPr>
        <sz val="10"/>
        <rFont val="Century Schoolbook"/>
        <family val="1"/>
      </rPr>
      <t xml:space="preserve">3 </t>
    </r>
    <r>
      <rPr>
        <sz val="10"/>
        <rFont val="Arial Narrow"/>
        <family val="2"/>
      </rPr>
      <t>de cada una</t>
    </r>
  </si>
  <si>
    <t xml:space="preserve">Obligaciones de Ejercicios Anteriores por Egresos de Bienes y Servicios </t>
  </si>
  <si>
    <r>
      <t xml:space="preserve">Cabe indicar que las </t>
    </r>
    <r>
      <rPr>
        <b/>
        <sz val="10"/>
        <rFont val="Arial Narrow"/>
        <family val="2"/>
      </rPr>
      <t>obligaciones de ejercicios anteriores y Jubilados Patronales</t>
    </r>
    <r>
      <rPr>
        <sz val="10"/>
        <rFont val="Arial Narrow"/>
        <family val="2"/>
      </rPr>
      <t>, no están inmerso dentro de Contratación Pública.</t>
    </r>
  </si>
  <si>
    <t>Planificación Operativa Anual y Evaluación de la Planificación Operativa Anual entregados oportunamente.</t>
  </si>
  <si>
    <t>N° de Plan Operativo y Evaluación del POA, presentado</t>
  </si>
  <si>
    <r>
      <rPr>
        <b/>
        <sz val="9"/>
        <rFont val="Century Schoolbook"/>
        <family val="1"/>
      </rPr>
      <t>1.-</t>
    </r>
    <r>
      <rPr>
        <sz val="10"/>
        <rFont val="Arial Narrow"/>
        <family val="2"/>
      </rPr>
      <t xml:space="preserve"> Recopilar información para planificar y recopilar evidencia para la evaluación del Plan Operativo Anual.</t>
    </r>
  </si>
  <si>
    <t>Mantenimiento para fotocopiadora Ricoh</t>
  </si>
  <si>
    <r>
      <rPr>
        <b/>
        <sz val="9"/>
        <rFont val="Century Schoolbook"/>
        <family val="1"/>
      </rPr>
      <t>5.-</t>
    </r>
    <r>
      <rPr>
        <b/>
        <sz val="10"/>
        <rFont val="Arial Narrow"/>
        <family val="2"/>
      </rPr>
      <t xml:space="preserve"> </t>
    </r>
    <r>
      <rPr>
        <sz val="10"/>
        <rFont val="Arial Narrow"/>
        <family val="2"/>
      </rPr>
      <t>Organizar el Archivo de Gestión.</t>
    </r>
  </si>
  <si>
    <t>Archivo de Gestión Organizado</t>
  </si>
  <si>
    <r>
      <t xml:space="preserve">N° de cajas de archivo de la Dirección Financiera, registrado en el inventario documental, año </t>
    </r>
    <r>
      <rPr>
        <sz val="10"/>
        <rFont val="Century Schoolbook"/>
        <family val="1"/>
      </rPr>
      <t>2018</t>
    </r>
  </si>
  <si>
    <r>
      <rPr>
        <b/>
        <sz val="9"/>
        <rFont val="Century Schoolbook"/>
        <family val="1"/>
      </rPr>
      <t>1.-</t>
    </r>
    <r>
      <rPr>
        <sz val="10"/>
        <rFont val="Arial Narrow"/>
        <family val="2"/>
      </rPr>
      <t xml:space="preserve"> Archivar y clasificar la documentación recibida y enviada de la Dirección Financiera.</t>
    </r>
  </si>
  <si>
    <t>* Sra. Betty Borja Solórzano,
  Analista Administrativo
* Sr. Joffre Román Feijoo</t>
  </si>
  <si>
    <r>
      <t>Remas de Papel bond A</t>
    </r>
    <r>
      <rPr>
        <sz val="10"/>
        <color theme="1"/>
        <rFont val="Century Schoolbook"/>
        <family val="1"/>
      </rPr>
      <t>4</t>
    </r>
  </si>
  <si>
    <t>Borradores grande para lápiz</t>
  </si>
  <si>
    <t>Esferográficos punta fina color azul</t>
  </si>
  <si>
    <t xml:space="preserve">Carpetas plásticas </t>
  </si>
  <si>
    <t>Cajas de Clip estándar metálico</t>
  </si>
  <si>
    <t>Carpetas folder cartulina Krat con vincha incluida</t>
  </si>
  <si>
    <t>Rollo de papel para sumadora</t>
  </si>
  <si>
    <t>Sobre manila</t>
  </si>
  <si>
    <t>Etiquetas adhesivas</t>
  </si>
  <si>
    <t>Pilas AA (Alcalina)</t>
  </si>
  <si>
    <t>Pares</t>
  </si>
  <si>
    <t>Pilas AAA (Alcalina)</t>
  </si>
  <si>
    <r>
      <t xml:space="preserve">Archivadores de cartón plegable </t>
    </r>
    <r>
      <rPr>
        <sz val="10"/>
        <color theme="1"/>
        <rFont val="Century Schoolbook"/>
        <family val="1"/>
      </rPr>
      <t>16</t>
    </r>
    <r>
      <rPr>
        <sz val="10"/>
        <color theme="1"/>
        <rFont val="Arial Narrow"/>
        <family val="2"/>
      </rPr>
      <t xml:space="preserve">cm N° </t>
    </r>
    <r>
      <rPr>
        <sz val="10"/>
        <color theme="1"/>
        <rFont val="Century Schoolbook"/>
        <family val="1"/>
      </rPr>
      <t>3</t>
    </r>
  </si>
  <si>
    <r>
      <t xml:space="preserve">Archivadores folder oficio lomo </t>
    </r>
    <r>
      <rPr>
        <sz val="10"/>
        <color theme="1"/>
        <rFont val="Century Schoolbook"/>
        <family val="1"/>
      </rPr>
      <t>8</t>
    </r>
    <r>
      <rPr>
        <sz val="10"/>
        <color theme="1"/>
        <rFont val="Arial Narrow"/>
        <family val="2"/>
      </rPr>
      <t xml:space="preserve"> cm</t>
    </r>
  </si>
  <si>
    <t>Carpetas colgantes</t>
  </si>
  <si>
    <r>
      <t xml:space="preserve">Grapas </t>
    </r>
    <r>
      <rPr>
        <sz val="10"/>
        <color theme="1"/>
        <rFont val="Century Schoolbook"/>
        <family val="1"/>
      </rPr>
      <t>26/6</t>
    </r>
    <r>
      <rPr>
        <sz val="10"/>
        <color theme="1"/>
        <rFont val="Arial Narrow"/>
        <family val="2"/>
      </rPr>
      <t xml:space="preserve"> de </t>
    </r>
    <r>
      <rPr>
        <sz val="10"/>
        <color theme="1"/>
        <rFont val="Century Schoolbook"/>
        <family val="1"/>
      </rPr>
      <t>1000</t>
    </r>
  </si>
  <si>
    <t>Aprieta papel tipo pinza</t>
  </si>
  <si>
    <t>Separadores numéricos de 10 unidades</t>
  </si>
  <si>
    <t xml:space="preserve">Papel higiénico doble hoja </t>
  </si>
  <si>
    <t>Rollo</t>
  </si>
  <si>
    <r>
      <t xml:space="preserve">Detergente de </t>
    </r>
    <r>
      <rPr>
        <sz val="10"/>
        <color theme="1"/>
        <rFont val="Century Schoolbook"/>
        <family val="1"/>
      </rPr>
      <t>2</t>
    </r>
    <r>
      <rPr>
        <sz val="10"/>
        <color theme="1"/>
        <rFont val="Arial Narrow"/>
        <family val="2"/>
      </rPr>
      <t xml:space="preserve"> Kilos </t>
    </r>
  </si>
  <si>
    <t>Cloro</t>
  </si>
  <si>
    <t>Litros</t>
  </si>
  <si>
    <t>Franelas</t>
  </si>
  <si>
    <t>Metros</t>
  </si>
  <si>
    <t>Guantes</t>
  </si>
  <si>
    <t>Liquido para limpiar vidrio atomizador</t>
  </si>
  <si>
    <t>Escoba</t>
  </si>
  <si>
    <t>Trapeador</t>
  </si>
  <si>
    <t>Desinfectante</t>
  </si>
  <si>
    <t>Ambientador</t>
  </si>
  <si>
    <t>Paquetes de fundas para basura</t>
  </si>
  <si>
    <r>
      <rPr>
        <b/>
        <sz val="9"/>
        <rFont val="Century Schoolbook"/>
        <family val="1"/>
      </rPr>
      <t>4.-</t>
    </r>
    <r>
      <rPr>
        <sz val="10"/>
        <rFont val="Arial Narrow"/>
        <family val="2"/>
      </rPr>
      <t xml:space="preserve"> Entregar la Planificación  Operativa Anual y Evaluar la Planificación Operativa Anual.</t>
    </r>
  </si>
  <si>
    <t>Proforma Presupuestaria anual de la institución registrada.</t>
  </si>
  <si>
    <t>Nº de Proforma Presupuestaria subida al sistema e-sigef, en espera de la aprobación del Ministerio de Finanzas</t>
  </si>
  <si>
    <t>* Ing. Vilma Vega,
  Jefe de Presupuesto UTMACH
* Ing. Xavier Jumbo,
  Analista de Presupuesto</t>
  </si>
  <si>
    <t>Reformas presupuestarias registradas y notificadas.</t>
  </si>
  <si>
    <t>Nº de comprobantes de Reformas Presupuestarias registrados y notificados</t>
  </si>
  <si>
    <t>* Ing. Vilma Vega,
  Jefe de Presupuesto
* Ing. Martha Cárdenas,
  Supervisora de Presupuesto
* Ing. Xavier Jumbo,
  Analista de Presupuesto
* Ing. Alfonso Silva,
  Analista de Presupuesto</t>
  </si>
  <si>
    <t>Certificaciones presupuestarias previa aplicación de control interno emitidas.</t>
  </si>
  <si>
    <t>Nº de Certificaciones Presupuestarias emitidas para la adquisición de bienes y servicios</t>
  </si>
  <si>
    <t>Pares de pilas AAA (alcalina)</t>
  </si>
  <si>
    <t>Pares de pilas AA (alcalina)</t>
  </si>
  <si>
    <t>Control a la utilización de las certificaciones presupuestarias, aplicado.</t>
  </si>
  <si>
    <t>N° de controles aplicados a la utilización de certificaciones presupuestarias</t>
  </si>
  <si>
    <t>Comprobantes Únicos de Registro, CUR de compromiso, previa aplicación del control interno elaborados.</t>
  </si>
  <si>
    <t>Nº de CURs de Compromiso elaborados para el pago a Proveedores de bienes y servicios</t>
  </si>
  <si>
    <t>* Ing. Vilma Vega,
  Jefe de Presupuesto
* Ing. Xavier Jumbo,
  Analista de Presupuesto
* Ing. Alfonso Silva,
  Analista de Presupuesto</t>
  </si>
  <si>
    <t>Informes de ejecución y evaluación presupuestaria elaborados.</t>
  </si>
  <si>
    <t>Nº de Informes de ejecución y evaluación presupuestaria presentados</t>
  </si>
  <si>
    <t>* Ing. Vilma Vega,
  Jefe de Presupuesto
* Ing. Martha Cárdenas,
  Supervisora de Presupuesto
* Ing. Xavier Jumbo,
  Analista de Presupuesto</t>
  </si>
  <si>
    <t>Carpetas Plásticas un lado transparente</t>
  </si>
  <si>
    <t>Simplificar los trámites .administrativos requeridos en la gestión universitaria.</t>
  </si>
  <si>
    <t>Comprobantes de reprogramación financiera elaborados.</t>
  </si>
  <si>
    <t>Nº de comprobantes de Reprogramación Financiera elaborados</t>
  </si>
  <si>
    <t>* Ing. Vilma Vega,
  Jefe de Presupuesto
* Ing. Xavier Jumbo,
  Analista de Presupuesto</t>
  </si>
  <si>
    <t xml:space="preserve">Nº de plantillas emitidas del literal g y el literal l </t>
  </si>
  <si>
    <t>* Ing. Xavier Jumbo,
  Analista de Presupuesto</t>
  </si>
  <si>
    <t>Planificación operativa anual y evaluación de la planificación operativa anual, entregadas oportunamente.</t>
  </si>
  <si>
    <t>Nº de Plan Operativo Anual y evaluación del POA presentados</t>
  </si>
  <si>
    <t>* Ing. Alfonso Silva,
  Analista de Presupuesto
* Ing. Xavier Jumbo,
  Analista de Presupuesto</t>
  </si>
  <si>
    <t>Carpetas Kraft</t>
  </si>
  <si>
    <r>
      <rPr>
        <b/>
        <sz val="9"/>
        <rFont val="Century Schoolbook"/>
        <family val="1"/>
      </rPr>
      <t>1.-</t>
    </r>
    <r>
      <rPr>
        <sz val="10"/>
        <rFont val="Arial Narrow"/>
        <family val="2"/>
      </rPr>
      <t xml:space="preserve"> Registrar la proforma presupuestaria anual de la institución en la plataforma dispuesta por el ente rector de las Finanzas Publicas.</t>
    </r>
  </si>
  <si>
    <r>
      <rPr>
        <b/>
        <sz val="9"/>
        <rFont val="Century Schoolbook"/>
        <family val="1"/>
      </rPr>
      <t>1.-</t>
    </r>
    <r>
      <rPr>
        <sz val="10"/>
        <rFont val="Arial Narrow"/>
        <family val="2"/>
      </rPr>
      <t xml:space="preserve"> Efectuar cálculos estimados de la masa salarial, revisar el POA/PAC aprobado, mimos que sirvan de insumos para elaborar la proforma presupuestaria, emitir el informe del proyecto de Proforma para aprobación del HCU, registro de la proforma en el sistema informático del Ministerio de Finanzas.</t>
    </r>
  </si>
  <si>
    <r>
      <rPr>
        <b/>
        <sz val="9"/>
        <rFont val="Century Schoolbook"/>
        <family val="1"/>
      </rPr>
      <t>1.-</t>
    </r>
    <r>
      <rPr>
        <sz val="10"/>
        <rFont val="Arial Narrow"/>
        <family val="2"/>
      </rPr>
      <t xml:space="preserve"> Memoria gráfica del estado solicitado de la Proforma Presupuestaria.</t>
    </r>
  </si>
  <si>
    <r>
      <t>Papel para sumadora, Rollos (</t>
    </r>
    <r>
      <rPr>
        <sz val="10"/>
        <rFont val="Century Schoolbook"/>
        <family val="1"/>
      </rPr>
      <t>57</t>
    </r>
    <r>
      <rPr>
        <sz val="10"/>
        <rFont val="Arial Narrow"/>
        <family val="2"/>
      </rPr>
      <t xml:space="preserve">mm x </t>
    </r>
    <r>
      <rPr>
        <sz val="10"/>
        <rFont val="Century Schoolbook"/>
        <family val="1"/>
      </rPr>
      <t>30</t>
    </r>
    <r>
      <rPr>
        <sz val="10"/>
        <rFont val="Arial Narrow"/>
        <family val="2"/>
      </rPr>
      <t>m)</t>
    </r>
  </si>
  <si>
    <r>
      <t xml:space="preserve">Grapas </t>
    </r>
    <r>
      <rPr>
        <sz val="10"/>
        <rFont val="Century Schoolbook"/>
        <family val="1"/>
      </rPr>
      <t>26/6</t>
    </r>
    <r>
      <rPr>
        <sz val="10"/>
        <rFont val="Arial Narrow"/>
        <family val="2"/>
      </rPr>
      <t xml:space="preserve"> caja de </t>
    </r>
    <r>
      <rPr>
        <sz val="10"/>
        <rFont val="Century Schoolbook"/>
        <family val="1"/>
      </rPr>
      <t>5000</t>
    </r>
    <r>
      <rPr>
        <sz val="10"/>
        <rFont val="Arial Narrow"/>
        <family val="2"/>
      </rPr>
      <t xml:space="preserve"> u</t>
    </r>
  </si>
  <si>
    <r>
      <rPr>
        <b/>
        <sz val="9"/>
        <rFont val="Century Schoolbook"/>
        <family val="1"/>
      </rPr>
      <t>2.-</t>
    </r>
    <r>
      <rPr>
        <sz val="10"/>
        <rFont val="Arial Narrow"/>
        <family val="2"/>
      </rPr>
      <t xml:space="preserve"> Registrar y notificar Reformas Presupuestarias.</t>
    </r>
  </si>
  <si>
    <r>
      <rPr>
        <b/>
        <sz val="10"/>
        <rFont val="Century Schoolbook"/>
        <family val="1"/>
      </rPr>
      <t>1.-</t>
    </r>
    <r>
      <rPr>
        <sz val="10"/>
        <rFont val="Arial Narrow"/>
        <family val="2"/>
      </rPr>
      <t xml:space="preserve"> Receptar y analizar los oficios de requerimientos de reformas en conjunto con el departamento de Planificación y Financiero, efectuar informe del proyecto de reforma y registrar en el sistema informático del Ministerio de Finanzas.</t>
    </r>
  </si>
  <si>
    <r>
      <rPr>
        <b/>
        <sz val="9"/>
        <rFont val="Century Schoolbook"/>
        <family val="1"/>
      </rPr>
      <t>1.-</t>
    </r>
    <r>
      <rPr>
        <sz val="10"/>
        <rFont val="Arial Narrow"/>
        <family val="2"/>
      </rPr>
      <t xml:space="preserve"> Reporte de comprobantes de reformas presupuestarias.</t>
    </r>
  </si>
  <si>
    <r>
      <t xml:space="preserve">Clips mariposa caja de </t>
    </r>
    <r>
      <rPr>
        <sz val="10"/>
        <rFont val="Century Schoolbook"/>
        <family val="1"/>
      </rPr>
      <t>50</t>
    </r>
    <r>
      <rPr>
        <sz val="10"/>
        <rFont val="Arial Narrow"/>
        <family val="2"/>
      </rPr>
      <t xml:space="preserve"> unidades</t>
    </r>
  </si>
  <si>
    <r>
      <rPr>
        <b/>
        <sz val="9"/>
        <rFont val="Century Schoolbook"/>
        <family val="1"/>
      </rPr>
      <t>3.-</t>
    </r>
    <r>
      <rPr>
        <sz val="10"/>
        <rFont val="Arial Narrow"/>
        <family val="2"/>
      </rPr>
      <t xml:space="preserve"> Emitir Certificaciones Presupuestarias previa aplicación del control interno.</t>
    </r>
  </si>
  <si>
    <r>
      <rPr>
        <b/>
        <sz val="9"/>
        <rFont val="Century Schoolbook"/>
        <family val="1"/>
      </rPr>
      <t>1.-</t>
    </r>
    <r>
      <rPr>
        <sz val="10"/>
        <rFont val="Arial Narrow"/>
        <family val="2"/>
      </rPr>
      <t xml:space="preserve"> Revisar la documentación y elaborar la Certificación Presupuestaria en el sistema informático del Ministerio de Finanzas de acuerdo a la solicitud presentada.</t>
    </r>
  </si>
  <si>
    <r>
      <rPr>
        <b/>
        <sz val="9"/>
        <rFont val="Century Schoolbook"/>
        <family val="1"/>
      </rPr>
      <t>1.-</t>
    </r>
    <r>
      <rPr>
        <sz val="10"/>
        <rFont val="Arial Narrow"/>
        <family val="2"/>
      </rPr>
      <t xml:space="preserve"> Matriz de certificaciones presupuestarias previa aplicación del control interno.</t>
    </r>
  </si>
  <si>
    <r>
      <rPr>
        <b/>
        <sz val="9"/>
        <color theme="1"/>
        <rFont val="Century Schoolbook"/>
        <family val="1"/>
      </rPr>
      <t>4.-</t>
    </r>
    <r>
      <rPr>
        <sz val="10"/>
        <color theme="1"/>
        <rFont val="Arial Narrow"/>
        <family val="2"/>
      </rPr>
      <t xml:space="preserve"> Aplicar el control a la utilización de las certificaciones presupuestarias.</t>
    </r>
  </si>
  <si>
    <r>
      <rPr>
        <b/>
        <sz val="9"/>
        <rFont val="Century Schoolbook"/>
        <family val="1"/>
      </rPr>
      <t>1.-</t>
    </r>
    <r>
      <rPr>
        <sz val="10"/>
        <rFont val="Arial Narrow"/>
        <family val="2"/>
      </rPr>
      <t xml:space="preserve"> Ingresar todas las certificaciones emitidas a la matriz para su control y revisión.</t>
    </r>
  </si>
  <si>
    <r>
      <rPr>
        <b/>
        <sz val="9"/>
        <rFont val="Century Schoolbook"/>
        <family val="1"/>
      </rPr>
      <t>1.-</t>
    </r>
    <r>
      <rPr>
        <sz val="10"/>
        <rFont val="Arial Narrow"/>
        <family val="2"/>
      </rPr>
      <t xml:space="preserve"> Matriz del estado de las certificaciones presupuestarias emitidas.</t>
    </r>
  </si>
  <si>
    <r>
      <t xml:space="preserve">Etiquetas Adhesivas </t>
    </r>
    <r>
      <rPr>
        <sz val="10"/>
        <rFont val="Century Schoolbook"/>
        <family val="1"/>
      </rPr>
      <t>1,39</t>
    </r>
    <r>
      <rPr>
        <sz val="10"/>
        <rFont val="Arial Narrow"/>
        <family val="2"/>
      </rPr>
      <t xml:space="preserve"> x </t>
    </r>
    <r>
      <rPr>
        <sz val="10"/>
        <rFont val="Century Schoolbook"/>
        <family val="1"/>
      </rPr>
      <t>4,39</t>
    </r>
  </si>
  <si>
    <r>
      <rPr>
        <b/>
        <sz val="9"/>
        <rFont val="Century Schoolbook"/>
        <family val="1"/>
      </rPr>
      <t>5.-</t>
    </r>
    <r>
      <rPr>
        <sz val="10"/>
        <rFont val="Arial Narrow"/>
        <family val="2"/>
      </rPr>
      <t xml:space="preserve"> Elaborar Comprobantes Únicos de Registro, (CUR) de compromiso, previa aplicación de control interno.</t>
    </r>
  </si>
  <si>
    <r>
      <rPr>
        <b/>
        <sz val="9"/>
        <rFont val="Century Schoolbook"/>
        <family val="1"/>
      </rPr>
      <t>1.-</t>
    </r>
    <r>
      <rPr>
        <sz val="10"/>
        <rFont val="Arial Narrow"/>
        <family val="2"/>
      </rPr>
      <t xml:space="preserve"> Elaborar el CUR de compromiso en el sistema informático del Ministerio de Finanzas, según la certificación presupuestaria emitida.</t>
    </r>
  </si>
  <si>
    <r>
      <rPr>
        <b/>
        <sz val="9"/>
        <rFont val="Century Schoolbook"/>
        <family val="1"/>
      </rPr>
      <t>1.-</t>
    </r>
    <r>
      <rPr>
        <sz val="10"/>
        <rFont val="Arial Narrow"/>
        <family val="2"/>
      </rPr>
      <t xml:space="preserve"> Matriz de Comprobantes Únicos de Registro, CUR de compromiso, previa aplicación del control interno.</t>
    </r>
  </si>
  <si>
    <r>
      <t xml:space="preserve">Clips standar </t>
    </r>
    <r>
      <rPr>
        <sz val="10"/>
        <rFont val="Century Schoolbook"/>
        <family val="1"/>
      </rPr>
      <t>32</t>
    </r>
    <r>
      <rPr>
        <sz val="10"/>
        <rFont val="Arial Narrow"/>
        <family val="2"/>
      </rPr>
      <t xml:space="preserve"> mm metálicos</t>
    </r>
  </si>
  <si>
    <r>
      <t xml:space="preserve">Lápiz HB sin goma caja de </t>
    </r>
    <r>
      <rPr>
        <sz val="10"/>
        <rFont val="Century Schoolbook"/>
        <family val="1"/>
      </rPr>
      <t>12</t>
    </r>
    <r>
      <rPr>
        <sz val="10"/>
        <rFont val="Arial Narrow"/>
        <family val="2"/>
      </rPr>
      <t xml:space="preserve"> unidades</t>
    </r>
  </si>
  <si>
    <r>
      <rPr>
        <b/>
        <sz val="9"/>
        <rFont val="Century Schoolbook"/>
        <family val="1"/>
      </rPr>
      <t>6.-</t>
    </r>
    <r>
      <rPr>
        <sz val="10"/>
        <rFont val="Arial Narrow"/>
        <family val="2"/>
      </rPr>
      <t xml:space="preserve"> Elaborar informes de ejecución y evaluación presupuestaria.</t>
    </r>
  </si>
  <si>
    <r>
      <rPr>
        <b/>
        <sz val="9"/>
        <rFont val="Century Schoolbook"/>
        <family val="1"/>
      </rPr>
      <t>1.-</t>
    </r>
    <r>
      <rPr>
        <sz val="10"/>
        <rFont val="Arial Narrow"/>
        <family val="2"/>
      </rPr>
      <t xml:space="preserve"> Elaborar los Informes de evaluación y ejecución presupuestaria semestral y cuatrimestral.</t>
    </r>
  </si>
  <si>
    <r>
      <rPr>
        <b/>
        <sz val="9"/>
        <rFont val="Century Schoolbook"/>
        <family val="1"/>
      </rPr>
      <t>1.-</t>
    </r>
    <r>
      <rPr>
        <sz val="10"/>
        <rFont val="Arial Narrow"/>
        <family val="2"/>
      </rPr>
      <t xml:space="preserve"> Reporte de informes presentados.</t>
    </r>
  </si>
  <si>
    <r>
      <t xml:space="preserve">Flash Memory </t>
    </r>
    <r>
      <rPr>
        <sz val="10"/>
        <rFont val="Century Schoolbook"/>
        <family val="1"/>
      </rPr>
      <t>16</t>
    </r>
    <r>
      <rPr>
        <sz val="10"/>
        <rFont val="Arial Narrow"/>
        <family val="2"/>
      </rPr>
      <t xml:space="preserve"> GB</t>
    </r>
  </si>
  <si>
    <r>
      <rPr>
        <b/>
        <sz val="9"/>
        <rFont val="Century Schoolbook"/>
        <family val="1"/>
      </rPr>
      <t>7.-</t>
    </r>
    <r>
      <rPr>
        <sz val="10"/>
        <rFont val="Arial Narrow"/>
        <family val="2"/>
      </rPr>
      <t xml:space="preserve"> Elaborar comprobantes de reprogramación financiera.</t>
    </r>
  </si>
  <si>
    <r>
      <rPr>
        <b/>
        <sz val="9"/>
        <rFont val="Century Schoolbook"/>
        <family val="1"/>
      </rPr>
      <t>1.-</t>
    </r>
    <r>
      <rPr>
        <sz val="10"/>
        <rFont val="Arial Narrow"/>
        <family val="2"/>
      </rPr>
      <t xml:space="preserve"> Revisar en el sistema e-sigef los saldos disponibles de la cuota del compromiso y devengado de la programación financiera del cuatrimestre, a fin de efectuar la reprogramación según las modificaciones presupuestarias efectuadas.</t>
    </r>
  </si>
  <si>
    <r>
      <rPr>
        <b/>
        <sz val="9"/>
        <rFont val="Century Schoolbook"/>
        <family val="1"/>
      </rPr>
      <t xml:space="preserve">1.- </t>
    </r>
    <r>
      <rPr>
        <sz val="10"/>
        <rFont val="Arial Narrow"/>
        <family val="2"/>
      </rPr>
      <t>Reporte de comprobantes de reprogramación financiera.</t>
    </r>
  </si>
  <si>
    <r>
      <rPr>
        <b/>
        <sz val="9"/>
        <rFont val="Century Schoolbook"/>
        <family val="1"/>
      </rPr>
      <t>8.-</t>
    </r>
    <r>
      <rPr>
        <sz val="10"/>
        <rFont val="Arial Narrow"/>
        <family val="2"/>
      </rPr>
      <t xml:space="preserve"> Emitir información de los literales g) y l) del Art. </t>
    </r>
    <r>
      <rPr>
        <sz val="10"/>
        <rFont val="Century Schoolbook"/>
        <family val="1"/>
      </rPr>
      <t>7</t>
    </r>
    <r>
      <rPr>
        <sz val="10"/>
        <rFont val="Arial Narrow"/>
        <family val="2"/>
      </rPr>
      <t xml:space="preserve"> de la ley Orgánica de Transparencia y Acceso de Información Pública.</t>
    </r>
  </si>
  <si>
    <r>
      <t xml:space="preserve">Informar de los literales g) y l) del Art. </t>
    </r>
    <r>
      <rPr>
        <sz val="10"/>
        <rFont val="Century Schoolbook"/>
        <family val="1"/>
      </rPr>
      <t>7</t>
    </r>
    <r>
      <rPr>
        <sz val="10"/>
        <rFont val="Arial Narrow"/>
        <family val="2"/>
      </rPr>
      <t xml:space="preserve"> de la Ley Orgánica de Transparencia y Acceso de Información Pública, emitida.</t>
    </r>
  </si>
  <si>
    <r>
      <rPr>
        <b/>
        <sz val="9"/>
        <rFont val="Century Schoolbook"/>
        <family val="1"/>
      </rPr>
      <t>1.-</t>
    </r>
    <r>
      <rPr>
        <sz val="10"/>
        <rFont val="Arial Narrow"/>
        <family val="2"/>
      </rPr>
      <t xml:space="preserve"> Elaborar las plantillas según la matriz establecida para cada literal.</t>
    </r>
  </si>
  <si>
    <r>
      <rPr>
        <b/>
        <sz val="9"/>
        <rFont val="Century Schoolbook"/>
        <family val="1"/>
      </rPr>
      <t>1.-</t>
    </r>
    <r>
      <rPr>
        <sz val="10"/>
        <rFont val="Arial Narrow"/>
        <family val="2"/>
      </rPr>
      <t xml:space="preserve"> Matriz de entrega de plantillas de los literales g) y l).</t>
    </r>
  </si>
  <si>
    <r>
      <t xml:space="preserve">Xerox </t>
    </r>
    <r>
      <rPr>
        <sz val="10"/>
        <rFont val="Century Schoolbook"/>
        <family val="1"/>
      </rPr>
      <t>7855</t>
    </r>
    <r>
      <rPr>
        <sz val="10"/>
        <rFont val="Arial Narrow"/>
        <family val="2"/>
      </rPr>
      <t xml:space="preserve"> tóner rojo (Magenta)</t>
    </r>
  </si>
  <si>
    <r>
      <t xml:space="preserve">Xerox </t>
    </r>
    <r>
      <rPr>
        <sz val="10"/>
        <rFont val="Century Schoolbook"/>
        <family val="1"/>
      </rPr>
      <t>7855</t>
    </r>
    <r>
      <rPr>
        <sz val="10"/>
        <rFont val="Arial Narrow"/>
        <family val="2"/>
      </rPr>
      <t xml:space="preserve"> tóner negro (Black)</t>
    </r>
  </si>
  <si>
    <r>
      <t>EPSON WF-</t>
    </r>
    <r>
      <rPr>
        <sz val="10"/>
        <rFont val="Century Schoolbook"/>
        <family val="1"/>
      </rPr>
      <t>6590</t>
    </r>
    <r>
      <rPr>
        <sz val="10"/>
        <rFont val="Arial Narrow"/>
        <family val="2"/>
      </rPr>
      <t xml:space="preserve"> tinta rojo (Magenta)</t>
    </r>
  </si>
  <si>
    <r>
      <t>EPSON WF-</t>
    </r>
    <r>
      <rPr>
        <sz val="10"/>
        <rFont val="Century Schoolbook"/>
        <family val="1"/>
      </rPr>
      <t>6590</t>
    </r>
    <r>
      <rPr>
        <sz val="10"/>
        <rFont val="Arial Narrow"/>
        <family val="2"/>
      </rPr>
      <t xml:space="preserve"> tinta negro (Black)</t>
    </r>
  </si>
  <si>
    <r>
      <rPr>
        <b/>
        <sz val="9"/>
        <rFont val="Century Schoolbook"/>
        <family val="1"/>
      </rPr>
      <t>1.-</t>
    </r>
    <r>
      <rPr>
        <sz val="10"/>
        <rFont val="Arial Narrow"/>
        <family val="2"/>
      </rPr>
      <t xml:space="preserve"> Elaborar el POA para su revisión y aprobación, en coordinación con los departamentos de Planificación y Compras Públicas y recopilar evidencia para la evaluación del Plan Operativo Anual.</t>
    </r>
  </si>
  <si>
    <r>
      <rPr>
        <b/>
        <sz val="9"/>
        <rFont val="Century Schoolbook"/>
        <family val="1"/>
      </rPr>
      <t>1.-</t>
    </r>
    <r>
      <rPr>
        <sz val="10"/>
        <rFont val="Arial Narrow"/>
        <family val="2"/>
      </rPr>
      <t xml:space="preserve"> Plan operativo anual y evaluación del POA.</t>
    </r>
  </si>
  <si>
    <r>
      <t xml:space="preserve">Mantenimiento de copiadora Xerox </t>
    </r>
    <r>
      <rPr>
        <sz val="10"/>
        <rFont val="Century Schoolbook"/>
        <family val="1"/>
      </rPr>
      <t>7855</t>
    </r>
  </si>
  <si>
    <r>
      <t xml:space="preserve">Xerox </t>
    </r>
    <r>
      <rPr>
        <sz val="10"/>
        <rFont val="Century Schoolbook"/>
        <family val="1"/>
      </rPr>
      <t>7855</t>
    </r>
    <r>
      <rPr>
        <sz val="10"/>
        <rFont val="Arial Narrow"/>
        <family val="2"/>
      </rPr>
      <t xml:space="preserve"> cilindro de Imagen Drum</t>
    </r>
  </si>
  <si>
    <r>
      <rPr>
        <b/>
        <sz val="9"/>
        <rFont val="Century Schoolbook"/>
        <family val="1"/>
      </rPr>
      <t>10.-</t>
    </r>
    <r>
      <rPr>
        <sz val="10"/>
        <rFont val="Arial Narrow"/>
        <family val="2"/>
      </rPr>
      <t xml:space="preserve"> Organizar el archivo de gestión.</t>
    </r>
  </si>
  <si>
    <r>
      <t xml:space="preserve">Nº de Cajas del archivo de la Unidad de Presupuesto registradas en el inventario documental año </t>
    </r>
    <r>
      <rPr>
        <sz val="10"/>
        <rFont val="Century Schoolbook"/>
        <family val="1"/>
      </rPr>
      <t>2018.</t>
    </r>
  </si>
  <si>
    <r>
      <rPr>
        <b/>
        <sz val="9"/>
        <rFont val="Century Schoolbook"/>
        <family val="1"/>
      </rPr>
      <t>1.-</t>
    </r>
    <r>
      <rPr>
        <sz val="10"/>
        <rFont val="Arial Narrow"/>
        <family val="2"/>
      </rPr>
      <t xml:space="preserve"> Ordenar, etiquetar y registrar la documentación en las cajas del inventario documental.</t>
    </r>
  </si>
  <si>
    <r>
      <t xml:space="preserve">Archivador de cartón pegable lomo </t>
    </r>
    <r>
      <rPr>
        <sz val="10"/>
        <rFont val="Century Schoolbook"/>
        <family val="1"/>
      </rPr>
      <t>16</t>
    </r>
  </si>
  <si>
    <r>
      <rPr>
        <b/>
        <sz val="9"/>
        <rFont val="Century Schoolbook"/>
        <family val="1"/>
      </rPr>
      <t>9.-</t>
    </r>
    <r>
      <rPr>
        <sz val="10"/>
        <rFont val="Arial Narrow"/>
        <family val="2"/>
      </rPr>
      <t xml:space="preserve"> Entregar la Planificación Operativa Anual y Evaluar Planificación Operativa Anual.</t>
    </r>
  </si>
  <si>
    <t>Se elaborará  dos informes para el control de las certificaciones presupuestarias no utilizadas: primer informe en el mes de  julio (periodo de enero a junio) y segundo informe en el mes de noviembre (periodo julio a octubre).</t>
  </si>
  <si>
    <t>"Mejorar la gestión institucional"</t>
  </si>
  <si>
    <t>Roles de pago elaborado previa aplicación de control interno.</t>
  </si>
  <si>
    <t>N° de roles de pago ejecutados</t>
  </si>
  <si>
    <t>* Ing. Amparito Delgado S.,
  Jefe de Nómina y Remuneraciones
* Ing. Adelaida Gia C.,
  Supervisora de Nómina y Remuneraciones
* Ing. Luis Feijoo P.,
  Supervisor de Nómina y Remuneraciones
* Ing. Marieliza Cabrera M.,
  Analista de Nómina y Remuneraciones
* Lcda. María Espinoza B.,
  Analista de Nómina y Remuneraciones
* Ing. Patricio Tapia P.,
  Analista de Nómina y Remuneraciones</t>
  </si>
  <si>
    <t>Roles de liquidación de haberes del personal que cesa en sus funciones elaborados, previa aplicación de control interno.</t>
  </si>
  <si>
    <t>N° de roles elaborados de liquidación de haberes personal que cesa en sus funciones</t>
  </si>
  <si>
    <t>* Ing. Adelaida Gia C.,
  Supervisora de Nómina y Remuneraciones
* Ing. Luis Feijoo P.,
  Supervisor de Nómina y Remuneraciones
* Ing. Marieliza Cabrera M.,
  Analista de Nómina y Remuneraciones
* Ing. Patricio Tapia P.,
  Analista de Nómina y Remuneraciones</t>
  </si>
  <si>
    <t>Botella de tinta de color negro, marca EPSON</t>
  </si>
  <si>
    <t>Reformas web centralizadas y/o descentralizadas elaboradas.</t>
  </si>
  <si>
    <t>N° de reformas web centralizadas y/o descentralizadas elaboradas</t>
  </si>
  <si>
    <t>* Ing. Amparito Delgado S.,
  Jefe de Nómina y Remuneraciones
* Ing. Luis Feijoo P.,
  Supervisor de Nómina y Remuneraciones</t>
  </si>
  <si>
    <t>Botella de tinta de color amarillo, marca EPSON</t>
  </si>
  <si>
    <t>Botella de tinta de color cyan, marca EPSON</t>
  </si>
  <si>
    <t>Botella de tinta de color magenta, marca EPSON</t>
  </si>
  <si>
    <t>Cuadre de sueldos y aportaciones de los servidores universitarios entre el subsistema de nominas del ente rector de las Finanzas Públicas y el IESS elaborados.</t>
  </si>
  <si>
    <t>N° de reporte de cuadre de sueldos y aportaciones de los servidores universitarios elaborados</t>
  </si>
  <si>
    <t>* Ing. Amparito Delgado S.,
  Jefe de Nómina y Remuneraciones
* Ing. Marieliza Cabrera Morocho,
  Analista de Nómina y Remuneraciones</t>
  </si>
  <si>
    <t>N° de plantillas entregadas</t>
  </si>
  <si>
    <t>* Ing. Amparito Delgado S.,
  Jefe de Nómina y Remuneraciones
* Ing. Patricio Tapia Pesantez,
  Analista de Nómina y Remuneraciones</t>
  </si>
  <si>
    <t>N° de POA y evaluaciones entregadas oportunamente</t>
  </si>
  <si>
    <t>* Ing. Amparito Delgado S.,
  Jefe de Nómina y Remuneraciones
* Ing. Marieliza Cabrera M.,
  Analista de Nómina y Remuneraciones
* Lcda. María Espinoza B.,
  Analista de Nómina y Remuneraciones</t>
  </si>
  <si>
    <t>N° de cajas donde reposa la documentación de la unidad registrada en el inventario documental</t>
  </si>
  <si>
    <r>
      <rPr>
        <b/>
        <sz val="10"/>
        <rFont val="Century Schoolbook"/>
        <family val="1"/>
      </rPr>
      <t>1.-</t>
    </r>
    <r>
      <rPr>
        <sz val="10"/>
        <rFont val="Arial Narrow"/>
        <family val="2"/>
      </rPr>
      <t xml:space="preserve"> Elaborar roles de pago, previa aplicación de control interno.</t>
    </r>
  </si>
  <si>
    <r>
      <rPr>
        <b/>
        <sz val="9"/>
        <rFont val="Century Schoolbook"/>
        <family val="1"/>
      </rPr>
      <t>2.-</t>
    </r>
    <r>
      <rPr>
        <sz val="10"/>
        <rFont val="Arial Narrow"/>
        <family val="2"/>
      </rPr>
      <t xml:space="preserve"> Elaborar Roles de Liquidación de haberes del personal que cesa en sus funciones, previa aplicación de control interno.</t>
    </r>
  </si>
  <si>
    <r>
      <rPr>
        <b/>
        <sz val="9"/>
        <rFont val="Century Schoolbook"/>
        <family val="1"/>
      </rPr>
      <t>3.-</t>
    </r>
    <r>
      <rPr>
        <sz val="10"/>
        <rFont val="Arial Narrow"/>
        <family val="2"/>
      </rPr>
      <t xml:space="preserve"> Elaborar Reformas Web centralizadas y/o descentralizadas.</t>
    </r>
  </si>
  <si>
    <r>
      <rPr>
        <b/>
        <sz val="9"/>
        <rFont val="Century Schoolbook"/>
        <family val="1"/>
      </rPr>
      <t>4.-</t>
    </r>
    <r>
      <rPr>
        <sz val="10"/>
        <rFont val="Arial Narrow"/>
        <family val="2"/>
      </rPr>
      <t xml:space="preserve"> Elaborar cuadre de sueldos y aportaciones de los servidores universitarios entre el subsistema de nóminas del ente rector de las Finanzas Públicas y el IESS.</t>
    </r>
  </si>
  <si>
    <r>
      <rPr>
        <b/>
        <sz val="9"/>
        <rFont val="Century Schoolbook"/>
        <family val="1"/>
      </rPr>
      <t>6.-</t>
    </r>
    <r>
      <rPr>
        <sz val="10"/>
        <rFont val="Arial Narrow"/>
        <family val="2"/>
      </rPr>
      <t xml:space="preserve"> Entregar el POA y Evaluación del POA.</t>
    </r>
  </si>
  <si>
    <r>
      <rPr>
        <b/>
        <sz val="9"/>
        <rFont val="Century Schoolbook"/>
        <family val="1"/>
      </rPr>
      <t>7.-</t>
    </r>
    <r>
      <rPr>
        <sz val="10"/>
        <rFont val="Arial Narrow"/>
        <family val="2"/>
      </rPr>
      <t xml:space="preserve"> Organizar el Archivo de Gestión.</t>
    </r>
  </si>
  <si>
    <r>
      <rPr>
        <b/>
        <sz val="9"/>
        <rFont val="Century Schoolbook"/>
        <family val="1"/>
      </rPr>
      <t>5.-</t>
    </r>
    <r>
      <rPr>
        <sz val="10"/>
        <rFont val="Arial Narrow"/>
        <family val="2"/>
      </rPr>
      <t xml:space="preserve"> Emitir información del literal c) del Art.</t>
    </r>
    <r>
      <rPr>
        <sz val="10"/>
        <rFont val="Century Schoolbook"/>
        <family val="1"/>
      </rPr>
      <t>7</t>
    </r>
    <r>
      <rPr>
        <sz val="10"/>
        <rFont val="Arial Narrow"/>
        <family val="2"/>
      </rPr>
      <t xml:space="preserve"> de la Ley Orgánica de Transparencia y Acceso de Información Pública.</t>
    </r>
  </si>
  <si>
    <r>
      <t>Información del literal c) del Art.</t>
    </r>
    <r>
      <rPr>
        <sz val="10"/>
        <rFont val="Century Schoolbook"/>
        <family val="1"/>
      </rPr>
      <t>7</t>
    </r>
    <r>
      <rPr>
        <sz val="10"/>
        <rFont val="Arial Narrow"/>
        <family val="2"/>
      </rPr>
      <t xml:space="preserve"> Ley Orgánica de Transparencia y Acceso de información Pública emitida.</t>
    </r>
  </si>
  <si>
    <r>
      <rPr>
        <b/>
        <sz val="9"/>
        <rFont val="Century Schoolbook"/>
        <family val="1"/>
      </rPr>
      <t>1.-</t>
    </r>
    <r>
      <rPr>
        <sz val="10"/>
        <rFont val="Arial Narrow"/>
        <family val="2"/>
      </rPr>
      <t xml:space="preserve"> Reportes de roles de pago por tipo de nómina.</t>
    </r>
  </si>
  <si>
    <r>
      <rPr>
        <b/>
        <sz val="9"/>
        <rFont val="Century Schoolbook"/>
        <family val="1"/>
      </rPr>
      <t>1.-</t>
    </r>
    <r>
      <rPr>
        <sz val="10"/>
        <rFont val="Arial Narrow"/>
        <family val="2"/>
      </rPr>
      <t xml:space="preserve"> Reporte de roles de pago por liquidación de haberes.</t>
    </r>
  </si>
  <si>
    <r>
      <rPr>
        <b/>
        <sz val="9"/>
        <rFont val="Century Schoolbook"/>
        <family val="1"/>
      </rPr>
      <t>1.-</t>
    </r>
    <r>
      <rPr>
        <sz val="10"/>
        <rFont val="Arial Narrow"/>
        <family val="2"/>
      </rPr>
      <t xml:space="preserve"> Reporte de reformas web centralizadas y/o descentralizadas.</t>
    </r>
  </si>
  <si>
    <r>
      <rPr>
        <b/>
        <sz val="9"/>
        <rFont val="Century Schoolbook"/>
        <family val="1"/>
      </rPr>
      <t>1.-</t>
    </r>
    <r>
      <rPr>
        <sz val="10"/>
        <rFont val="Arial Narrow"/>
        <family val="2"/>
      </rPr>
      <t xml:space="preserve"> Reportes del cuadre de sueldos y ajustes para las aportaciones de los servidores universitarios entre el subsistema de nóminas del ente rector de las Finanzas Públicas y el IESS.</t>
    </r>
  </si>
  <si>
    <r>
      <rPr>
        <b/>
        <sz val="9"/>
        <rFont val="Century Schoolbook"/>
        <family val="1"/>
      </rPr>
      <t>1.-</t>
    </r>
    <r>
      <rPr>
        <sz val="10"/>
        <rFont val="Arial Narrow"/>
        <family val="2"/>
      </rPr>
      <t xml:space="preserve"> Reporte de entrega de plantillas del literal c).</t>
    </r>
  </si>
  <si>
    <r>
      <rPr>
        <b/>
        <sz val="9"/>
        <rFont val="Century Schoolbook"/>
        <family val="1"/>
      </rPr>
      <t>1.-</t>
    </r>
    <r>
      <rPr>
        <sz val="10"/>
        <rFont val="Arial Narrow"/>
        <family val="2"/>
      </rPr>
      <t xml:space="preserve"> Controlar previamente la documentación, sumillados por la Jefe de Nómina, para la aplicación en las liquidaciones de haberes.
</t>
    </r>
    <r>
      <rPr>
        <b/>
        <sz val="9"/>
        <rFont val="Century Schoolbook"/>
        <family val="1"/>
      </rPr>
      <t>2.-</t>
    </r>
    <r>
      <rPr>
        <b/>
        <sz val="10"/>
        <rFont val="Arial Narrow"/>
        <family val="2"/>
      </rPr>
      <t xml:space="preserve"> </t>
    </r>
    <r>
      <rPr>
        <sz val="10"/>
        <rFont val="Arial Narrow"/>
        <family val="2"/>
      </rPr>
      <t xml:space="preserve">Parametrizar en el Subsistema SPRYN los cambios que sean necesarios para la ejecución de las nóminas.
</t>
    </r>
    <r>
      <rPr>
        <b/>
        <sz val="9"/>
        <rFont val="Century Schoolbook"/>
        <family val="1"/>
      </rPr>
      <t>3.-</t>
    </r>
    <r>
      <rPr>
        <sz val="10"/>
        <rFont val="Arial Narrow"/>
        <family val="2"/>
      </rPr>
      <t xml:space="preserve"> Calcular valores para la elaboración de las liquidaciones en Excel, de acuerdo a las necesidades.
</t>
    </r>
    <r>
      <rPr>
        <b/>
        <sz val="9"/>
        <rFont val="Century Schoolbook"/>
        <family val="1"/>
      </rPr>
      <t>4.-</t>
    </r>
    <r>
      <rPr>
        <sz val="10"/>
        <rFont val="Arial Narrow"/>
        <family val="2"/>
      </rPr>
      <t xml:space="preserve"> Transportar datos de las nóminas en el Subsistema SPRYN y validarlas.
</t>
    </r>
    <r>
      <rPr>
        <b/>
        <sz val="9"/>
        <rFont val="Century Schoolbook"/>
        <family val="1"/>
      </rPr>
      <t>5.-</t>
    </r>
    <r>
      <rPr>
        <sz val="10"/>
        <rFont val="Arial Narrow"/>
        <family val="2"/>
      </rPr>
      <t xml:space="preserve"> Aprobar y generar los cur de pagos de las nóminas por parte de la Jefe de la Sección.
</t>
    </r>
    <r>
      <rPr>
        <b/>
        <sz val="9"/>
        <rFont val="Century Schoolbook"/>
        <family val="1"/>
      </rPr>
      <t>6.-</t>
    </r>
    <r>
      <rPr>
        <sz val="10"/>
        <rFont val="Arial Narrow"/>
        <family val="2"/>
      </rPr>
      <t xml:space="preserve"> Reproducir roles, reportes y más documentos que sirvan como base legal para la ejecución de la nómina.</t>
    </r>
  </si>
  <si>
    <r>
      <rPr>
        <b/>
        <sz val="9"/>
        <rFont val="Century Schoolbook"/>
        <family val="1"/>
      </rPr>
      <t>1.-</t>
    </r>
    <r>
      <rPr>
        <sz val="10"/>
        <rFont val="Arial Narrow"/>
        <family val="2"/>
      </rPr>
      <t xml:space="preserve"> Revisar previamente los documentos enviados por la Dirección Financiera y las acciones de personal remitidas por la Dirección de Talento Humano que constituyen la base legal para la aplicación en las reformas web, tanto centralizadas como descentralizadas para la modificación del distributivo institucional registrado en el Subsistema SPRYN del Ministerio Finanzas. Gestionar la aprobación de las mismas.
</t>
    </r>
    <r>
      <rPr>
        <b/>
        <sz val="9"/>
        <rFont val="Century Schoolbook"/>
        <family val="1"/>
      </rPr>
      <t>2.-</t>
    </r>
    <r>
      <rPr>
        <sz val="10"/>
        <rFont val="Arial Narrow"/>
        <family val="2"/>
      </rPr>
      <t xml:space="preserve"> Elaborar cuadros en el formato emitido por el Ministerio de Finanzas para justificar la disponibilidad presupuestaria y efectuar los movimientos del personal en el distributivo institucional.
</t>
    </r>
    <r>
      <rPr>
        <b/>
        <sz val="9"/>
        <rFont val="Century Schoolbook"/>
        <family val="1"/>
      </rPr>
      <t>3.-</t>
    </r>
    <r>
      <rPr>
        <sz val="10"/>
        <rFont val="Arial Narrow"/>
        <family val="2"/>
      </rPr>
      <t xml:space="preserve"> Elaborar informes en el Subsistema SPRYN para la emisión de la resolución que respaldará la aprobación de las reformas descentralizadas.</t>
    </r>
  </si>
  <si>
    <r>
      <rPr>
        <b/>
        <sz val="9"/>
        <rFont val="Century Schoolbook"/>
        <family val="1"/>
      </rPr>
      <t>1.-</t>
    </r>
    <r>
      <rPr>
        <sz val="10"/>
        <rFont val="Arial Narrow"/>
        <family val="2"/>
      </rPr>
      <t xml:space="preserve"> Recopilar información del pago de nóminas en el Subsistema SPRYN para revisar montos de aportes enviados al IESS.
</t>
    </r>
    <r>
      <rPr>
        <b/>
        <sz val="9"/>
        <rFont val="Century Schoolbook"/>
        <family val="1"/>
      </rPr>
      <t>2.-</t>
    </r>
    <r>
      <rPr>
        <sz val="10"/>
        <rFont val="Arial Narrow"/>
        <family val="2"/>
      </rPr>
      <t xml:space="preserve"> Controlar previamente los montos de sueldos registrados en el IESS frente a los cancelados por la institución a través del Subsistema SPRYN.
</t>
    </r>
    <r>
      <rPr>
        <b/>
        <sz val="9"/>
        <rFont val="Century Schoolbook"/>
        <family val="1"/>
      </rPr>
      <t>3.-</t>
    </r>
    <r>
      <rPr>
        <sz val="10"/>
        <rFont val="Arial Narrow"/>
        <family val="2"/>
      </rPr>
      <t xml:space="preserve"> Imprimir planillas generadas en el IESS para elaborar el reporte de cuadre de aportaciones por régimen laboral.
</t>
    </r>
    <r>
      <rPr>
        <b/>
        <sz val="9"/>
        <rFont val="Century Schoolbook"/>
        <family val="1"/>
      </rPr>
      <t>4.-</t>
    </r>
    <r>
      <rPr>
        <sz val="10"/>
        <rFont val="Arial Narrow"/>
        <family val="2"/>
      </rPr>
      <t xml:space="preserve"> Elaborar el reporte mensual del cuadre de aportes al IESS.</t>
    </r>
  </si>
  <si>
    <r>
      <rPr>
        <b/>
        <sz val="9"/>
        <rFont val="Century Schoolbook"/>
        <family val="1"/>
      </rPr>
      <t>1.-</t>
    </r>
    <r>
      <rPr>
        <sz val="10"/>
        <rFont val="Arial Narrow"/>
        <family val="2"/>
      </rPr>
      <t xml:space="preserve"> Bajar el distributivo registrado en el Subsistema SPRYN con corte al último movimiento del mes que se va a reportar.
</t>
    </r>
    <r>
      <rPr>
        <b/>
        <sz val="9"/>
        <rFont val="Century Schoolbook"/>
        <family val="1"/>
      </rPr>
      <t>2.-</t>
    </r>
    <r>
      <rPr>
        <sz val="10"/>
        <rFont val="Arial Narrow"/>
        <family val="2"/>
      </rPr>
      <t xml:space="preserve"> Migrar la información de nombres y sueldos constantes en el distributivo a las plantillas descargadas de la página web de la Defensoría del Pueblo.
</t>
    </r>
    <r>
      <rPr>
        <b/>
        <sz val="9"/>
        <rFont val="Century Schoolbook"/>
        <family val="1"/>
      </rPr>
      <t>3.-</t>
    </r>
    <r>
      <rPr>
        <sz val="9"/>
        <rFont val="Century Schoolbook"/>
        <family val="1"/>
      </rPr>
      <t xml:space="preserve"> </t>
    </r>
    <r>
      <rPr>
        <sz val="10"/>
        <rFont val="Arial Narrow"/>
        <family val="2"/>
      </rPr>
      <t xml:space="preserve">Ejecutar el control previo de los montos totales en remuneraciones canceladas por la institución a través del Subsistema SPRYN frente a lo descargado en el distributivo institucional.
</t>
    </r>
    <r>
      <rPr>
        <b/>
        <sz val="9"/>
        <rFont val="Century Schoolbook"/>
        <family val="1"/>
      </rPr>
      <t>4.-</t>
    </r>
    <r>
      <rPr>
        <sz val="10"/>
        <rFont val="Arial Narrow"/>
        <family val="2"/>
      </rPr>
      <t xml:space="preserve"> Emitir la plantilla mensual para la entrega respectiva.</t>
    </r>
  </si>
  <si>
    <r>
      <rPr>
        <b/>
        <sz val="9"/>
        <rFont val="Century Schoolbook"/>
        <family val="1"/>
      </rPr>
      <t>1.-</t>
    </r>
    <r>
      <rPr>
        <sz val="10"/>
        <rFont val="Arial Narrow"/>
        <family val="2"/>
      </rPr>
      <t xml:space="preserve"> Revisar la normativa y metodología emitida por la Dirección de Planificación para la elaboración del POA.
</t>
    </r>
    <r>
      <rPr>
        <b/>
        <sz val="9"/>
        <rFont val="Century Schoolbook"/>
        <family val="1"/>
      </rPr>
      <t>2.-</t>
    </r>
    <r>
      <rPr>
        <sz val="10"/>
        <rFont val="Arial Narrow"/>
        <family val="2"/>
      </rPr>
      <t xml:space="preserve"> Cuantificar las metas que se programan alcanzar en el primer y segundo semestre.
</t>
    </r>
    <r>
      <rPr>
        <b/>
        <sz val="9"/>
        <rFont val="Century Schoolbook"/>
        <family val="1"/>
      </rPr>
      <t>3.-</t>
    </r>
    <r>
      <rPr>
        <sz val="10"/>
        <rFont val="Arial Narrow"/>
        <family val="2"/>
      </rPr>
      <t xml:space="preserve"> Describir las actividades a realizarse en cada meta.
</t>
    </r>
    <r>
      <rPr>
        <b/>
        <sz val="9"/>
        <rFont val="Century Schoolbook"/>
        <family val="1"/>
      </rPr>
      <t>4.-</t>
    </r>
    <r>
      <rPr>
        <sz val="10"/>
        <rFont val="Arial Narrow"/>
        <family val="2"/>
      </rPr>
      <t xml:space="preserve"> Establecer el material o insumos que serán necesarios para el desarrollo de cada meta.
</t>
    </r>
    <r>
      <rPr>
        <b/>
        <sz val="9"/>
        <rFont val="Century Schoolbook"/>
        <family val="1"/>
      </rPr>
      <t>5.-</t>
    </r>
    <r>
      <rPr>
        <sz val="10"/>
        <rFont val="Arial Narrow"/>
        <family val="2"/>
      </rPr>
      <t xml:space="preserve"> Obtener precios actuales de los materiales para establecer el monto presupuestado o estimado del gasto en el que se incurrirá por cada meta.
</t>
    </r>
    <r>
      <rPr>
        <b/>
        <sz val="9"/>
        <rFont val="Century Schoolbook"/>
        <family val="1"/>
      </rPr>
      <t>6.-</t>
    </r>
    <r>
      <rPr>
        <sz val="10"/>
        <rFont val="Arial Narrow"/>
        <family val="2"/>
      </rPr>
      <t xml:space="preserve"> Aplicar montos de gasto en compra de materiales a cada partida presupuestaria por meta.</t>
    </r>
  </si>
  <si>
    <r>
      <rPr>
        <b/>
        <sz val="9"/>
        <rFont val="Century Schoolbook"/>
        <family val="1"/>
      </rPr>
      <t>1.-</t>
    </r>
    <r>
      <rPr>
        <sz val="10"/>
        <rFont val="Arial Narrow"/>
        <family val="2"/>
      </rPr>
      <t xml:space="preserve"> Revisar la normativa vigente para la organización del archivo de la Sección.
</t>
    </r>
    <r>
      <rPr>
        <b/>
        <sz val="9"/>
        <rFont val="Century Schoolbook"/>
        <family val="1"/>
      </rPr>
      <t>2.-</t>
    </r>
    <r>
      <rPr>
        <sz val="10"/>
        <rFont val="Arial Narrow"/>
        <family val="2"/>
      </rPr>
      <t xml:space="preserve"> Recopilar los documentos que contendrán las carpetas destinadas a cada cajas.
</t>
    </r>
    <r>
      <rPr>
        <b/>
        <sz val="9"/>
        <rFont val="Century Schoolbook"/>
        <family val="1"/>
      </rPr>
      <t>3.-</t>
    </r>
    <r>
      <rPr>
        <sz val="10"/>
        <rFont val="Arial Narrow"/>
        <family val="2"/>
      </rPr>
      <t xml:space="preserve"> Entrega del inventario documental de la Sección.</t>
    </r>
  </si>
  <si>
    <r>
      <rPr>
        <b/>
        <sz val="9"/>
        <rFont val="Century Schoolbook"/>
        <family val="1"/>
      </rPr>
      <t>1.-</t>
    </r>
    <r>
      <rPr>
        <sz val="10"/>
        <rFont val="Arial Narrow"/>
        <family val="2"/>
      </rPr>
      <t xml:space="preserve"> Revisar el proceso de nóminas ya ejecutado en el mes anterior para planificar los movimientos del personal que afecten a la nómina del mes a cancelarse, bajo la coordinación de la Jefe de Nómina.
</t>
    </r>
    <r>
      <rPr>
        <b/>
        <sz val="9"/>
        <rFont val="Century Schoolbook"/>
        <family val="1"/>
      </rPr>
      <t>2.-</t>
    </r>
    <r>
      <rPr>
        <sz val="9"/>
        <rFont val="Century Schoolbook"/>
        <family val="1"/>
      </rPr>
      <t xml:space="preserve"> </t>
    </r>
    <r>
      <rPr>
        <sz val="10"/>
        <rFont val="Arial Narrow"/>
        <family val="2"/>
      </rPr>
      <t xml:space="preserve">Controlar previamente los documentos sumillados por la Jefe de Nómina, que se aplicarán en los roles de pago.
</t>
    </r>
    <r>
      <rPr>
        <b/>
        <sz val="9"/>
        <rFont val="Century Schoolbook"/>
        <family val="1"/>
      </rPr>
      <t>3.-</t>
    </r>
    <r>
      <rPr>
        <sz val="9"/>
        <rFont val="Century Schoolbook"/>
        <family val="1"/>
      </rPr>
      <t xml:space="preserve"> </t>
    </r>
    <r>
      <rPr>
        <sz val="10"/>
        <rFont val="Arial Narrow"/>
        <family val="2"/>
      </rPr>
      <t xml:space="preserve">Elaborar órdenes de pago en el sistema SUPA para determinar valores que deben descontarse por pensiones alimenticias.
</t>
    </r>
    <r>
      <rPr>
        <b/>
        <sz val="9"/>
        <rFont val="Century Schoolbook"/>
        <family val="1"/>
      </rPr>
      <t>4.-</t>
    </r>
    <r>
      <rPr>
        <sz val="10"/>
        <rFont val="Arial Narrow"/>
        <family val="2"/>
      </rPr>
      <t xml:space="preserve"> Calcular valores para la elaboración de los roles de pago tanto en el programa interno como en Excel, de acuerdo a las necesidades.
</t>
    </r>
    <r>
      <rPr>
        <b/>
        <sz val="9"/>
        <rFont val="Century Schoolbook"/>
        <family val="1"/>
      </rPr>
      <t>5.-</t>
    </r>
    <r>
      <rPr>
        <sz val="10"/>
        <rFont val="Arial Narrow"/>
        <family val="2"/>
      </rPr>
      <t xml:space="preserve"> Modificar en el programa interno de roles de pago para adaptarlo a las necesidades de la nómina vigente, así como correcciones a roles efectuados en Excel.
</t>
    </r>
    <r>
      <rPr>
        <b/>
        <sz val="9"/>
        <rFont val="Century Schoolbook"/>
        <family val="1"/>
      </rPr>
      <t>6.-</t>
    </r>
    <r>
      <rPr>
        <sz val="10"/>
        <rFont val="Arial Narrow"/>
        <family val="2"/>
      </rPr>
      <t xml:space="preserve"> Ingresar datos en el sistema interno de roles de pago, así como en Excel cuando se trata de nóminas adicionales.
</t>
    </r>
    <r>
      <rPr>
        <b/>
        <sz val="9"/>
        <rFont val="Century Schoolbook"/>
        <family val="1"/>
      </rPr>
      <t>7.-</t>
    </r>
    <r>
      <rPr>
        <sz val="10"/>
        <rFont val="Arial Narrow"/>
        <family val="2"/>
      </rPr>
      <t xml:space="preserve"> Procesar la nómina para la obtención de resultados.
</t>
    </r>
    <r>
      <rPr>
        <b/>
        <sz val="9"/>
        <rFont val="Century Schoolbook"/>
        <family val="1"/>
      </rPr>
      <t>8.-</t>
    </r>
    <r>
      <rPr>
        <sz val="10"/>
        <rFont val="Arial Narrow"/>
        <family val="2"/>
      </rPr>
      <t xml:space="preserve"> Imprimir borradores de balances, roles de pagos, reportes, para la revisión y cuadre.
</t>
    </r>
    <r>
      <rPr>
        <b/>
        <sz val="9"/>
        <rFont val="Century Schoolbook"/>
        <family val="1"/>
      </rPr>
      <t>9.-</t>
    </r>
    <r>
      <rPr>
        <sz val="10"/>
        <rFont val="Arial Narrow"/>
        <family val="2"/>
      </rPr>
      <t xml:space="preserve"> Corregir errores encontrados.
</t>
    </r>
    <r>
      <rPr>
        <b/>
        <sz val="9"/>
        <rFont val="Century Schoolbook"/>
        <family val="1"/>
      </rPr>
      <t>10.-</t>
    </r>
    <r>
      <rPr>
        <sz val="10"/>
        <rFont val="Arial Narrow"/>
        <family val="2"/>
      </rPr>
      <t xml:space="preserve"> Transportar datos de las nóminas en el Subsistema SPRYN y validarlas.
</t>
    </r>
    <r>
      <rPr>
        <b/>
        <sz val="9"/>
        <rFont val="Century Schoolbook"/>
        <family val="1"/>
      </rPr>
      <t>11.-</t>
    </r>
    <r>
      <rPr>
        <sz val="10"/>
        <rFont val="Arial Narrow"/>
        <family val="2"/>
      </rPr>
      <t xml:space="preserve"> Aprobar y generar el cur de pagos de las nóminas por parte de la Jefe de la Sección.
</t>
    </r>
    <r>
      <rPr>
        <b/>
        <sz val="9"/>
        <rFont val="Century Schoolbook"/>
        <family val="1"/>
      </rPr>
      <t>12.-</t>
    </r>
    <r>
      <rPr>
        <sz val="10"/>
        <rFont val="Arial Narrow"/>
        <family val="2"/>
      </rPr>
      <t xml:space="preserve"> Reproducir roles, reportes y más documentos que sirven como base legal para la ejecución de la nómina.</t>
    </r>
  </si>
  <si>
    <r>
      <t>Resmas de papel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</si>
  <si>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r>
      <t xml:space="preserve">Papel continuo bond </t>
    </r>
    <r>
      <rPr>
        <sz val="10"/>
        <color theme="1"/>
        <rFont val="Century Schoolbook"/>
        <family val="1"/>
      </rPr>
      <t>901-2</t>
    </r>
    <r>
      <rPr>
        <sz val="10"/>
        <color theme="1"/>
        <rFont val="Arial Narrow"/>
        <family val="2"/>
      </rPr>
      <t xml:space="preserve">p </t>
    </r>
    <r>
      <rPr>
        <sz val="10"/>
        <color theme="1"/>
        <rFont val="Century Schoolbook"/>
        <family val="1"/>
      </rPr>
      <t>550</t>
    </r>
    <r>
      <rPr>
        <sz val="10"/>
        <color theme="1"/>
        <rFont val="Arial Narrow"/>
        <family val="2"/>
      </rPr>
      <t xml:space="preserve"> juegos</t>
    </r>
  </si>
  <si>
    <r>
      <rPr>
        <b/>
        <sz val="9"/>
        <rFont val="Century Schoolbook"/>
        <family val="1"/>
      </rPr>
      <t>1.-</t>
    </r>
    <r>
      <rPr>
        <sz val="10"/>
        <rFont val="Arial Narrow"/>
        <family val="2"/>
      </rPr>
      <t xml:space="preserve"> Coordinar el proceso de elaboración y/o actualización de la normativa para el diseño de la estructura organizacional.</t>
    </r>
  </si>
  <si>
    <t>N° de procesos elaborados y/o actualizados de la normativa para el diseño de la estructura organizacional coordinados</t>
  </si>
  <si>
    <r>
      <rPr>
        <b/>
        <sz val="9"/>
        <rFont val="Century Schoolbook"/>
        <family val="1"/>
      </rPr>
      <t>1.-</t>
    </r>
    <r>
      <rPr>
        <sz val="10"/>
        <rFont val="Arial Narrow"/>
        <family val="2"/>
      </rPr>
      <t xml:space="preserve"> Solicitar a la Autoridad Nominadora la conformación de la Comisión para la elaboración del Reglamento por Procesos.
</t>
    </r>
    <r>
      <rPr>
        <b/>
        <sz val="9"/>
        <rFont val="Century Schoolbook"/>
        <family val="1"/>
      </rPr>
      <t>2.-</t>
    </r>
    <r>
      <rPr>
        <sz val="10"/>
        <rFont val="Arial Narrow"/>
        <family val="2"/>
      </rPr>
      <t xml:space="preserve"> Realizar reuniones de trabajo para la validación de productos y servicios conjuntamente con los Jefes de Unidad, Directores Departamentales, Autoridades Académicas.
</t>
    </r>
    <r>
      <rPr>
        <b/>
        <sz val="9"/>
        <rFont val="Century Schoolbook"/>
        <family val="1"/>
      </rPr>
      <t>3.-</t>
    </r>
    <r>
      <rPr>
        <sz val="10"/>
        <rFont val="Arial Narrow"/>
        <family val="2"/>
      </rPr>
      <t xml:space="preserve"> Elaborar el informe al Sr. Rector, sobre la elaboración y/o reforma del reglamento.</t>
    </r>
  </si>
  <si>
    <r>
      <rPr>
        <b/>
        <sz val="9"/>
        <rFont val="Century Schoolbook"/>
        <family val="1"/>
      </rPr>
      <t>1.-</t>
    </r>
    <r>
      <rPr>
        <sz val="10"/>
        <rFont val="Arial Narrow"/>
        <family val="2"/>
      </rPr>
      <t xml:space="preserve"> Reporte del estado de coordinación del proceso de elaboración y/o actualización de la normativa para el diseño de la estructura organizacional.
</t>
    </r>
    <r>
      <rPr>
        <b/>
        <sz val="9"/>
        <rFont val="Century Schoolbook"/>
        <family val="1"/>
      </rPr>
      <t>2.-</t>
    </r>
    <r>
      <rPr>
        <sz val="10"/>
        <rFont val="Arial Narrow"/>
        <family val="2"/>
      </rPr>
      <t xml:space="preserve"> Reporte de Actas de Validación de Productos y/o servicios validadas y presentadas por cada jefe inmediato.</t>
    </r>
  </si>
  <si>
    <t>* Ing. Nelly Zapata Eras,
  Jefe de Gestión Organizacional
* Lic. Amparito Pogo Labanda,
  Analista de Gestión Organizacional</t>
  </si>
  <si>
    <t>Proceso de elaboración del Reglamento Orgánico de Gestión Organizacional por Procesos.</t>
  </si>
  <si>
    <r>
      <rPr>
        <b/>
        <sz val="9"/>
        <rFont val="Century Schoolbook"/>
        <family val="1"/>
      </rPr>
      <t>2.-</t>
    </r>
    <r>
      <rPr>
        <sz val="10"/>
        <rFont val="Arial Narrow"/>
        <family val="2"/>
      </rPr>
      <t xml:space="preserve"> Emitir Informes técnicos relacionados con cambios en la estructura organizacional.</t>
    </r>
  </si>
  <si>
    <t>Informes técnicos relacionados con cambios en la estructura organizacional emitidos.</t>
  </si>
  <si>
    <t>N° de informes técnicos relacionados con cambios en la estructura organizacional solicitados</t>
  </si>
  <si>
    <r>
      <rPr>
        <b/>
        <sz val="9"/>
        <rFont val="Century Schoolbook"/>
        <family val="1"/>
      </rPr>
      <t>1.-</t>
    </r>
    <r>
      <rPr>
        <sz val="10"/>
        <rFont val="Arial Narrow"/>
        <family val="2"/>
      </rPr>
      <t xml:space="preserve"> Registrar Requerimiento sumillada por la autoridad nominadora.
</t>
    </r>
    <r>
      <rPr>
        <b/>
        <sz val="9"/>
        <rFont val="Century Schoolbook"/>
        <family val="1"/>
      </rPr>
      <t>2.-</t>
    </r>
    <r>
      <rPr>
        <sz val="10"/>
        <rFont val="Arial Narrow"/>
        <family val="2"/>
      </rPr>
      <t xml:space="preserve"> Analizar la base legal correspondiente.
</t>
    </r>
    <r>
      <rPr>
        <b/>
        <sz val="9"/>
        <rFont val="Century Schoolbook"/>
        <family val="1"/>
      </rPr>
      <t>3.-</t>
    </r>
    <r>
      <rPr>
        <sz val="10"/>
        <rFont val="Arial Narrow"/>
        <family val="2"/>
      </rPr>
      <t xml:space="preserve"> Realizar el informe respectivo.</t>
    </r>
  </si>
  <si>
    <r>
      <rPr>
        <b/>
        <sz val="9"/>
        <rFont val="Century Schoolbook"/>
        <family val="1"/>
      </rPr>
      <t>1.-</t>
    </r>
    <r>
      <rPr>
        <sz val="10"/>
        <rFont val="Arial Narrow"/>
        <family val="2"/>
      </rPr>
      <t xml:space="preserve"> Reporte de entrega de informes técnicos relacionados con cambios en la estructura organizacional.</t>
    </r>
  </si>
  <si>
    <r>
      <rPr>
        <b/>
        <sz val="9"/>
        <rFont val="Century Schoolbook"/>
        <family val="1"/>
      </rPr>
      <t>3.-</t>
    </r>
    <r>
      <rPr>
        <sz val="10"/>
        <rFont val="Arial Narrow"/>
        <family val="2"/>
      </rPr>
      <t xml:space="preserve"> Emitir informes técnicos relacionados con los perfiles de puestos, traspasos, cambios administrativos y/o traslados.</t>
    </r>
  </si>
  <si>
    <t>Informes técnicos relacionados con los traspasos, cambios administrativos y/o traslados emitidos.</t>
  </si>
  <si>
    <t>N° de informes técnicos relacionados con los traspasos, cambios administrativos y/o traslados solicitados</t>
  </si>
  <si>
    <r>
      <rPr>
        <b/>
        <sz val="9"/>
        <rFont val="Century Schoolbook"/>
        <family val="1"/>
      </rPr>
      <t>1.-</t>
    </r>
    <r>
      <rPr>
        <sz val="10"/>
        <rFont val="Arial Narrow"/>
        <family val="2"/>
      </rPr>
      <t xml:space="preserve"> Registrar Requerimiento sumillada por la autoridad nominadora.
</t>
    </r>
    <r>
      <rPr>
        <b/>
        <sz val="9"/>
        <rFont val="Century Schoolbook"/>
        <family val="1"/>
      </rPr>
      <t>2.-</t>
    </r>
    <r>
      <rPr>
        <sz val="10"/>
        <rFont val="Arial Narrow"/>
        <family val="2"/>
      </rPr>
      <t xml:space="preserve"> Analizar la base legal correspondiente.
</t>
    </r>
    <r>
      <rPr>
        <b/>
        <sz val="9"/>
        <rFont val="Century Schoolbook"/>
        <family val="1"/>
      </rPr>
      <t>3.-</t>
    </r>
    <r>
      <rPr>
        <sz val="10"/>
        <rFont val="Arial Narrow"/>
        <family val="2"/>
      </rPr>
      <t xml:space="preserve"> Elaborar informe técnico relacionado con cambios administrativos, traspasos y/o traslados.</t>
    </r>
  </si>
  <si>
    <r>
      <rPr>
        <b/>
        <sz val="9"/>
        <rFont val="Century Schoolbook"/>
        <family val="1"/>
      </rPr>
      <t>1.-</t>
    </r>
    <r>
      <rPr>
        <sz val="10"/>
        <rFont val="Arial Narrow"/>
        <family val="2"/>
      </rPr>
      <t xml:space="preserve"> Reporte de entrega de informes técnicos relacionados con los perfiles de puestos, traspasos, cambios administrativos y/o traslados.</t>
    </r>
  </si>
  <si>
    <r>
      <rPr>
        <b/>
        <sz val="9"/>
        <rFont val="Century Schoolbook"/>
        <family val="1"/>
      </rPr>
      <t>4.-</t>
    </r>
    <r>
      <rPr>
        <sz val="10"/>
        <rFont val="Arial Narrow"/>
        <family val="2"/>
      </rPr>
      <t xml:space="preserve"> Coordinar procesos de auditoría de trabajo.</t>
    </r>
  </si>
  <si>
    <t>Procesos de auditoría de trabajo coordinados.</t>
  </si>
  <si>
    <t>N° de procesos de auditorias de trabajo coordinados</t>
  </si>
  <si>
    <r>
      <rPr>
        <b/>
        <sz val="9"/>
        <rFont val="Century Schoolbook"/>
        <family val="1"/>
      </rPr>
      <t>1.-</t>
    </r>
    <r>
      <rPr>
        <sz val="10"/>
        <rFont val="Arial Narrow"/>
        <family val="2"/>
      </rPr>
      <t xml:space="preserve"> Solicitar autorización para realizar Auditoría de Trabajo.
</t>
    </r>
    <r>
      <rPr>
        <b/>
        <sz val="9"/>
        <rFont val="Century Schoolbook"/>
        <family val="1"/>
      </rPr>
      <t>2.-</t>
    </r>
    <r>
      <rPr>
        <sz val="10"/>
        <rFont val="Arial Narrow"/>
        <family val="2"/>
      </rPr>
      <t xml:space="preserve"> Elaborar Cronograma de auditoría e Trabajo.
</t>
    </r>
    <r>
      <rPr>
        <b/>
        <sz val="9"/>
        <rFont val="Century Schoolbook"/>
        <family val="1"/>
      </rPr>
      <t>3.-</t>
    </r>
    <r>
      <rPr>
        <sz val="10"/>
        <rFont val="Arial Narrow"/>
        <family val="2"/>
      </rPr>
      <t xml:space="preserve"> Auditar a las Unidades Administrativas mediante selección aleatoria.
</t>
    </r>
    <r>
      <rPr>
        <b/>
        <sz val="9"/>
        <rFont val="Century Schoolbook"/>
        <family val="1"/>
      </rPr>
      <t>4.-</t>
    </r>
    <r>
      <rPr>
        <sz val="10"/>
        <rFont val="Arial Narrow"/>
        <family val="2"/>
      </rPr>
      <t xml:space="preserve"> Elaborar Actas de Resultado de Auditoria de Trabajo.
</t>
    </r>
    <r>
      <rPr>
        <b/>
        <sz val="9"/>
        <rFont val="Century Schoolbook"/>
        <family val="1"/>
      </rPr>
      <t>5.-</t>
    </r>
    <r>
      <rPr>
        <sz val="10"/>
        <rFont val="Arial Narrow"/>
        <family val="2"/>
      </rPr>
      <t xml:space="preserve"> Elaborar informe borrador.
</t>
    </r>
    <r>
      <rPr>
        <b/>
        <sz val="9"/>
        <rFont val="Century Schoolbook"/>
        <family val="1"/>
      </rPr>
      <t>6.-</t>
    </r>
    <r>
      <rPr>
        <sz val="10"/>
        <rFont val="Arial Narrow"/>
        <family val="2"/>
      </rPr>
      <t xml:space="preserve"> Elaborar informe final.</t>
    </r>
  </si>
  <si>
    <r>
      <rPr>
        <b/>
        <sz val="9"/>
        <rFont val="Century Schoolbook"/>
        <family val="1"/>
      </rPr>
      <t>1.-</t>
    </r>
    <r>
      <rPr>
        <sz val="10"/>
        <rFont val="Arial Narrow"/>
        <family val="2"/>
      </rPr>
      <t xml:space="preserve"> Reporte de coordinación de procesos de auditoría de trabajo.
</t>
    </r>
    <r>
      <rPr>
        <b/>
        <sz val="9"/>
        <rFont val="Century Schoolbook"/>
        <family val="1"/>
      </rPr>
      <t>2.-</t>
    </r>
    <r>
      <rPr>
        <sz val="10"/>
        <rFont val="Arial Narrow"/>
        <family val="2"/>
      </rPr>
      <t xml:space="preserve"> Actas de resultados de auditoría.</t>
    </r>
  </si>
  <si>
    <r>
      <rPr>
        <b/>
        <sz val="9"/>
        <rFont val="Century Schoolbook"/>
        <family val="1"/>
      </rPr>
      <t>5.-</t>
    </r>
    <r>
      <rPr>
        <sz val="10"/>
        <rFont val="Arial Narrow"/>
        <family val="2"/>
      </rPr>
      <t xml:space="preserve"> Coordinar el proceso de elaboración y/o actualización de Manuales para la descripción, valoración y clasificación de puestos.</t>
    </r>
  </si>
  <si>
    <t>Proceso de elaboración y/o actualización de Manuales para la descripción, valoración y clasificación de puestos coordinados.</t>
  </si>
  <si>
    <t>N° de procesos sobre elaboración y/o actualización de Manuales para la descripción, valoración y clasificación de puestos, coordinados.</t>
  </si>
  <si>
    <r>
      <rPr>
        <b/>
        <sz val="9"/>
        <rFont val="Century Schoolbook"/>
        <family val="1"/>
      </rPr>
      <t>1.-</t>
    </r>
    <r>
      <rPr>
        <sz val="10"/>
        <rFont val="Arial Narrow"/>
        <family val="2"/>
      </rPr>
      <t xml:space="preserve"> Solicitar a la Autoridad Nominadora la conformación de la Comisión para la elaboración del Manual de Descripción, Valoración y Clasificación de Puestos.
</t>
    </r>
    <r>
      <rPr>
        <b/>
        <sz val="9"/>
        <rFont val="Century Schoolbook"/>
        <family val="1"/>
      </rPr>
      <t>2.-</t>
    </r>
    <r>
      <rPr>
        <sz val="10"/>
        <rFont val="Arial Narrow"/>
        <family val="2"/>
      </rPr>
      <t xml:space="preserve"> Elaborar reuniones de trabajo conjuntamente con los jefes de cada unidad o proceso.
</t>
    </r>
    <r>
      <rPr>
        <b/>
        <sz val="9"/>
        <rFont val="Century Schoolbook"/>
        <family val="1"/>
      </rPr>
      <t>3.-</t>
    </r>
    <r>
      <rPr>
        <sz val="10"/>
        <rFont val="Arial Narrow"/>
        <family val="2"/>
      </rPr>
      <t xml:space="preserve"> Preparar informe al Sr. Rector, sobre la elaboración del referido manual.</t>
    </r>
  </si>
  <si>
    <r>
      <rPr>
        <b/>
        <sz val="9"/>
        <rFont val="Century Schoolbook"/>
        <family val="1"/>
      </rPr>
      <t>1.-</t>
    </r>
    <r>
      <rPr>
        <sz val="10"/>
        <rFont val="Arial Narrow"/>
        <family val="2"/>
      </rPr>
      <t xml:space="preserve"> Reporte de la coordinación del proceso de elaboración y/o actualización de Manuales para la descripción, valoración y clasificación de puestos. </t>
    </r>
  </si>
  <si>
    <r>
      <rPr>
        <b/>
        <sz val="9"/>
        <rFont val="Century Schoolbook"/>
        <family val="1"/>
      </rPr>
      <t>6.-</t>
    </r>
    <r>
      <rPr>
        <sz val="10"/>
        <rFont val="Arial Narrow"/>
        <family val="2"/>
      </rPr>
      <t xml:space="preserve"> Coordinar el proceso de Planificación del Talento Humano.</t>
    </r>
  </si>
  <si>
    <t>Planificación del Talento Humano coordinado.</t>
  </si>
  <si>
    <t>N° de procesos de planificación del Talento Humano, coordinados</t>
  </si>
  <si>
    <r>
      <rPr>
        <b/>
        <sz val="9"/>
        <rFont val="Century Schoolbook"/>
        <family val="1"/>
      </rPr>
      <t>1.-</t>
    </r>
    <r>
      <rPr>
        <sz val="10"/>
        <rFont val="Arial Narrow"/>
        <family val="2"/>
      </rPr>
      <t xml:space="preserve"> Solicitar autorización a la autoridad el inicio del proceso de planificación, adjuntando el cronograma de socialización.
</t>
    </r>
    <r>
      <rPr>
        <b/>
        <sz val="9"/>
        <rFont val="Century Schoolbook"/>
        <family val="1"/>
      </rPr>
      <t>2.-</t>
    </r>
    <r>
      <rPr>
        <sz val="10"/>
        <rFont val="Arial Narrow"/>
        <family val="2"/>
      </rPr>
      <t xml:space="preserve"> Socializar instructivo Registro de Información en la Plantilla de Talento Humano y Plan de Optimización y Racionalización a las Unidades académicas y administrativas.
</t>
    </r>
    <r>
      <rPr>
        <b/>
        <sz val="9"/>
        <rFont val="Century Schoolbook"/>
        <family val="1"/>
      </rPr>
      <t>3.-</t>
    </r>
    <r>
      <rPr>
        <sz val="10"/>
        <rFont val="Arial Narrow"/>
        <family val="2"/>
      </rPr>
      <t xml:space="preserve"> Receptar y Revisar las Plantillas de Talento Humano emitidas por las Unidades académicas y administrativa.
</t>
    </r>
    <r>
      <rPr>
        <b/>
        <sz val="9"/>
        <rFont val="Century Schoolbook"/>
        <family val="1"/>
      </rPr>
      <t>4.-</t>
    </r>
    <r>
      <rPr>
        <sz val="10"/>
        <rFont val="Arial Narrow"/>
        <family val="2"/>
      </rPr>
      <t xml:space="preserve"> Consolidar las Plantilla de Talento Humano a fin de elaborar la Planificación para el año siguiente.
</t>
    </r>
    <r>
      <rPr>
        <b/>
        <sz val="9"/>
        <rFont val="Century Schoolbook"/>
        <family val="1"/>
      </rPr>
      <t>5.-</t>
    </r>
    <r>
      <rPr>
        <sz val="10"/>
        <rFont val="Arial Narrow"/>
        <family val="2"/>
      </rPr>
      <t xml:space="preserve"> Elaborar el Informe y Plan de Optimización y Racionalización del Talento Humano.</t>
    </r>
  </si>
  <si>
    <r>
      <rPr>
        <b/>
        <sz val="9"/>
        <rFont val="Century Schoolbook"/>
        <family val="1"/>
      </rPr>
      <t>1.-</t>
    </r>
    <r>
      <rPr>
        <sz val="10"/>
        <rFont val="Arial Narrow"/>
        <family val="2"/>
      </rPr>
      <t xml:space="preserve"> Matriz de Planificación de Talento Humano por Niveles Territoriales.
</t>
    </r>
    <r>
      <rPr>
        <b/>
        <sz val="9"/>
        <rFont val="Century Schoolbook"/>
        <family val="1"/>
      </rPr>
      <t>2.-</t>
    </r>
    <r>
      <rPr>
        <sz val="10"/>
        <rFont val="Arial Narrow"/>
        <family val="2"/>
      </rPr>
      <t xml:space="preserve"> Informe y plan de optimización y racionalización del talento Humano.</t>
    </r>
  </si>
  <si>
    <r>
      <rPr>
        <b/>
        <sz val="9"/>
        <rFont val="Century Schoolbook"/>
        <family val="1"/>
      </rPr>
      <t>7.-</t>
    </r>
    <r>
      <rPr>
        <sz val="10"/>
        <rFont val="Arial Narrow"/>
        <family val="2"/>
      </rPr>
      <t xml:space="preserve"> Administrar el Sistema Institucional de Quejas y Denuncias.</t>
    </r>
  </si>
  <si>
    <t>Sistema Institucional de Quejas y Denuncias administrado.</t>
  </si>
  <si>
    <t>N° de quejas administradas</t>
  </si>
  <si>
    <r>
      <rPr>
        <b/>
        <sz val="9"/>
        <rFont val="Century Schoolbook"/>
        <family val="1"/>
      </rPr>
      <t>1.-</t>
    </r>
    <r>
      <rPr>
        <sz val="10"/>
        <rFont val="Arial Narrow"/>
        <family val="2"/>
      </rPr>
      <t xml:space="preserve"> Revisar y direccionar la quejas y denuncias.
</t>
    </r>
    <r>
      <rPr>
        <b/>
        <sz val="9"/>
        <rFont val="Century Schoolbook"/>
        <family val="1"/>
      </rPr>
      <t>2.-</t>
    </r>
    <r>
      <rPr>
        <sz val="10"/>
        <rFont val="Arial Narrow"/>
        <family val="2"/>
      </rPr>
      <t xml:space="preserve"> Elaborar un registro de quejas tramitadas.
</t>
    </r>
    <r>
      <rPr>
        <b/>
        <sz val="9"/>
        <rFont val="Century Schoolbook"/>
        <family val="1"/>
      </rPr>
      <t>3.-</t>
    </r>
    <r>
      <rPr>
        <sz val="10"/>
        <rFont val="Arial Narrow"/>
        <family val="2"/>
      </rPr>
      <t xml:space="preserve"> Receptar y registrar la solución de las quejas ejecutadas por la Unidades Académicas y Administrativas a las que se les direccionó las quejas.</t>
    </r>
  </si>
  <si>
    <r>
      <rPr>
        <b/>
        <sz val="9"/>
        <rFont val="Century Schoolbook"/>
        <family val="1"/>
      </rPr>
      <t>1.-</t>
    </r>
    <r>
      <rPr>
        <sz val="10"/>
        <rFont val="Arial Narrow"/>
        <family val="2"/>
      </rPr>
      <t xml:space="preserve"> Reporte de quejas y denuncias tramitadas.
</t>
    </r>
    <r>
      <rPr>
        <b/>
        <sz val="9"/>
        <rFont val="Century Schoolbook"/>
        <family val="1"/>
      </rPr>
      <t>2.-</t>
    </r>
    <r>
      <rPr>
        <sz val="10"/>
        <rFont val="Arial Narrow"/>
        <family val="2"/>
      </rPr>
      <t xml:space="preserve"> Reporte de quejas generadas por el SIUTMACH.</t>
    </r>
  </si>
  <si>
    <r>
      <rPr>
        <b/>
        <sz val="9"/>
        <rFont val="Century Schoolbook"/>
        <family val="1"/>
      </rPr>
      <t>8.-</t>
    </r>
    <r>
      <rPr>
        <sz val="10"/>
        <rFont val="Arial Narrow"/>
        <family val="2"/>
      </rPr>
      <t xml:space="preserve"> Emitir Información del literal b </t>
    </r>
    <r>
      <rPr>
        <sz val="10"/>
        <rFont val="Century Schoolbook"/>
        <family val="1"/>
      </rPr>
      <t>2</t>
    </r>
    <r>
      <rPr>
        <sz val="10"/>
        <rFont val="Arial Narrow"/>
        <family val="2"/>
      </rPr>
      <t xml:space="preserve">) del Art. </t>
    </r>
    <r>
      <rPr>
        <sz val="10"/>
        <rFont val="Century Schoolbook"/>
        <family val="1"/>
      </rPr>
      <t>7</t>
    </r>
    <r>
      <rPr>
        <sz val="10"/>
        <rFont val="Arial Narrow"/>
        <family val="2"/>
      </rPr>
      <t xml:space="preserve"> de la Ley Orgánica de Transparencia y Acceso de Información Pública.</t>
    </r>
  </si>
  <si>
    <r>
      <t xml:space="preserve">Información del literal b </t>
    </r>
    <r>
      <rPr>
        <sz val="10"/>
        <rFont val="Century Schoolbook"/>
        <family val="1"/>
      </rPr>
      <t>2</t>
    </r>
    <r>
      <rPr>
        <sz val="10"/>
        <rFont val="Arial Narrow"/>
        <family val="2"/>
      </rPr>
      <t xml:space="preserve">) del Art. </t>
    </r>
    <r>
      <rPr>
        <sz val="10"/>
        <rFont val="Century Schoolbook"/>
        <family val="1"/>
      </rPr>
      <t>7</t>
    </r>
    <r>
      <rPr>
        <sz val="10"/>
        <rFont val="Arial Narrow"/>
        <family val="2"/>
      </rPr>
      <t xml:space="preserve"> de la Ley Orgánica de Transparencia y Acceso de Información Pública.</t>
    </r>
  </si>
  <si>
    <t>N° de Plantillas correspondientes al Literal b Distributivo de Personal emitidas</t>
  </si>
  <si>
    <r>
      <rPr>
        <b/>
        <sz val="9"/>
        <rFont val="Century Schoolbook"/>
        <family val="1"/>
      </rPr>
      <t>1.-</t>
    </r>
    <r>
      <rPr>
        <sz val="10"/>
        <rFont val="Arial Narrow"/>
        <family val="2"/>
      </rPr>
      <t xml:space="preserve"> Revisar, actualizar y remitir al comité de Transparencia las plantillas mensuales del literal b correspondiente al Distributivo de Personal.</t>
    </r>
  </si>
  <si>
    <r>
      <rPr>
        <b/>
        <sz val="9"/>
        <rFont val="Century Schoolbook"/>
        <family val="1"/>
      </rPr>
      <t>1.-</t>
    </r>
    <r>
      <rPr>
        <sz val="10"/>
        <rFont val="Arial Narrow"/>
        <family val="2"/>
      </rPr>
      <t xml:space="preserve"> Reporte de entrega de plantillas del literal b </t>
    </r>
    <r>
      <rPr>
        <sz val="10"/>
        <rFont val="Century Schoolbook"/>
        <family val="1"/>
      </rPr>
      <t>2</t>
    </r>
    <r>
      <rPr>
        <sz val="10"/>
        <rFont val="Arial Narrow"/>
        <family val="2"/>
      </rPr>
      <t xml:space="preserve">) a la Presidente del Comité de Transparencia.
</t>
    </r>
    <r>
      <rPr>
        <b/>
        <sz val="9"/>
        <rFont val="Century Schoolbook"/>
        <family val="1"/>
      </rPr>
      <t>2.-</t>
    </r>
    <r>
      <rPr>
        <sz val="10"/>
        <rFont val="Arial Narrow"/>
        <family val="2"/>
      </rPr>
      <t xml:space="preserve"> Plantillas mensuales del literal b, distributivo de personal para el cumplimiento de la Ley de Transparencia.</t>
    </r>
  </si>
  <si>
    <t>* Ing. Nelly Zapata Eras,
  Jefe de Gestión Organizacional</t>
  </si>
  <si>
    <r>
      <rPr>
        <b/>
        <sz val="10"/>
        <rFont val="Century Schoolbook"/>
        <family val="1"/>
      </rPr>
      <t>9.-</t>
    </r>
    <r>
      <rPr>
        <sz val="10"/>
        <rFont val="Arial Narrow"/>
        <family val="2"/>
      </rPr>
      <t xml:space="preserve"> Emitir Información relacionada con el Talento Humano, solicitados por organismos externo que rigen a la institución.</t>
    </r>
  </si>
  <si>
    <t>Información relacionada con el Talento Humano, solicitados por organismos externo que rigen a la institución emitidos.</t>
  </si>
  <si>
    <t>N° de solicitudes de información por parte de organismos externos atendidas</t>
  </si>
  <si>
    <r>
      <rPr>
        <b/>
        <sz val="9"/>
        <rFont val="Century Schoolbook"/>
        <family val="1"/>
      </rPr>
      <t>1.-</t>
    </r>
    <r>
      <rPr>
        <sz val="10"/>
        <rFont val="Arial Narrow"/>
        <family val="2"/>
      </rPr>
      <t xml:space="preserve"> Levantar información solicitada por los organismos externos.
</t>
    </r>
    <r>
      <rPr>
        <b/>
        <sz val="9"/>
        <rFont val="Century Schoolbook"/>
        <family val="1"/>
      </rPr>
      <t>2.-</t>
    </r>
    <r>
      <rPr>
        <sz val="10"/>
        <rFont val="Arial Narrow"/>
        <family val="2"/>
      </rPr>
      <t xml:space="preserve"> Solicitar, receptar y consolidar información para la elaboración de la encuesta mensual solicitada por el MDT.
</t>
    </r>
    <r>
      <rPr>
        <b/>
        <sz val="9"/>
        <rFont val="Century Schoolbook"/>
        <family val="1"/>
      </rPr>
      <t>3.-</t>
    </r>
    <r>
      <rPr>
        <sz val="10"/>
        <rFont val="Arial Narrow"/>
        <family val="2"/>
      </rPr>
      <t xml:space="preserve"> Enviar y/o cargar información solicitada por los organismos externos.</t>
    </r>
  </si>
  <si>
    <r>
      <rPr>
        <b/>
        <sz val="9"/>
        <rFont val="Century Schoolbook"/>
        <family val="1"/>
      </rPr>
      <t>1.-</t>
    </r>
    <r>
      <rPr>
        <sz val="10"/>
        <rFont val="Arial Narrow"/>
        <family val="2"/>
      </rPr>
      <t xml:space="preserve"> Reporte de Cumplimiento de carga de información relacionada con el Talento Humano solicitados por organismos externos que rigen a la institución.</t>
    </r>
  </si>
  <si>
    <t>* Lic. Amparito Pogo Labanda,
  Analista de Gestión Organizacional</t>
  </si>
  <si>
    <t>Simplificar los trámites administrativos requeridos en la gestión universitaria</t>
  </si>
  <si>
    <r>
      <rPr>
        <b/>
        <sz val="10"/>
        <rFont val="Century Schoolbook"/>
        <family val="1"/>
      </rPr>
      <t>10.-</t>
    </r>
    <r>
      <rPr>
        <sz val="10"/>
        <rFont val="Arial Narrow"/>
        <family val="2"/>
      </rPr>
      <t xml:space="preserve"> Presentar la Planificación Operativa Anual y Evaluación de la Planificación Operativa Anual.</t>
    </r>
  </si>
  <si>
    <t>N° de Planificación Operativa Anual y evaluaciones semestrales de la planificación operativa anual</t>
  </si>
  <si>
    <r>
      <rPr>
        <b/>
        <sz val="9"/>
        <rFont val="Century Schoolbook"/>
        <family val="1"/>
      </rPr>
      <t>1.-</t>
    </r>
    <r>
      <rPr>
        <sz val="10"/>
        <rFont val="Arial Narrow"/>
        <family val="2"/>
      </rPr>
      <t xml:space="preserve"> Detectar necesidades.
</t>
    </r>
    <r>
      <rPr>
        <b/>
        <sz val="9"/>
        <rFont val="Century Schoolbook"/>
        <family val="1"/>
      </rPr>
      <t>2.-</t>
    </r>
    <r>
      <rPr>
        <sz val="10"/>
        <rFont val="Arial Narrow"/>
        <family val="2"/>
      </rPr>
      <t xml:space="preserve"> Elaborar el POA.
</t>
    </r>
    <r>
      <rPr>
        <b/>
        <sz val="9"/>
        <rFont val="Century Schoolbook"/>
        <family val="1"/>
      </rPr>
      <t>3.-</t>
    </r>
    <r>
      <rPr>
        <sz val="10"/>
        <rFont val="Arial Narrow"/>
        <family val="2"/>
      </rPr>
      <t xml:space="preserve"> Elaborar evaluaciones semestrales del POA.
</t>
    </r>
    <r>
      <rPr>
        <b/>
        <sz val="9"/>
        <rFont val="Century Schoolbook"/>
        <family val="1"/>
      </rPr>
      <t>4.-</t>
    </r>
    <r>
      <rPr>
        <sz val="10"/>
        <rFont val="Arial Narrow"/>
        <family val="2"/>
      </rPr>
      <t xml:space="preserve"> Cargar evidencias del cumplimiento de las metas operativas en la carpeta de la Unidad de Gestión Organizacional en el google drive.
</t>
    </r>
    <r>
      <rPr>
        <b/>
        <sz val="9"/>
        <rFont val="Century Schoolbook"/>
        <family val="1"/>
      </rPr>
      <t>5.-</t>
    </r>
    <r>
      <rPr>
        <sz val="10"/>
        <rFont val="Arial Narrow"/>
        <family val="2"/>
      </rPr>
      <t xml:space="preserve"> Realizar la entrega de la planificación y evaluaciones semestrales del POA.</t>
    </r>
  </si>
  <si>
    <r>
      <rPr>
        <b/>
        <sz val="9"/>
        <rFont val="Century Schoolbook"/>
        <family val="1"/>
      </rPr>
      <t>1.-</t>
    </r>
    <r>
      <rPr>
        <sz val="10"/>
        <rFont val="Arial Narrow"/>
        <family val="2"/>
      </rPr>
      <t xml:space="preserve"> Plan Operativo Anual y Evaluación semestral del POA.</t>
    </r>
  </si>
  <si>
    <t>En el primer semestre se realizará la evaluación del POA del segundo semestre del año anterior, y el POA del año en curso. Y en el segundo semestre se efectuará la evaluación de POA del primer semestre del año en curso.</t>
  </si>
  <si>
    <t>Proceso de elaboración y/o actualización de la normativa para el diseño de la estructura organizacional, coordinado.</t>
  </si>
  <si>
    <r>
      <rPr>
        <b/>
        <sz val="9"/>
        <rFont val="Century Schoolbook"/>
        <family val="1"/>
      </rPr>
      <t>1.-</t>
    </r>
    <r>
      <rPr>
        <b/>
        <sz val="10"/>
        <rFont val="Arial Narrow"/>
        <family val="2"/>
      </rPr>
      <t xml:space="preserve"> </t>
    </r>
    <r>
      <rPr>
        <sz val="10"/>
        <rFont val="Arial Narrow"/>
        <family val="2"/>
      </rPr>
      <t>Actas de entrega - recepción de Bienes.</t>
    </r>
  </si>
  <si>
    <r>
      <rPr>
        <b/>
        <sz val="9"/>
        <rFont val="Century Schoolbook"/>
        <family val="1"/>
      </rPr>
      <t>1.-</t>
    </r>
    <r>
      <rPr>
        <b/>
        <sz val="10"/>
        <rFont val="Arial Narrow"/>
        <family val="2"/>
      </rPr>
      <t xml:space="preserve"> </t>
    </r>
    <r>
      <rPr>
        <sz val="10"/>
        <rFont val="Arial Narrow"/>
        <family val="2"/>
      </rPr>
      <t>Actas de asignación/reasignación de bienes.</t>
    </r>
  </si>
  <si>
    <r>
      <rPr>
        <b/>
        <sz val="9"/>
        <rFont val="Century Schoolbook"/>
        <family val="1"/>
      </rPr>
      <t>1.-</t>
    </r>
    <r>
      <rPr>
        <b/>
        <sz val="10"/>
        <rFont val="Arial Narrow"/>
        <family val="2"/>
      </rPr>
      <t xml:space="preserve"> </t>
    </r>
    <r>
      <rPr>
        <sz val="10"/>
        <rFont val="Arial Narrow"/>
        <family val="2"/>
      </rPr>
      <t xml:space="preserve">Informes de aplicación de garantías de bienes de larga duración o bienes sujetos a control administrativo. </t>
    </r>
  </si>
  <si>
    <r>
      <rPr>
        <b/>
        <sz val="9"/>
        <rFont val="Century Schoolbook"/>
        <family val="1"/>
      </rPr>
      <t>1.-</t>
    </r>
    <r>
      <rPr>
        <b/>
        <sz val="10"/>
        <rFont val="Arial Narrow"/>
        <family val="2"/>
      </rPr>
      <t xml:space="preserve"> </t>
    </r>
    <r>
      <rPr>
        <sz val="10"/>
        <rFont val="Arial Narrow"/>
        <family val="2"/>
      </rPr>
      <t>Reportes de bienes asignados.</t>
    </r>
  </si>
  <si>
    <r>
      <rPr>
        <b/>
        <sz val="9"/>
        <rFont val="Century Schoolbook"/>
        <family val="1"/>
      </rPr>
      <t>1.-</t>
    </r>
    <r>
      <rPr>
        <b/>
        <sz val="10"/>
        <rFont val="Arial Narrow"/>
        <family val="2"/>
      </rPr>
      <t xml:space="preserve"> </t>
    </r>
    <r>
      <rPr>
        <sz val="10"/>
        <rFont val="Arial Narrow"/>
        <family val="2"/>
      </rPr>
      <t>Inventarios de existencias de suministros y materiales.</t>
    </r>
  </si>
  <si>
    <r>
      <rPr>
        <b/>
        <sz val="9"/>
        <rFont val="Century Schoolbook"/>
        <family val="1"/>
      </rPr>
      <t>1.-</t>
    </r>
    <r>
      <rPr>
        <b/>
        <sz val="10"/>
        <rFont val="Arial Narrow"/>
        <family val="2"/>
      </rPr>
      <t xml:space="preserve"> </t>
    </r>
    <r>
      <rPr>
        <sz val="10"/>
        <rFont val="Arial Narrow"/>
        <family val="2"/>
      </rPr>
      <t>Recibo de Entrega de suministros y materiales o equivalentes.</t>
    </r>
  </si>
  <si>
    <r>
      <rPr>
        <b/>
        <sz val="9"/>
        <rFont val="Century Schoolbook"/>
        <family val="1"/>
      </rPr>
      <t>1.-</t>
    </r>
    <r>
      <rPr>
        <b/>
        <sz val="10"/>
        <rFont val="Arial Narrow"/>
        <family val="2"/>
      </rPr>
      <t xml:space="preserve"> </t>
    </r>
    <r>
      <rPr>
        <sz val="10"/>
        <rFont val="Arial Narrow"/>
        <family val="2"/>
      </rPr>
      <t>Plan Operativo Anual y Evaluación del POA.</t>
    </r>
  </si>
  <si>
    <r>
      <rPr>
        <b/>
        <sz val="9"/>
        <rFont val="Century Schoolbook"/>
        <family val="1"/>
      </rPr>
      <t>1.-</t>
    </r>
    <r>
      <rPr>
        <b/>
        <sz val="10"/>
        <rFont val="Arial Narrow"/>
        <family val="2"/>
      </rPr>
      <t xml:space="preserve"> </t>
    </r>
    <r>
      <rPr>
        <sz val="10"/>
        <rFont val="Arial Narrow"/>
        <family val="2"/>
      </rPr>
      <t xml:space="preserve">Inventario Documental desde </t>
    </r>
    <r>
      <rPr>
        <sz val="10"/>
        <rFont val="Century Schoolbook"/>
        <family val="1"/>
      </rPr>
      <t>2019</t>
    </r>
    <r>
      <rPr>
        <sz val="10"/>
        <rFont val="Arial Narrow"/>
        <family val="2"/>
      </rPr>
      <t xml:space="preserve"> en adelante.</t>
    </r>
  </si>
  <si>
    <r>
      <t xml:space="preserve">Declaratoria de emergencia sanitaria según resolución </t>
    </r>
    <r>
      <rPr>
        <sz val="10"/>
        <rFont val="Century Schoolbook"/>
        <family val="1"/>
      </rPr>
      <t>00126 2020</t>
    </r>
    <r>
      <rPr>
        <sz val="10"/>
        <rFont val="Arial Narrow"/>
        <family val="2"/>
      </rPr>
      <t xml:space="preserve"> MSP.
Estado de excepción decreto ejecutivo </t>
    </r>
    <r>
      <rPr>
        <sz val="10"/>
        <rFont val="Century Schoolbook"/>
        <family val="1"/>
      </rPr>
      <t>1017 1052</t>
    </r>
    <r>
      <rPr>
        <sz val="10"/>
        <rFont val="Arial Narrow"/>
        <family val="2"/>
      </rPr>
      <t xml:space="preserve"> y </t>
    </r>
    <r>
      <rPr>
        <sz val="10"/>
        <rFont val="Century Schoolbook"/>
        <family val="1"/>
      </rPr>
      <t>1074</t>
    </r>
    <r>
      <rPr>
        <sz val="10"/>
        <rFont val="Arial Narrow"/>
        <family val="2"/>
      </rPr>
      <t>; Pandemia COVID-</t>
    </r>
    <r>
      <rPr>
        <sz val="10"/>
        <rFont val="Century Schoolbook"/>
        <family val="1"/>
      </rPr>
      <t>19</t>
    </r>
    <r>
      <rPr>
        <sz val="10"/>
        <rFont val="Arial Narrow"/>
        <family val="2"/>
      </rPr>
      <t>.</t>
    </r>
  </si>
  <si>
    <r>
      <t xml:space="preserve">Declaratoria de emergencia sanitaria según resolución </t>
    </r>
    <r>
      <rPr>
        <sz val="10"/>
        <rFont val="Century Schoolbook"/>
        <family val="1"/>
      </rPr>
      <t>00126 2020</t>
    </r>
    <r>
      <rPr>
        <sz val="10"/>
        <rFont val="Arial Narrow"/>
        <family val="2"/>
      </rPr>
      <t xml:space="preserve"> MSP.
Estado de excepción decreto ejecutivo </t>
    </r>
    <r>
      <rPr>
        <sz val="10"/>
        <rFont val="Century Schoolbook"/>
        <family val="1"/>
      </rPr>
      <t>1017 1052</t>
    </r>
    <r>
      <rPr>
        <sz val="10"/>
        <rFont val="Arial Narrow"/>
        <family val="2"/>
      </rPr>
      <t xml:space="preserve"> y </t>
    </r>
    <r>
      <rPr>
        <sz val="10"/>
        <rFont val="Century Schoolbook"/>
        <family val="1"/>
      </rPr>
      <t>1074</t>
    </r>
    <r>
      <rPr>
        <sz val="10"/>
        <rFont val="Arial Narrow"/>
        <family val="2"/>
      </rPr>
      <t>; Pandemia COVID-</t>
    </r>
    <r>
      <rPr>
        <sz val="10"/>
        <rFont val="Century Schoolbook"/>
        <family val="1"/>
      </rPr>
      <t>19.</t>
    </r>
  </si>
  <si>
    <r>
      <t xml:space="preserve">Con la finalidad de garantizar el buen funcionamiento de las actividades y priorizando los gastos, nos vemos en la necesita que se nos haga una reforma al PAC, debido que urge contar con un equipo de IMPRESIÓN,  por lo que solicitamos que los valores que se encuentran en la partida </t>
    </r>
    <r>
      <rPr>
        <sz val="10"/>
        <rFont val="Century Schoolbook"/>
        <family val="1"/>
      </rPr>
      <t>530807 0701 001</t>
    </r>
    <r>
      <rPr>
        <sz val="10"/>
        <rFont val="Arial Narrow"/>
        <family val="2"/>
      </rPr>
      <t xml:space="preserve"> Materiales de Impresión, Fotografía, Reproducción y Publicaciones sean transferidas a la partida </t>
    </r>
    <r>
      <rPr>
        <sz val="10"/>
        <rFont val="Century Schoolbook"/>
        <family val="1"/>
      </rPr>
      <t>840107 0701 001</t>
    </r>
    <r>
      <rPr>
        <sz val="10"/>
        <rFont val="Arial Narrow"/>
        <family val="2"/>
      </rPr>
      <t xml:space="preserve"> de EQUIPOS, SISTEMAS Y PAQUETES INFORMATICOS.</t>
    </r>
  </si>
  <si>
    <r>
      <t>Debido a la emergencia sanitaria por covid-</t>
    </r>
    <r>
      <rPr>
        <sz val="10"/>
        <rFont val="Century Schoolbook"/>
        <family val="1"/>
      </rPr>
      <t>19</t>
    </r>
    <r>
      <rPr>
        <sz val="10"/>
        <rFont val="Arial Narrow"/>
        <family val="2"/>
      </rPr>
      <t xml:space="preserve"> y la consecuente suspensión de labores no se ha recibido trámites de aplicación de garantías de bienes porque los servidores no se han encontrado utilizando los equipos normalmente.</t>
    </r>
  </si>
  <si>
    <r>
      <t>No se ha realizado la emisión de reportes de bienes de inventarios o existencias debido a que no se realizaron adquisiciones en el primer semestre por motivo de haberse suspendido las labores por la emergencia sanitaria por la pandemia de covid-</t>
    </r>
    <r>
      <rPr>
        <sz val="10"/>
        <rFont val="Century Schoolbook"/>
        <family val="1"/>
      </rPr>
      <t>19</t>
    </r>
    <r>
      <rPr>
        <sz val="10"/>
        <rFont val="Arial Narrow"/>
        <family val="2"/>
      </rPr>
      <t>.</t>
    </r>
  </si>
  <si>
    <r>
      <t>No se ha realizado la entrega de existencias de suministros y materiales debido a que no se realizaron adquisiciones de estos bienes en el primer semestre debido a la suspensión de actividades decretada por la pandemia de covid-</t>
    </r>
    <r>
      <rPr>
        <sz val="10"/>
        <rFont val="Century Schoolbook"/>
        <family val="1"/>
      </rPr>
      <t>19</t>
    </r>
    <r>
      <rPr>
        <sz val="10"/>
        <rFont val="Arial Narrow"/>
        <family val="2"/>
      </rPr>
      <t>.</t>
    </r>
  </si>
  <si>
    <t>Jubilados patronales se la ubica en los tres cuatrimestre, en virtud que son pensiones que se pagan mensualmente a los trabajadores y docentes jubilados.</t>
  </si>
  <si>
    <r>
      <rPr>
        <b/>
        <sz val="9"/>
        <rFont val="Century Schoolbook"/>
        <family val="1"/>
      </rPr>
      <t>1.-</t>
    </r>
    <r>
      <rPr>
        <sz val="10"/>
        <rFont val="Arial Narrow"/>
        <family val="2"/>
      </rPr>
      <t xml:space="preserve"> Coordinar el Proceso de diseño y/o actualización de la planificación estratégica institucional.</t>
    </r>
  </si>
  <si>
    <t>Proceso de diseño y/o actualización de la planificación estratégica institucional coordinado.</t>
  </si>
  <si>
    <t>N° de fases ejecutadas del proceso de diseño y/o actualización de la planificación estratégica institucional de conformidad con la Guía Metodológica establecida para el efecto</t>
  </si>
  <si>
    <r>
      <rPr>
        <b/>
        <sz val="9"/>
        <rFont val="Century Schoolbook"/>
        <family val="1"/>
      </rPr>
      <t xml:space="preserve">1.- </t>
    </r>
    <r>
      <rPr>
        <sz val="10"/>
        <rFont val="Arial Narrow"/>
        <family val="2"/>
      </rPr>
      <t xml:space="preserve">Convocar las mesas de trabajo.
</t>
    </r>
    <r>
      <rPr>
        <b/>
        <sz val="9"/>
        <rFont val="Century Schoolbook"/>
        <family val="1"/>
      </rPr>
      <t>2.-</t>
    </r>
    <r>
      <rPr>
        <sz val="10"/>
        <rFont val="Arial Narrow"/>
        <family val="2"/>
      </rPr>
      <t xml:space="preserve"> Coordinar la ejecución de todas las fases del diseño de la planificación institucional.
</t>
    </r>
    <r>
      <rPr>
        <b/>
        <sz val="9"/>
        <rFont val="Century Schoolbook"/>
        <family val="1"/>
      </rPr>
      <t>3.-</t>
    </r>
    <r>
      <rPr>
        <sz val="10"/>
        <rFont val="Arial Narrow"/>
        <family val="2"/>
      </rPr>
      <t xml:space="preserve"> Validar los insumos para la redacción del plan estratégico institucional.</t>
    </r>
  </si>
  <si>
    <r>
      <rPr>
        <b/>
        <sz val="9"/>
        <rFont val="Century Schoolbook"/>
        <family val="1"/>
      </rPr>
      <t>1.-</t>
    </r>
    <r>
      <rPr>
        <sz val="10"/>
        <rFont val="Arial Narrow"/>
        <family val="2"/>
      </rPr>
      <t xml:space="preserve"> Planificación estratégica institucional aprobada.
</t>
    </r>
    <r>
      <rPr>
        <b/>
        <sz val="9"/>
        <rFont val="Century Schoolbook"/>
        <family val="1"/>
      </rPr>
      <t>2.-</t>
    </r>
    <r>
      <rPr>
        <sz val="10"/>
        <rFont val="Arial Narrow"/>
        <family val="2"/>
      </rPr>
      <t xml:space="preserve"> Reporte de Ejecución de las Fases de Diseño y/o Actualización de la planificación estratégica institucional.</t>
    </r>
  </si>
  <si>
    <t>* Ing. Verónica Ayala León,
  Directora de Planificación
* Lcda. Elizabeth Brito Arias,
  Analista Administrativa de Planificación
* Ec. Eunice Basilio Banchón,
  Analista de Formulación y Control Presupuestario
* Ec. Gisell Ríos Ríos,
  Analista de Evaluación y Control Operativo</t>
  </si>
  <si>
    <r>
      <t xml:space="preserve">Tóner negro HP </t>
    </r>
    <r>
      <rPr>
        <sz val="10"/>
        <color theme="1"/>
        <rFont val="Century Schoolbook"/>
        <family val="1"/>
      </rPr>
      <t>410</t>
    </r>
    <r>
      <rPr>
        <sz val="10"/>
        <color theme="1"/>
        <rFont val="Arial Narrow"/>
        <family val="2"/>
      </rPr>
      <t>A Laserjet CF</t>
    </r>
    <r>
      <rPr>
        <sz val="10"/>
        <color theme="1"/>
        <rFont val="Century Schoolbook"/>
        <family val="1"/>
      </rPr>
      <t>10</t>
    </r>
    <r>
      <rPr>
        <sz val="10"/>
        <color theme="1"/>
        <rFont val="Arial Narrow"/>
        <family val="2"/>
      </rPr>
      <t>A</t>
    </r>
  </si>
  <si>
    <r>
      <t xml:space="preserve">Tóner Cyan HP </t>
    </r>
    <r>
      <rPr>
        <sz val="10"/>
        <color theme="1"/>
        <rFont val="Century Schoolbook"/>
        <family val="1"/>
      </rPr>
      <t>410</t>
    </r>
    <r>
      <rPr>
        <sz val="10"/>
        <color theme="1"/>
        <rFont val="Arial Narrow"/>
        <family val="2"/>
      </rPr>
      <t>A Laserjet CF</t>
    </r>
    <r>
      <rPr>
        <sz val="10"/>
        <color theme="1"/>
        <rFont val="Century Schoolbook"/>
        <family val="1"/>
      </rPr>
      <t>411</t>
    </r>
    <r>
      <rPr>
        <sz val="10"/>
        <color theme="1"/>
        <rFont val="Arial Narrow"/>
        <family val="2"/>
      </rPr>
      <t>A</t>
    </r>
  </si>
  <si>
    <r>
      <t xml:space="preserve">Tóner Yellow HP </t>
    </r>
    <r>
      <rPr>
        <sz val="10"/>
        <color theme="1"/>
        <rFont val="Century Schoolbook"/>
        <family val="1"/>
      </rPr>
      <t>410</t>
    </r>
    <r>
      <rPr>
        <sz val="10"/>
        <color theme="1"/>
        <rFont val="Arial Narrow"/>
        <family val="2"/>
      </rPr>
      <t>A Laserjet CF</t>
    </r>
    <r>
      <rPr>
        <sz val="10"/>
        <color theme="1"/>
        <rFont val="Century Schoolbook"/>
        <family val="1"/>
      </rPr>
      <t>413</t>
    </r>
    <r>
      <rPr>
        <sz val="10"/>
        <color theme="1"/>
        <rFont val="Arial Narrow"/>
        <family val="2"/>
      </rPr>
      <t>A</t>
    </r>
  </si>
  <si>
    <r>
      <t xml:space="preserve">Tóner Magenta HP </t>
    </r>
    <r>
      <rPr>
        <sz val="10"/>
        <color theme="1"/>
        <rFont val="Century Schoolbook"/>
        <family val="1"/>
      </rPr>
      <t>410</t>
    </r>
    <r>
      <rPr>
        <sz val="10"/>
        <color theme="1"/>
        <rFont val="Arial Narrow"/>
        <family val="2"/>
      </rPr>
      <t>A Laserjet CF</t>
    </r>
    <r>
      <rPr>
        <sz val="10"/>
        <color theme="1"/>
        <rFont val="Century Schoolbook"/>
        <family val="1"/>
      </rPr>
      <t>412</t>
    </r>
    <r>
      <rPr>
        <sz val="10"/>
        <color theme="1"/>
        <rFont val="Arial Narrow"/>
        <family val="2"/>
      </rPr>
      <t>A</t>
    </r>
  </si>
  <si>
    <r>
      <rPr>
        <b/>
        <sz val="9"/>
        <rFont val="Century Schoolbook"/>
        <family val="1"/>
      </rPr>
      <t>2.-</t>
    </r>
    <r>
      <rPr>
        <sz val="10"/>
        <rFont val="Arial Narrow"/>
        <family val="2"/>
      </rPr>
      <t xml:space="preserve"> Consolidar y Validar la Planificación operativa anual y sus ajustes, en base a la programación de necesidades de recursos.</t>
    </r>
  </si>
  <si>
    <t>Planificación operativa anual y sus ajustes, en base a la programación de necesidades de recursos, consolidada y validada.</t>
  </si>
  <si>
    <t>N° de procesos de consolidación, validación y/o ajustes de la planificación operativa anual institucional</t>
  </si>
  <si>
    <r>
      <rPr>
        <b/>
        <sz val="9"/>
        <rFont val="Century Schoolbook"/>
        <family val="1"/>
      </rPr>
      <t>1.-</t>
    </r>
    <r>
      <rPr>
        <sz val="10"/>
        <rFont val="Arial Narrow"/>
        <family val="2"/>
      </rPr>
      <t xml:space="preserve"> Receptar los archivos y/o reportes del módulo de POA´s individuales (y sus ajustes).
</t>
    </r>
    <r>
      <rPr>
        <b/>
        <sz val="9"/>
        <rFont val="Century Schoolbook"/>
        <family val="1"/>
      </rPr>
      <t>2.-</t>
    </r>
    <r>
      <rPr>
        <sz val="10"/>
        <rFont val="Arial Narrow"/>
        <family val="2"/>
      </rPr>
      <t xml:space="preserve"> Validar el POA a nivel institucional (y sus ajustes).
</t>
    </r>
    <r>
      <rPr>
        <b/>
        <sz val="9"/>
        <rFont val="Century Schoolbook"/>
        <family val="1"/>
      </rPr>
      <t>3.-</t>
    </r>
    <r>
      <rPr>
        <b/>
        <sz val="10"/>
        <rFont val="Arial Narrow"/>
        <family val="2"/>
      </rPr>
      <t xml:space="preserve"> </t>
    </r>
    <r>
      <rPr>
        <sz val="10"/>
        <rFont val="Arial Narrow"/>
        <family val="2"/>
      </rPr>
      <t xml:space="preserve">Redactar el documento POA a nivel institucional.
</t>
    </r>
    <r>
      <rPr>
        <b/>
        <sz val="9"/>
        <rFont val="Century Schoolbook"/>
        <family val="1"/>
      </rPr>
      <t>4.-</t>
    </r>
    <r>
      <rPr>
        <b/>
        <sz val="10"/>
        <rFont val="Arial Narrow"/>
        <family val="2"/>
      </rPr>
      <t xml:space="preserve"> </t>
    </r>
    <r>
      <rPr>
        <sz val="10"/>
        <rFont val="Arial Narrow"/>
        <family val="2"/>
      </rPr>
      <t>Gestionar la probación del POA a nivel institucional (y sus ajustes).</t>
    </r>
    <r>
      <rPr>
        <b/>
        <sz val="10"/>
        <rFont val="Arial Narrow"/>
        <family val="2"/>
      </rPr>
      <t xml:space="preserve">
</t>
    </r>
    <r>
      <rPr>
        <b/>
        <sz val="9"/>
        <rFont val="Century Schoolbook"/>
        <family val="1"/>
      </rPr>
      <t>5.-</t>
    </r>
    <r>
      <rPr>
        <b/>
        <sz val="10"/>
        <rFont val="Arial Narrow"/>
        <family val="2"/>
      </rPr>
      <t xml:space="preserve"> </t>
    </r>
    <r>
      <rPr>
        <sz val="10"/>
        <rFont val="Arial Narrow"/>
        <family val="2"/>
      </rPr>
      <t>Notificar el POA institucional aprobado (y sus ajustes).</t>
    </r>
  </si>
  <si>
    <r>
      <rPr>
        <b/>
        <sz val="9"/>
        <rFont val="Century Schoolbook"/>
        <family val="1"/>
      </rPr>
      <t>1.-</t>
    </r>
    <r>
      <rPr>
        <sz val="10"/>
        <rFont val="Arial Narrow"/>
        <family val="2"/>
      </rPr>
      <t xml:space="preserve"> Plan Operativo anual consolidado y aprobado (y sus ajustes).</t>
    </r>
  </si>
  <si>
    <t>* Ing. Verónica Ayala León,
  Directora de Planificación
* Lcda. Elizabeth Brito Arias,
  Analista Administrativa de Planificación
* Ec. Eunice Basilio Banchón,
  Analista de Formulación y Control Presupuestario</t>
  </si>
  <si>
    <t>Mantenimiento preventivo Scaner Epson (incluye mantenimiento de rodillos y limpieza física de polvo, del cristal y del adf)</t>
  </si>
  <si>
    <r>
      <rPr>
        <b/>
        <sz val="9"/>
        <rFont val="Century Schoolbook"/>
        <family val="1"/>
      </rPr>
      <t>3.-</t>
    </r>
    <r>
      <rPr>
        <sz val="10"/>
        <rFont val="Arial Narrow"/>
        <family val="2"/>
      </rPr>
      <t xml:space="preserve"> Gestionar la priorización del Plan Anual de Inversiones.</t>
    </r>
  </si>
  <si>
    <t>Priorización del Plan Anual de Inversiones gestionada.</t>
  </si>
  <si>
    <t>N° de Priorizaciones (o actualizaciones de Priorizaciones) del Plan Anual de Inversiones Gestionadas</t>
  </si>
  <si>
    <r>
      <rPr>
        <b/>
        <sz val="9"/>
        <rFont val="Century Schoolbook"/>
        <family val="1"/>
      </rPr>
      <t>1.-</t>
    </r>
    <r>
      <rPr>
        <sz val="9"/>
        <rFont val="Century Schoolbook"/>
        <family val="1"/>
      </rPr>
      <t xml:space="preserve"> </t>
    </r>
    <r>
      <rPr>
        <sz val="10"/>
        <rFont val="Arial Narrow"/>
        <family val="2"/>
      </rPr>
      <t xml:space="preserve">Emitir convocatoria para la postulación interna de proyectos de inversión.
</t>
    </r>
    <r>
      <rPr>
        <b/>
        <sz val="9"/>
        <rFont val="Century Schoolbook"/>
        <family val="1"/>
      </rPr>
      <t>2.-</t>
    </r>
    <r>
      <rPr>
        <b/>
        <sz val="10"/>
        <rFont val="Arial Narrow"/>
        <family val="2"/>
      </rPr>
      <t xml:space="preserve"> </t>
    </r>
    <r>
      <rPr>
        <sz val="10"/>
        <rFont val="Arial Narrow"/>
        <family val="2"/>
      </rPr>
      <t xml:space="preserve">Capacitar y/o asesorar sobre el diseño de proyectos de inversión.
</t>
    </r>
    <r>
      <rPr>
        <b/>
        <sz val="9"/>
        <rFont val="Century Schoolbook"/>
        <family val="1"/>
      </rPr>
      <t>3.-</t>
    </r>
    <r>
      <rPr>
        <sz val="10"/>
        <rFont val="Arial Narrow"/>
        <family val="2"/>
      </rPr>
      <t xml:space="preserve"> Revisar y validar los proyectos de inversión.
</t>
    </r>
    <r>
      <rPr>
        <b/>
        <sz val="9"/>
        <rFont val="Century Schoolbook"/>
        <family val="1"/>
      </rPr>
      <t>4.-</t>
    </r>
    <r>
      <rPr>
        <b/>
        <sz val="10"/>
        <rFont val="Arial Narrow"/>
        <family val="2"/>
      </rPr>
      <t xml:space="preserve"> </t>
    </r>
    <r>
      <rPr>
        <sz val="10"/>
        <rFont val="Arial Narrow"/>
        <family val="2"/>
      </rPr>
      <t xml:space="preserve">Socializar los proyectos de inversión al máximo órgano colegiado para conocimiento y aprobación del dictamen de priorización.
</t>
    </r>
    <r>
      <rPr>
        <b/>
        <sz val="9"/>
        <rFont val="Century Schoolbook"/>
        <family val="1"/>
      </rPr>
      <t>5.-</t>
    </r>
    <r>
      <rPr>
        <sz val="10"/>
        <rFont val="Arial Narrow"/>
        <family val="2"/>
      </rPr>
      <t xml:space="preserve"> Ingresar y/o actualizar los proyectos de inversión en el SIPeIP, previa autorización del Consejo Universitario.</t>
    </r>
  </si>
  <si>
    <r>
      <rPr>
        <b/>
        <sz val="9"/>
        <rFont val="Century Schoolbook"/>
        <family val="1"/>
      </rPr>
      <t>1.-</t>
    </r>
    <r>
      <rPr>
        <sz val="10"/>
        <rFont val="Arial Narrow"/>
        <family val="2"/>
      </rPr>
      <t xml:space="preserve"> Resolución de Actualización del Dictamen de Priorización Proyectos de Inversión </t>
    </r>
    <r>
      <rPr>
        <sz val="10"/>
        <rFont val="Century Schoolbook"/>
        <family val="1"/>
      </rPr>
      <t>2020</t>
    </r>
    <r>
      <rPr>
        <sz val="10"/>
        <rFont val="Arial Narrow"/>
        <family val="2"/>
      </rPr>
      <t xml:space="preserve"> y Plan Anual de Inversiones </t>
    </r>
    <r>
      <rPr>
        <sz val="10"/>
        <rFont val="Century Schoolbook"/>
        <family val="1"/>
      </rPr>
      <t>2020</t>
    </r>
    <r>
      <rPr>
        <sz val="10"/>
        <rFont val="Arial Narrow"/>
        <family val="2"/>
      </rPr>
      <t xml:space="preserve"> una vez obtenido la certificación de disponibilidad presupuestaria.
</t>
    </r>
    <r>
      <rPr>
        <b/>
        <sz val="9"/>
        <rFont val="Century Schoolbook"/>
        <family val="1"/>
      </rPr>
      <t>2.-</t>
    </r>
    <r>
      <rPr>
        <sz val="10"/>
        <rFont val="Arial Narrow"/>
        <family val="2"/>
      </rPr>
      <t xml:space="preserve"> Resolución de Priorización de Proyectos de Inversión </t>
    </r>
    <r>
      <rPr>
        <sz val="10"/>
        <rFont val="Century Schoolbook"/>
        <family val="1"/>
      </rPr>
      <t>2021.</t>
    </r>
    <r>
      <rPr>
        <sz val="10"/>
        <rFont val="Arial Narrow"/>
        <family val="2"/>
      </rPr>
      <t xml:space="preserve">
</t>
    </r>
    <r>
      <rPr>
        <b/>
        <sz val="9"/>
        <rFont val="Century Schoolbook"/>
        <family val="1"/>
      </rPr>
      <t>3.-</t>
    </r>
    <r>
      <rPr>
        <sz val="10"/>
        <rFont val="Arial Narrow"/>
        <family val="2"/>
      </rPr>
      <t xml:space="preserve"> Reporte de Postulaciones de Proyectos de Inversión </t>
    </r>
    <r>
      <rPr>
        <sz val="10"/>
        <rFont val="Century Schoolbook"/>
        <family val="1"/>
      </rPr>
      <t>2021</t>
    </r>
    <r>
      <rPr>
        <sz val="10"/>
        <rFont val="Arial Narrow"/>
        <family val="2"/>
      </rPr>
      <t xml:space="preserve"> y Fichas de Proyectos de Inversión ingresados y/o actualizados generados en el SIPeIP.</t>
    </r>
  </si>
  <si>
    <r>
      <t xml:space="preserve">Pendrive </t>
    </r>
    <r>
      <rPr>
        <sz val="10"/>
        <rFont val="Century Schoolbook"/>
        <family val="1"/>
      </rPr>
      <t>16</t>
    </r>
    <r>
      <rPr>
        <sz val="10"/>
        <rFont val="Arial Narrow"/>
        <family val="2"/>
      </rPr>
      <t xml:space="preserve"> GB usb </t>
    </r>
    <r>
      <rPr>
        <sz val="10"/>
        <rFont val="Century Schoolbook"/>
        <family val="1"/>
      </rPr>
      <t>3,0</t>
    </r>
  </si>
  <si>
    <r>
      <t xml:space="preserve">Etiquetas adhesivas </t>
    </r>
    <r>
      <rPr>
        <sz val="10"/>
        <rFont val="Century Schoolbook"/>
        <family val="1"/>
      </rPr>
      <t>1,39</t>
    </r>
    <r>
      <rPr>
        <sz val="10"/>
        <rFont val="Arial Narrow"/>
        <family val="2"/>
      </rPr>
      <t xml:space="preserve"> x </t>
    </r>
    <r>
      <rPr>
        <sz val="10"/>
        <rFont val="Century Schoolbook"/>
        <family val="1"/>
      </rPr>
      <t>4,39 t3</t>
    </r>
  </si>
  <si>
    <t>Carpetas folder de cartulina Kraft (vincha incluida)</t>
  </si>
  <si>
    <r>
      <t xml:space="preserve">Archivador de cartón pegable lomo </t>
    </r>
    <r>
      <rPr>
        <sz val="10"/>
        <rFont val="Century Schoolbook"/>
        <family val="1"/>
      </rPr>
      <t>16</t>
    </r>
    <r>
      <rPr>
        <sz val="10"/>
        <rFont val="Arial Narrow"/>
        <family val="2"/>
      </rPr>
      <t xml:space="preserve"> cm N° </t>
    </r>
    <r>
      <rPr>
        <sz val="10"/>
        <rFont val="Century Schoolbook"/>
        <family val="1"/>
      </rPr>
      <t>3</t>
    </r>
  </si>
  <si>
    <r>
      <rPr>
        <b/>
        <sz val="9"/>
        <rFont val="Century Schoolbook"/>
        <family val="1"/>
      </rPr>
      <t>4.-</t>
    </r>
    <r>
      <rPr>
        <sz val="10"/>
        <rFont val="Arial Narrow"/>
        <family val="2"/>
      </rPr>
      <t xml:space="preserve"> Gestionar requerimientos de información para el registro de la planificación plurianual de la política pública y/o Programación Anual de la Planificación.</t>
    </r>
  </si>
  <si>
    <t>Requerimientos de información para el registro de la planificación plurianual de la política pública y/o Programación Anual de la Planificación gestionados.</t>
  </si>
  <si>
    <t xml:space="preserve">N° de Requerimientos de información para el registro de la planificación plurianual de la política pública y/o de la programación anual de la planificación recibidos </t>
  </si>
  <si>
    <r>
      <rPr>
        <b/>
        <sz val="9"/>
        <rFont val="Century Schoolbook"/>
        <family val="1"/>
      </rPr>
      <t>1.-</t>
    </r>
    <r>
      <rPr>
        <sz val="9"/>
        <rFont val="Century Schoolbook"/>
        <family val="1"/>
      </rPr>
      <t xml:space="preserve"> </t>
    </r>
    <r>
      <rPr>
        <sz val="10"/>
        <rFont val="Arial Narrow"/>
        <family val="2"/>
      </rPr>
      <t xml:space="preserve">Emitir solicitud de información para el registro de metas de la PAP y/o PPPP.
</t>
    </r>
    <r>
      <rPr>
        <b/>
        <sz val="9"/>
        <rFont val="Century Schoolbook"/>
        <family val="1"/>
      </rPr>
      <t>2.-</t>
    </r>
    <r>
      <rPr>
        <sz val="10"/>
        <rFont val="Arial Narrow"/>
        <family val="2"/>
      </rPr>
      <t xml:space="preserve"> Efectuar el Seguimiento a la entrega oportuna de la información para el registro de metas de la PAP y/o PPPP.
</t>
    </r>
    <r>
      <rPr>
        <b/>
        <sz val="9"/>
        <rFont val="Century Schoolbook"/>
        <family val="1"/>
      </rPr>
      <t>3.-</t>
    </r>
    <r>
      <rPr>
        <sz val="9"/>
        <rFont val="Century Schoolbook"/>
        <family val="1"/>
      </rPr>
      <t xml:space="preserve"> </t>
    </r>
    <r>
      <rPr>
        <sz val="10"/>
        <rFont val="Arial Narrow"/>
        <family val="2"/>
      </rPr>
      <t xml:space="preserve">Validar y/o supervisar el registro de metas de la PAP y/o PPPP.
</t>
    </r>
    <r>
      <rPr>
        <b/>
        <sz val="9"/>
        <rFont val="Century Schoolbook"/>
        <family val="1"/>
      </rPr>
      <t>4.-</t>
    </r>
    <r>
      <rPr>
        <sz val="10"/>
        <rFont val="Arial Narrow"/>
        <family val="2"/>
      </rPr>
      <t xml:space="preserve"> Emitir informe a la máxima autoridad sobre la culminación exitosa del proceso de registro de la PAP y/o PPPP.</t>
    </r>
  </si>
  <si>
    <r>
      <rPr>
        <b/>
        <sz val="9"/>
        <rFont val="Century Schoolbook"/>
        <family val="1"/>
      </rPr>
      <t>1.-</t>
    </r>
    <r>
      <rPr>
        <sz val="10"/>
        <rFont val="Arial Narrow"/>
        <family val="2"/>
      </rPr>
      <t xml:space="preserve"> Reporte de solicitudes de información para el registro de la planificación plurianual de la política pública y/o Programación Anual de la Planificación.
</t>
    </r>
    <r>
      <rPr>
        <b/>
        <sz val="9"/>
        <rFont val="Century Schoolbook"/>
        <family val="1"/>
      </rPr>
      <t>2.-</t>
    </r>
    <r>
      <rPr>
        <sz val="10"/>
        <rFont val="Arial Narrow"/>
        <family val="2"/>
      </rPr>
      <t xml:space="preserve"> Captura de pantalla del ingreso de información para la PAP </t>
    </r>
    <r>
      <rPr>
        <sz val="10"/>
        <rFont val="Century Schoolbook"/>
        <family val="1"/>
      </rPr>
      <t>2021</t>
    </r>
    <r>
      <rPr>
        <sz val="10"/>
        <rFont val="Arial Narrow"/>
        <family val="2"/>
      </rPr>
      <t xml:space="preserve"> en el SIPeIP.</t>
    </r>
  </si>
  <si>
    <t xml:space="preserve">* Ing. Verónica Ayala León,
  Directora de Planificación
* Lcda. Elizabeth Brito Arias,
  Analista Administrativa de Planificación
* Ec. Eunice Basilio Banchón,
  Analista de Formulación y Control Presupuestario
</t>
  </si>
  <si>
    <r>
      <t xml:space="preserve">Para el Proceso Programación Anual de la Planificación Anual </t>
    </r>
    <r>
      <rPr>
        <sz val="10"/>
        <rFont val="Century Schoolbook"/>
        <family val="1"/>
      </rPr>
      <t>2021</t>
    </r>
    <r>
      <rPr>
        <sz val="10"/>
        <rFont val="Arial Narrow"/>
        <family val="2"/>
      </rPr>
      <t xml:space="preserve"> y Gasto Permanente:
</t>
    </r>
    <r>
      <rPr>
        <sz val="10"/>
        <rFont val="Century Schoolbook"/>
        <family val="1"/>
      </rPr>
      <t>5</t>
    </r>
    <r>
      <rPr>
        <sz val="10"/>
        <rFont val="Arial Narrow"/>
        <family val="2"/>
      </rPr>
      <t xml:space="preserve"> requerimientos a Dir Académica, Centro de Educación Continua, Dirección Financiera, Dir. de Investigación y Dir Vincopp, respectivamente.
Para el Proceso Registro del Gasto No Permanente:
</t>
    </r>
    <r>
      <rPr>
        <sz val="10"/>
        <rFont val="Century Schoolbook"/>
        <family val="1"/>
      </rPr>
      <t>2</t>
    </r>
    <r>
      <rPr>
        <sz val="10"/>
        <rFont val="Arial Narrow"/>
        <family val="2"/>
      </rPr>
      <t xml:space="preserve"> requerimientos a las dependencias responsables de proyectos de inversión (Plan de Jubilados, y el de la FIC que se debería volver a postular).</t>
    </r>
  </si>
  <si>
    <r>
      <t xml:space="preserve">Notas adhesivas cubo de </t>
    </r>
    <r>
      <rPr>
        <sz val="10"/>
        <rFont val="Century Schoolbook"/>
        <family val="1"/>
      </rPr>
      <t>5</t>
    </r>
    <r>
      <rPr>
        <sz val="10"/>
        <rFont val="Arial Narrow"/>
        <family val="2"/>
      </rPr>
      <t xml:space="preserve"> colores </t>
    </r>
    <r>
      <rPr>
        <sz val="10"/>
        <rFont val="Century Schoolbook"/>
        <family val="1"/>
      </rPr>
      <t>3</t>
    </r>
    <r>
      <rPr>
        <sz val="10"/>
        <rFont val="Arial Narrow"/>
        <family val="2"/>
      </rPr>
      <t>x</t>
    </r>
    <r>
      <rPr>
        <sz val="10"/>
        <rFont val="Century Schoolbook"/>
        <family val="1"/>
      </rPr>
      <t>3</t>
    </r>
    <r>
      <rPr>
        <sz val="10"/>
        <rFont val="Arial Narrow"/>
        <family val="2"/>
      </rPr>
      <t>''</t>
    </r>
  </si>
  <si>
    <t>Borrador (mediano) para lápiz</t>
  </si>
  <si>
    <t>Esferográfico negro punta media</t>
  </si>
  <si>
    <t>Marcador punta fina azul</t>
  </si>
  <si>
    <r>
      <t xml:space="preserve">Goma líquida </t>
    </r>
    <r>
      <rPr>
        <sz val="10"/>
        <rFont val="Century Schoolbook"/>
        <family val="1"/>
      </rPr>
      <t>250</t>
    </r>
    <r>
      <rPr>
        <sz val="10"/>
        <rFont val="Arial Narrow"/>
        <family val="2"/>
      </rPr>
      <t xml:space="preserve"> gr</t>
    </r>
  </si>
  <si>
    <r>
      <t xml:space="preserve">Carpetas plásticas dos anillos tamaño oficio lomo </t>
    </r>
    <r>
      <rPr>
        <sz val="10"/>
        <rFont val="Century Schoolbook"/>
        <family val="1"/>
      </rPr>
      <t>4</t>
    </r>
  </si>
  <si>
    <t>Carpetas folder de cartulina manila (vincha incluida)</t>
  </si>
  <si>
    <r>
      <rPr>
        <b/>
        <sz val="9"/>
        <rFont val="Century Schoolbook"/>
        <family val="1"/>
      </rPr>
      <t>5.-</t>
    </r>
    <r>
      <rPr>
        <b/>
        <sz val="10"/>
        <rFont val="Arial Narrow"/>
        <family val="2"/>
      </rPr>
      <t xml:space="preserve"> </t>
    </r>
    <r>
      <rPr>
        <sz val="10"/>
        <rFont val="Arial Narrow"/>
        <family val="2"/>
      </rPr>
      <t>Evaluar planes, programas y proyectos.</t>
    </r>
  </si>
  <si>
    <t>Planes, programas y proyectos evaluados.</t>
  </si>
  <si>
    <t>N° de procesos de seguimiento y/o evaluación ejecutados</t>
  </si>
  <si>
    <r>
      <rPr>
        <b/>
        <sz val="9"/>
        <rFont val="Century Schoolbook"/>
        <family val="1"/>
      </rPr>
      <t>1.-</t>
    </r>
    <r>
      <rPr>
        <sz val="10"/>
        <rFont val="Arial Narrow"/>
        <family val="2"/>
      </rPr>
      <t xml:space="preserve"> Emitir convocatoria de los procesos de evaluación, en las fechas que la normativa externa y/o interna establezca.
</t>
    </r>
    <r>
      <rPr>
        <b/>
        <sz val="9"/>
        <rFont val="Century Schoolbook"/>
        <family val="1"/>
      </rPr>
      <t>2.-</t>
    </r>
    <r>
      <rPr>
        <sz val="10"/>
        <rFont val="Arial Narrow"/>
        <family val="2"/>
      </rPr>
      <t xml:space="preserve"> Validar los resultados de la revisión a las autoevaluaciones y/o entrega de información para la evaluación de planes, programas y proyectos, por parte de las dependencias.
</t>
    </r>
    <r>
      <rPr>
        <b/>
        <sz val="9"/>
        <rFont val="Century Schoolbook"/>
        <family val="1"/>
      </rPr>
      <t>3.-</t>
    </r>
    <r>
      <rPr>
        <sz val="10"/>
        <rFont val="Arial Narrow"/>
        <family val="2"/>
      </rPr>
      <t xml:space="preserve"> Emitir los informes finales de evaluación de los planes, programas y proyectos para conocimiento de la máxima autoridad.</t>
    </r>
  </si>
  <si>
    <r>
      <rPr>
        <b/>
        <sz val="9"/>
        <rFont val="Century Schoolbook"/>
        <family val="1"/>
      </rPr>
      <t>1.-</t>
    </r>
    <r>
      <rPr>
        <sz val="10"/>
        <rFont val="Arial Narrow"/>
        <family val="2"/>
      </rPr>
      <t xml:space="preserve"> Informes de evaluación de Planes, programas y proyectos.
</t>
    </r>
    <r>
      <rPr>
        <b/>
        <sz val="9"/>
        <rFont val="Century Schoolbook"/>
        <family val="1"/>
      </rPr>
      <t>2.-</t>
    </r>
    <r>
      <rPr>
        <sz val="10"/>
        <rFont val="Arial Narrow"/>
        <family val="2"/>
      </rPr>
      <t xml:space="preserve"> Reportes de seguimiento de planes, programas y proyectos.</t>
    </r>
  </si>
  <si>
    <r>
      <t>Mantenimiento preventivo impresora Epson L</t>
    </r>
    <r>
      <rPr>
        <sz val="10"/>
        <rFont val="Century Schoolbook"/>
        <family val="1"/>
      </rPr>
      <t>555</t>
    </r>
  </si>
  <si>
    <r>
      <rPr>
        <b/>
        <sz val="9"/>
        <rFont val="Century Schoolbook"/>
        <family val="1"/>
      </rPr>
      <t>6.-</t>
    </r>
    <r>
      <rPr>
        <sz val="10"/>
        <rFont val="Arial Narrow"/>
        <family val="2"/>
      </rPr>
      <t xml:space="preserve"> Emitir insumos para la elaboración de la proforma presupuestaria y sus reformas.</t>
    </r>
  </si>
  <si>
    <t xml:space="preserve">Insumos para la elaboración de la proforma presupuestaria y sus reformas emitidos. </t>
  </si>
  <si>
    <t>N° de Insumos para la elaboración de la proforma presupuestaria y sus reformas emitidos</t>
  </si>
  <si>
    <r>
      <rPr>
        <b/>
        <sz val="9"/>
        <rFont val="Century Schoolbook"/>
        <family val="1"/>
      </rPr>
      <t>1.-</t>
    </r>
    <r>
      <rPr>
        <sz val="10"/>
        <rFont val="Arial Narrow"/>
        <family val="2"/>
      </rPr>
      <t xml:space="preserve"> Recopilar información de las distintas instancias para elaborar proyecciones de gastos, techos presupuestarios y techos de inversión.
</t>
    </r>
    <r>
      <rPr>
        <b/>
        <sz val="9"/>
        <rFont val="Century Schoolbook"/>
        <family val="1"/>
      </rPr>
      <t>2.-</t>
    </r>
    <r>
      <rPr>
        <sz val="10"/>
        <rFont val="Arial Narrow"/>
        <family val="2"/>
      </rPr>
      <t xml:space="preserve"> Efectuar el análisis de los insumos emitidos por la Unidad de Planificación, Evaluación y Seguimiento (UPES).
</t>
    </r>
    <r>
      <rPr>
        <b/>
        <sz val="9"/>
        <rFont val="Century Schoolbook"/>
        <family val="1"/>
      </rPr>
      <t>3.-</t>
    </r>
    <r>
      <rPr>
        <b/>
        <sz val="10"/>
        <rFont val="Arial Narrow"/>
        <family val="2"/>
      </rPr>
      <t xml:space="preserve"> </t>
    </r>
    <r>
      <rPr>
        <sz val="10"/>
        <rFont val="Arial Narrow"/>
        <family val="2"/>
      </rPr>
      <t xml:space="preserve">Efectuar ajustes o en su defecto validar los insumos emitidos por la UPES.
</t>
    </r>
    <r>
      <rPr>
        <b/>
        <sz val="9"/>
        <rFont val="Century Schoolbook"/>
        <family val="1"/>
      </rPr>
      <t>4.-</t>
    </r>
    <r>
      <rPr>
        <sz val="10"/>
        <rFont val="Arial Narrow"/>
        <family val="2"/>
      </rPr>
      <t xml:space="preserve"> Remitir los insumos para la elaboración de la Proforma Presupuestaria, incluido el POA institucional, a la Dirección Financiera para su análisis y consideración.</t>
    </r>
  </si>
  <si>
    <r>
      <rPr>
        <b/>
        <sz val="9"/>
        <rFont val="Century Schoolbook"/>
        <family val="1"/>
      </rPr>
      <t>1.-</t>
    </r>
    <r>
      <rPr>
        <sz val="10"/>
        <rFont val="Arial Narrow"/>
        <family val="2"/>
      </rPr>
      <t xml:space="preserve"> Reporte de insumos para la elaboración de la proforma presupuestaria y sus reformas.</t>
    </r>
  </si>
  <si>
    <r>
      <t xml:space="preserve">Los insumos que deberán reportarse son:
</t>
    </r>
    <r>
      <rPr>
        <b/>
        <sz val="10"/>
        <rFont val="Century Schoolbook"/>
        <family val="1"/>
      </rPr>
      <t>1.-</t>
    </r>
    <r>
      <rPr>
        <sz val="10"/>
        <rFont val="Arial Narrow"/>
        <family val="2"/>
      </rPr>
      <t xml:space="preserve"> Proyección de gastos </t>
    </r>
    <r>
      <rPr>
        <sz val="10"/>
        <rFont val="Century Schoolbook"/>
        <family val="1"/>
      </rPr>
      <t>2021.</t>
    </r>
    <r>
      <rPr>
        <sz val="10"/>
        <rFont val="Arial Narrow"/>
        <family val="2"/>
      </rPr>
      <t xml:space="preserve">
</t>
    </r>
    <r>
      <rPr>
        <b/>
        <sz val="10"/>
        <rFont val="Century Schoolbook"/>
        <family val="1"/>
      </rPr>
      <t>2.-</t>
    </r>
    <r>
      <rPr>
        <sz val="10"/>
        <rFont val="Arial Narrow"/>
        <family val="2"/>
      </rPr>
      <t xml:space="preserve"> Techos presupuestarios </t>
    </r>
    <r>
      <rPr>
        <sz val="10"/>
        <rFont val="Century Schoolbook"/>
        <family val="1"/>
      </rPr>
      <t>2021.</t>
    </r>
    <r>
      <rPr>
        <sz val="10"/>
        <rFont val="Arial Narrow"/>
        <family val="2"/>
      </rPr>
      <t xml:space="preserve">
</t>
    </r>
    <r>
      <rPr>
        <b/>
        <sz val="10"/>
        <rFont val="Century Schoolbook"/>
        <family val="1"/>
      </rPr>
      <t>3.-</t>
    </r>
    <r>
      <rPr>
        <sz val="10"/>
        <rFont val="Arial Narrow"/>
        <family val="2"/>
      </rPr>
      <t xml:space="preserve"> Techos de Inversión </t>
    </r>
    <r>
      <rPr>
        <sz val="10"/>
        <rFont val="Century Schoolbook"/>
        <family val="1"/>
      </rPr>
      <t>2021.</t>
    </r>
    <r>
      <rPr>
        <sz val="10"/>
        <rFont val="Arial Narrow"/>
        <family val="2"/>
      </rPr>
      <t xml:space="preserve">
</t>
    </r>
    <r>
      <rPr>
        <b/>
        <sz val="10"/>
        <rFont val="Century Schoolbook"/>
        <family val="1"/>
      </rPr>
      <t>4.-</t>
    </r>
    <r>
      <rPr>
        <sz val="10"/>
        <rFont val="Arial Narrow"/>
        <family val="2"/>
      </rPr>
      <t xml:space="preserve"> POA institucional </t>
    </r>
    <r>
      <rPr>
        <sz val="10"/>
        <rFont val="Century Schoolbook"/>
        <family val="1"/>
      </rPr>
      <t>2021</t>
    </r>
    <r>
      <rPr>
        <sz val="10"/>
        <rFont val="Arial Narrow"/>
        <family val="2"/>
      </rPr>
      <t xml:space="preserve"> aprobado.</t>
    </r>
  </si>
  <si>
    <r>
      <t xml:space="preserve">Cloro líquido al </t>
    </r>
    <r>
      <rPr>
        <sz val="10"/>
        <rFont val="Century Schoolbook"/>
        <family val="1"/>
      </rPr>
      <t>5</t>
    </r>
    <r>
      <rPr>
        <sz val="10"/>
        <rFont val="Arial Narrow"/>
        <family val="2"/>
      </rPr>
      <t xml:space="preserve"> por ciento, galón</t>
    </r>
  </si>
  <si>
    <t>Galón</t>
  </si>
  <si>
    <r>
      <t xml:space="preserve">Papel higiénico jumbo hoja simple blanco </t>
    </r>
    <r>
      <rPr>
        <sz val="10"/>
        <rFont val="Century Schoolbook"/>
        <family val="1"/>
      </rPr>
      <t>550</t>
    </r>
    <r>
      <rPr>
        <sz val="10"/>
        <rFont val="Arial Narrow"/>
        <family val="2"/>
      </rPr>
      <t xml:space="preserve"> metros</t>
    </r>
  </si>
  <si>
    <r>
      <t xml:space="preserve">Trapeador redondo de </t>
    </r>
    <r>
      <rPr>
        <sz val="10"/>
        <rFont val="Century Schoolbook"/>
        <family val="1"/>
      </rPr>
      <t>24-30</t>
    </r>
    <r>
      <rPr>
        <sz val="10"/>
        <rFont val="Arial Narrow"/>
        <family val="2"/>
      </rPr>
      <t xml:space="preserve"> cm</t>
    </r>
  </si>
  <si>
    <r>
      <rPr>
        <b/>
        <sz val="9"/>
        <rFont val="Century Schoolbook"/>
        <family val="1"/>
      </rPr>
      <t>7.-</t>
    </r>
    <r>
      <rPr>
        <sz val="10"/>
        <rFont val="Arial Narrow"/>
        <family val="2"/>
      </rPr>
      <t xml:space="preserve"> Coordinar el Proceso de rendición anual de cuentas.</t>
    </r>
  </si>
  <si>
    <t xml:space="preserve">Proceso de rendición anual de cuentas coordinado. </t>
  </si>
  <si>
    <t>N° de Fases del Proceso de Rendición de Cuentas Ejecutadas</t>
  </si>
  <si>
    <r>
      <rPr>
        <b/>
        <sz val="9"/>
        <rFont val="Century Schoolbook"/>
        <family val="1"/>
      </rPr>
      <t>1.-</t>
    </r>
    <r>
      <rPr>
        <sz val="10"/>
        <rFont val="Arial Narrow"/>
        <family val="2"/>
      </rPr>
      <t xml:space="preserve"> Notificar a la máxima autoridad el inicio del proceso en base al cronograma aprobado por el Consejo de Participación Ciudadana y Control Social, para la respectiva conformación de la Comisión para la Consolidación del informe de rendición anual de cuentas.
</t>
    </r>
    <r>
      <rPr>
        <b/>
        <sz val="9"/>
        <rFont val="Century Schoolbook"/>
        <family val="1"/>
      </rPr>
      <t>2.-</t>
    </r>
    <r>
      <rPr>
        <sz val="10"/>
        <rFont val="Arial Narrow"/>
        <family val="2"/>
      </rPr>
      <t xml:space="preserve"> Convocar a sesiones a los miembros de la Comisión para la Consolidación del Informe de Rendición Anual de Cuentas para la organización del proceso.
</t>
    </r>
    <r>
      <rPr>
        <b/>
        <sz val="9"/>
        <rFont val="Century Schoolbook"/>
        <family val="1"/>
      </rPr>
      <t>3.-</t>
    </r>
    <r>
      <rPr>
        <b/>
        <sz val="10"/>
        <rFont val="Arial Narrow"/>
        <family val="2"/>
      </rPr>
      <t xml:space="preserve"> </t>
    </r>
    <r>
      <rPr>
        <sz val="10"/>
        <rFont val="Arial Narrow"/>
        <family val="2"/>
      </rPr>
      <t>Recopilar la información para la rendición de cuentas a nivel institucional.</t>
    </r>
  </si>
  <si>
    <r>
      <rPr>
        <b/>
        <sz val="9"/>
        <rFont val="Century Schoolbook"/>
        <family val="1"/>
      </rPr>
      <t>1.-</t>
    </r>
    <r>
      <rPr>
        <sz val="10"/>
        <rFont val="Arial Narrow"/>
        <family val="2"/>
      </rPr>
      <t xml:space="preserve"> Informe del cumplimiento de las fases del proceso de rendición de cuentas.</t>
    </r>
  </si>
  <si>
    <t>* Ing. Verónica Ayala León,
  Directora de Planificación
* Lcda. Elizabeth Brito Arias,
  Analista Administrativa de Planificación
* Ec. Gisell Ríos Ríos,
  Analista de Evaluación y Control Operativo</t>
  </si>
  <si>
    <t>Agenda ejecutiva</t>
  </si>
  <si>
    <t>CD S Regrabable con caja CD-RW</t>
  </si>
  <si>
    <t>Almohadilla para tinta</t>
  </si>
  <si>
    <t>Mouse PAD con apoya muñecas de gel</t>
  </si>
  <si>
    <t xml:space="preserve">Tinta para almohadilla y sello </t>
  </si>
  <si>
    <r>
      <rPr>
        <b/>
        <sz val="9"/>
        <rFont val="Century Schoolbook"/>
        <family val="1"/>
      </rPr>
      <t>8.-</t>
    </r>
    <r>
      <rPr>
        <b/>
        <sz val="10"/>
        <rFont val="Arial Narrow"/>
        <family val="2"/>
      </rPr>
      <t xml:space="preserve"> </t>
    </r>
    <r>
      <rPr>
        <sz val="10"/>
        <rFont val="Arial Narrow"/>
        <family val="2"/>
      </rPr>
      <t>Coordinar el levantamiento de información para el proceso de distribución de recursos.</t>
    </r>
  </si>
  <si>
    <t>Levantamiento de información para el proceso de distribución de recursos coordinado.</t>
  </si>
  <si>
    <t>N° de procesos coordinados de carga de información para la distribución de recursos</t>
  </si>
  <si>
    <r>
      <rPr>
        <b/>
        <sz val="9"/>
        <rFont val="Century Schoolbook"/>
        <family val="1"/>
      </rPr>
      <t>1.-</t>
    </r>
    <r>
      <rPr>
        <b/>
        <sz val="10"/>
        <rFont val="Arial Narrow"/>
        <family val="2"/>
      </rPr>
      <t xml:space="preserve"> </t>
    </r>
    <r>
      <rPr>
        <sz val="10"/>
        <rFont val="Arial Narrow"/>
        <family val="2"/>
      </rPr>
      <t xml:space="preserve">Emitir directrices institucionales para la aplicación de los instructivos de carga y/o registro de información en la plataforma gubernamental dispuesta para el efecto.
</t>
    </r>
    <r>
      <rPr>
        <b/>
        <sz val="9"/>
        <rFont val="Century Schoolbook"/>
        <family val="1"/>
      </rPr>
      <t>2.-</t>
    </r>
    <r>
      <rPr>
        <sz val="10"/>
        <rFont val="Arial Narrow"/>
        <family val="2"/>
      </rPr>
      <t xml:space="preserve"> Capacitar a los responsables institucionales de carga y/o registro de la información en la plataforma gubernamental dispuesta para el efecto.
</t>
    </r>
    <r>
      <rPr>
        <b/>
        <sz val="9"/>
        <rFont val="Century Schoolbook"/>
        <family val="1"/>
      </rPr>
      <t>3.-</t>
    </r>
    <r>
      <rPr>
        <sz val="10"/>
        <rFont val="Arial Narrow"/>
        <family val="2"/>
      </rPr>
      <t xml:space="preserve"> Revisar y validar los resultados del seguimiento y control al levantamiento de información en base a los reportes emitidos por la UPES.
</t>
    </r>
    <r>
      <rPr>
        <b/>
        <sz val="9"/>
        <rFont val="Century Schoolbook"/>
        <family val="1"/>
      </rPr>
      <t>4.-</t>
    </r>
    <r>
      <rPr>
        <sz val="10"/>
        <rFont val="Arial Narrow"/>
        <family val="2"/>
      </rPr>
      <t xml:space="preserve"> Emitir el informe de seguimiento e informe a la máxima autoridad sobre el Estado Final del Proceso.</t>
    </r>
  </si>
  <si>
    <r>
      <rPr>
        <b/>
        <sz val="9"/>
        <rFont val="Century Schoolbook"/>
        <family val="1"/>
      </rPr>
      <t xml:space="preserve">1.- </t>
    </r>
    <r>
      <rPr>
        <sz val="10"/>
        <rFont val="Arial Narrow"/>
        <family val="2"/>
      </rPr>
      <t>Informe de cumplimiento al levantamiento de información para el proceso de distribución de recursos.</t>
    </r>
  </si>
  <si>
    <r>
      <t xml:space="preserve">Funda de basura doméstica negra </t>
    </r>
    <r>
      <rPr>
        <sz val="10"/>
        <rFont val="Century Schoolbook"/>
        <family val="1"/>
      </rPr>
      <t>23</t>
    </r>
    <r>
      <rPr>
        <sz val="10"/>
        <rFont val="Arial Narrow"/>
        <family val="2"/>
      </rPr>
      <t>"x</t>
    </r>
    <r>
      <rPr>
        <sz val="10"/>
        <rFont val="Century Schoolbook"/>
        <family val="1"/>
      </rPr>
      <t>28</t>
    </r>
    <r>
      <rPr>
        <sz val="10"/>
        <rFont val="Arial Narrow"/>
        <family val="2"/>
      </rPr>
      <t>"</t>
    </r>
  </si>
  <si>
    <r>
      <t xml:space="preserve">Insecticida aerosol </t>
    </r>
    <r>
      <rPr>
        <sz val="10"/>
        <rFont val="Century Schoolbook"/>
        <family val="1"/>
      </rPr>
      <t>400</t>
    </r>
    <r>
      <rPr>
        <sz val="10"/>
        <rFont val="Arial Narrow"/>
        <family val="2"/>
      </rPr>
      <t xml:space="preserve"> CC</t>
    </r>
  </si>
  <si>
    <r>
      <t xml:space="preserve">Ambiental </t>
    </r>
    <r>
      <rPr>
        <sz val="10"/>
        <rFont val="Century Schoolbook"/>
        <family val="1"/>
      </rPr>
      <t>400</t>
    </r>
    <r>
      <rPr>
        <sz val="10"/>
        <rFont val="Arial Narrow"/>
        <family val="2"/>
      </rPr>
      <t xml:space="preserve"> CC</t>
    </r>
  </si>
  <si>
    <r>
      <rPr>
        <b/>
        <sz val="9"/>
        <rFont val="Century Schoolbook"/>
        <family val="1"/>
      </rPr>
      <t>9.-</t>
    </r>
    <r>
      <rPr>
        <sz val="10"/>
        <rFont val="Arial Narrow"/>
        <family val="2"/>
      </rPr>
      <t xml:space="preserve"> Emitir informes técnicos para la toma de decisiones de los procesos gobernantes.</t>
    </r>
  </si>
  <si>
    <t>Informes técnicos para la toma de decisiones de los procesos gobernantes emitidos.</t>
  </si>
  <si>
    <t>N° de Informes técnicos emitidos para la toma de decisiones de los procesos gobernantes</t>
  </si>
  <si>
    <r>
      <rPr>
        <b/>
        <sz val="9"/>
        <rFont val="Century Schoolbook"/>
        <family val="1"/>
      </rPr>
      <t>1.-</t>
    </r>
    <r>
      <rPr>
        <b/>
        <sz val="10"/>
        <rFont val="Arial Narrow"/>
        <family val="2"/>
      </rPr>
      <t xml:space="preserve"> </t>
    </r>
    <r>
      <rPr>
        <sz val="10"/>
        <rFont val="Arial Narrow"/>
        <family val="2"/>
      </rPr>
      <t xml:space="preserve">Recopilar insumos para la elaboración de informes técnicos.
</t>
    </r>
    <r>
      <rPr>
        <b/>
        <sz val="9"/>
        <rFont val="Century Schoolbook"/>
        <family val="1"/>
      </rPr>
      <t>2.-</t>
    </r>
    <r>
      <rPr>
        <sz val="10"/>
        <rFont val="Arial Narrow"/>
        <family val="2"/>
      </rPr>
      <t xml:space="preserve"> Validar los resultados presentados en los reportes emitidos por la UPES.
</t>
    </r>
    <r>
      <rPr>
        <b/>
        <sz val="9"/>
        <rFont val="Century Schoolbook"/>
        <family val="1"/>
      </rPr>
      <t>3.-</t>
    </r>
    <r>
      <rPr>
        <sz val="10"/>
        <rFont val="Arial Narrow"/>
        <family val="2"/>
      </rPr>
      <t xml:space="preserve"> Elaborar informes técnicos para la toma de decisiones.
</t>
    </r>
    <r>
      <rPr>
        <b/>
        <sz val="9"/>
        <rFont val="Century Schoolbook"/>
        <family val="1"/>
      </rPr>
      <t>4.-</t>
    </r>
    <r>
      <rPr>
        <b/>
        <sz val="10"/>
        <rFont val="Arial Narrow"/>
        <family val="2"/>
      </rPr>
      <t xml:space="preserve"> </t>
    </r>
    <r>
      <rPr>
        <sz val="10"/>
        <rFont val="Arial Narrow"/>
        <family val="2"/>
      </rPr>
      <t>Notificar los informes ante las instancias pertinentes.</t>
    </r>
  </si>
  <si>
    <r>
      <rPr>
        <b/>
        <sz val="9"/>
        <rFont val="Century Schoolbook"/>
        <family val="1"/>
      </rPr>
      <t>1.-</t>
    </r>
    <r>
      <rPr>
        <sz val="10"/>
        <rFont val="Arial Narrow"/>
        <family val="2"/>
      </rPr>
      <t xml:space="preserve"> Reporte de presentación de informes técnicos para la toma de decisiones de los procesos gobernantes.</t>
    </r>
  </si>
  <si>
    <r>
      <rPr>
        <b/>
        <sz val="9"/>
        <rFont val="Century Schoolbook"/>
        <family val="1"/>
      </rPr>
      <t>10.-</t>
    </r>
    <r>
      <rPr>
        <b/>
        <sz val="10"/>
        <rFont val="Arial Narrow"/>
        <family val="2"/>
      </rPr>
      <t xml:space="preserve"> </t>
    </r>
    <r>
      <rPr>
        <sz val="10"/>
        <rFont val="Arial Narrow"/>
        <family val="2"/>
      </rPr>
      <t>Ejecutar las funciones de la presidencia del comité de transparencia.</t>
    </r>
  </si>
  <si>
    <t>Funciones de la presidencia del comité de transparencia ejecutadas.</t>
  </si>
  <si>
    <t>N° de Informes de Cumplimiento a la Ley Orgánica de Transparencia y Acceso a la Información Pública presentados a la máxima autoridad</t>
  </si>
  <si>
    <r>
      <rPr>
        <b/>
        <sz val="9"/>
        <rFont val="Century Schoolbook"/>
        <family val="1"/>
      </rPr>
      <t>1.</t>
    </r>
    <r>
      <rPr>
        <sz val="9"/>
        <rFont val="Century Schoolbook"/>
        <family val="1"/>
      </rPr>
      <t>-</t>
    </r>
    <r>
      <rPr>
        <sz val="10"/>
        <rFont val="Arial Narrow"/>
        <family val="2"/>
      </rPr>
      <t xml:space="preserve"> Revisar y validar los resultados de las plantillas de monitoreo emitidas desde la UPES.
</t>
    </r>
    <r>
      <rPr>
        <b/>
        <sz val="9"/>
        <rFont val="Century Schoolbook"/>
        <family val="1"/>
      </rPr>
      <t>2.-</t>
    </r>
    <r>
      <rPr>
        <sz val="10"/>
        <rFont val="Arial Narrow"/>
        <family val="2"/>
      </rPr>
      <t xml:space="preserve"> Socializar los resultados con los miembros del Comité de Transparencia.
</t>
    </r>
    <r>
      <rPr>
        <b/>
        <sz val="9"/>
        <rFont val="Century Schoolbook"/>
        <family val="1"/>
      </rPr>
      <t>3.-</t>
    </r>
    <r>
      <rPr>
        <sz val="10"/>
        <rFont val="Arial Narrow"/>
        <family val="2"/>
      </rPr>
      <t xml:space="preserve"> Elaborar informes de seguimiento al cumplimiento de la LOTAIP.
</t>
    </r>
    <r>
      <rPr>
        <b/>
        <sz val="9"/>
        <rFont val="Century Schoolbook"/>
        <family val="1"/>
      </rPr>
      <t>4.</t>
    </r>
    <r>
      <rPr>
        <sz val="9"/>
        <rFont val="Century Schoolbook"/>
        <family val="1"/>
      </rPr>
      <t>-</t>
    </r>
    <r>
      <rPr>
        <sz val="10"/>
        <rFont val="Arial Narrow"/>
        <family val="2"/>
      </rPr>
      <t xml:space="preserve"> Notificar los informes ante las instancias pertinentes.</t>
    </r>
  </si>
  <si>
    <r>
      <rPr>
        <b/>
        <sz val="9"/>
        <rFont val="Century Schoolbook"/>
        <family val="1"/>
      </rPr>
      <t>1.-</t>
    </r>
    <r>
      <rPr>
        <sz val="10"/>
        <rFont val="Arial Narrow"/>
        <family val="2"/>
      </rPr>
      <t xml:space="preserve"> Informe mensual del cumplimiento de la Ley Orgánica de Transparencia y Acceso a la Información Pública.</t>
    </r>
  </si>
  <si>
    <r>
      <rPr>
        <b/>
        <sz val="9"/>
        <rFont val="Century Schoolbook"/>
        <family val="1"/>
      </rPr>
      <t>11.-</t>
    </r>
    <r>
      <rPr>
        <sz val="10"/>
        <rFont val="Arial Narrow"/>
        <family val="2"/>
      </rPr>
      <t xml:space="preserve"> Entregar la Planificación Operativa Anual y Evaluación de la Planificación Operativa Anual.</t>
    </r>
  </si>
  <si>
    <t>N° de documentos de planificación operativa anual y evaluaciones de la planificación operativa anual entregadas oportunamente</t>
  </si>
  <si>
    <r>
      <rPr>
        <b/>
        <sz val="9"/>
        <rFont val="Century Schoolbook"/>
        <family val="1"/>
      </rPr>
      <t>1.</t>
    </r>
    <r>
      <rPr>
        <sz val="9"/>
        <rFont val="Century Schoolbook"/>
        <family val="1"/>
      </rPr>
      <t>-</t>
    </r>
    <r>
      <rPr>
        <sz val="10"/>
        <rFont val="Arial Narrow"/>
        <family val="2"/>
      </rPr>
      <t xml:space="preserve"> Elaborar y presentar la planificación operativa anual y sus evaluaciones.
</t>
    </r>
    <r>
      <rPr>
        <b/>
        <sz val="9"/>
        <rFont val="Century Schoolbook"/>
        <family val="1"/>
      </rPr>
      <t>2.-</t>
    </r>
    <r>
      <rPr>
        <sz val="10"/>
        <rFont val="Arial Narrow"/>
        <family val="2"/>
      </rPr>
      <t xml:space="preserve"> Efectuar los respectivos cambios o ajustes.
</t>
    </r>
    <r>
      <rPr>
        <b/>
        <sz val="9"/>
        <rFont val="Century Schoolbook"/>
        <family val="1"/>
      </rPr>
      <t>3.-</t>
    </r>
    <r>
      <rPr>
        <b/>
        <sz val="10"/>
        <rFont val="Arial Narrow"/>
        <family val="2"/>
      </rPr>
      <t xml:space="preserve"> </t>
    </r>
    <r>
      <rPr>
        <sz val="10"/>
        <rFont val="Arial Narrow"/>
        <family val="2"/>
      </rPr>
      <t>Notificar oficialmente los cambios efectuados.</t>
    </r>
  </si>
  <si>
    <r>
      <rPr>
        <b/>
        <sz val="9"/>
        <rFont val="Century Schoolbook"/>
        <family val="1"/>
      </rPr>
      <t>1.-</t>
    </r>
    <r>
      <rPr>
        <sz val="10"/>
        <rFont val="Arial Narrow"/>
        <family val="2"/>
      </rPr>
      <t xml:space="preserve"> Plan Operativo Anual.
</t>
    </r>
    <r>
      <rPr>
        <b/>
        <sz val="9"/>
        <rFont val="Century Schoolbook"/>
        <family val="1"/>
      </rPr>
      <t>2.-</t>
    </r>
    <r>
      <rPr>
        <sz val="10"/>
        <rFont val="Arial Narrow"/>
        <family val="2"/>
      </rPr>
      <t xml:space="preserve"> Evaluaciones semestrales del POA.
</t>
    </r>
    <r>
      <rPr>
        <b/>
        <sz val="9"/>
        <rFont val="Century Schoolbook"/>
        <family val="1"/>
      </rPr>
      <t>3.-</t>
    </r>
    <r>
      <rPr>
        <sz val="10"/>
        <rFont val="Arial Narrow"/>
        <family val="2"/>
      </rPr>
      <t xml:space="preserve"> Evidencias subidas en google drive que justifican la ejecución de las Metas Operativas de la Dirección de Planificación.</t>
    </r>
  </si>
  <si>
    <r>
      <rPr>
        <b/>
        <sz val="9"/>
        <rFont val="Century Schoolbook"/>
        <family val="1"/>
      </rPr>
      <t>12.-</t>
    </r>
    <r>
      <rPr>
        <sz val="10"/>
        <rFont val="Arial Narrow"/>
        <family val="2"/>
      </rPr>
      <t xml:space="preserve"> Organizar el Archivo de Gestión.</t>
    </r>
  </si>
  <si>
    <r>
      <t xml:space="preserve">N° de cajas del archivo </t>
    </r>
    <r>
      <rPr>
        <sz val="10"/>
        <rFont val="Century Schoolbook"/>
        <family val="1"/>
      </rPr>
      <t xml:space="preserve">2018 </t>
    </r>
    <r>
      <rPr>
        <sz val="10"/>
        <rFont val="Arial Narrow"/>
        <family val="2"/>
      </rPr>
      <t>registradas en el inventario documental</t>
    </r>
  </si>
  <si>
    <r>
      <rPr>
        <b/>
        <sz val="9"/>
        <rFont val="Century Schoolbook"/>
        <family val="1"/>
      </rPr>
      <t>1.-</t>
    </r>
    <r>
      <rPr>
        <sz val="10"/>
        <rFont val="Arial Narrow"/>
        <family val="2"/>
      </rPr>
      <t xml:space="preserve"> Preparar las condiciones físicas de los documentos de tal manera que no queden hojas sueltas y se folien.
</t>
    </r>
    <r>
      <rPr>
        <b/>
        <sz val="9"/>
        <rFont val="Century Schoolbook"/>
        <family val="1"/>
      </rPr>
      <t>2.-</t>
    </r>
    <r>
      <rPr>
        <sz val="10"/>
        <rFont val="Arial Narrow"/>
        <family val="2"/>
      </rPr>
      <t xml:space="preserve"> Organizar los archivos en orden cronológico y numérico.
</t>
    </r>
    <r>
      <rPr>
        <b/>
        <sz val="9"/>
        <rFont val="Century Schoolbook"/>
        <family val="1"/>
      </rPr>
      <t>3.-</t>
    </r>
    <r>
      <rPr>
        <sz val="10"/>
        <rFont val="Arial Narrow"/>
        <family val="2"/>
      </rPr>
      <t xml:space="preserve"> Registrar los datos informativos en el formato de inventario documental, incluyendo el resumen del contenido de las cajas (y anexos).</t>
    </r>
  </si>
  <si>
    <t>* Ing. Verónica Ayala,
  Directora de Planificación
* Lic. Elizabeth Brito Arias,
  Analista Administrativa de Planificación</t>
  </si>
  <si>
    <r>
      <rPr>
        <b/>
        <sz val="9"/>
        <rFont val="Century Schoolbook"/>
        <family val="1"/>
      </rPr>
      <t>1.-</t>
    </r>
    <r>
      <rPr>
        <sz val="10"/>
        <rFont val="Arial Narrow"/>
        <family val="2"/>
      </rPr>
      <t xml:space="preserve"> Elaborar y/o actualizar Propuestas de instructivo, Guías metodológicas o instrumentos de evaluación para el diseño de la planificación estratégica institucional, Planificación Operativa Anual y para el diseño de proyectos de inversión.</t>
    </r>
  </si>
  <si>
    <t>Propuestas de instructivo, Guías metodológicas o instrumentos de evaluación para el diseño de la planificación estratégica institucional, Planificación Operativa Anual y para el diseño de proyectos de inversión; elaboradas y/o actualizadas.</t>
  </si>
  <si>
    <t>N° de Propuestas de instructivo, Guías metodológicas o instrumentos de evaluación para el diseño de la planificación estratégica institucional, Planificación Operativa Anual y para el diseño de proyectos de inversión; elaboradas y/o actualizadas.</t>
  </si>
  <si>
    <r>
      <rPr>
        <b/>
        <sz val="9"/>
        <rFont val="Century Schoolbook"/>
        <family val="1"/>
      </rPr>
      <t>1.-</t>
    </r>
    <r>
      <rPr>
        <sz val="10"/>
        <rFont val="Arial Narrow"/>
        <family val="2"/>
      </rPr>
      <t xml:space="preserve"> Revisar de cambios en el marco legal y normativo, así como de los resultados de aplicación a nivel institucional.
</t>
    </r>
    <r>
      <rPr>
        <b/>
        <sz val="9"/>
        <rFont val="Century Schoolbook"/>
        <family val="1"/>
      </rPr>
      <t>2.-</t>
    </r>
    <r>
      <rPr>
        <sz val="10"/>
        <rFont val="Arial Narrow"/>
        <family val="2"/>
      </rPr>
      <t xml:space="preserve"> Redactar las propuestas de diseño y/o actualización de instructivos, guías o instrumentos de evaluación.
</t>
    </r>
    <r>
      <rPr>
        <b/>
        <sz val="9"/>
        <rFont val="Century Schoolbook"/>
        <family val="1"/>
      </rPr>
      <t>3.-</t>
    </r>
    <r>
      <rPr>
        <sz val="10"/>
        <rFont val="Arial Narrow"/>
        <family val="2"/>
      </rPr>
      <t xml:space="preserve"> Remitir las propuestas para validación de la Dirección de Planificación.</t>
    </r>
  </si>
  <si>
    <r>
      <rPr>
        <b/>
        <sz val="9"/>
        <rFont val="Century Schoolbook"/>
        <family val="1"/>
      </rPr>
      <t>1.-</t>
    </r>
    <r>
      <rPr>
        <sz val="10"/>
        <rFont val="Arial Narrow"/>
        <family val="2"/>
      </rPr>
      <t xml:space="preserve"> Reporte de Elaboración y/o actualización de Propuestas de instructivo, Guías metodológicas o instrumentos de evaluación para el diseño de la planificación estratégica institucional, Planificación Operativa Anual y para el diseño de proyectos de inversión.</t>
    </r>
  </si>
  <si>
    <t>* Ing. Verónica Ayala, Directora de Planificación
* Lcda. Elizabeth Brito Arias, Analista Administrativa de Planificación
* Ec. Gisell Ríos Ríos; Analista de Evaluación y Control Operativo
* Ec. Eunice Basilio Banchón, Analista de Formulación y Control Presupuestario</t>
  </si>
  <si>
    <r>
      <t xml:space="preserve">Son en total </t>
    </r>
    <r>
      <rPr>
        <sz val="10"/>
        <rFont val="Century Schoolbook"/>
        <family val="1"/>
      </rPr>
      <t>16</t>
    </r>
    <r>
      <rPr>
        <sz val="10"/>
        <rFont val="Arial Narrow"/>
        <family val="2"/>
      </rPr>
      <t xml:space="preserve"> procesos de evaluación que dirigir y coordinar a nivel institucional, de los cuales consta la evaluación POA (</t>
    </r>
    <r>
      <rPr>
        <sz val="10"/>
        <rFont val="Century Schoolbook"/>
        <family val="1"/>
      </rPr>
      <t>2</t>
    </r>
    <r>
      <rPr>
        <sz val="10"/>
        <rFont val="Arial Narrow"/>
        <family val="2"/>
      </rPr>
      <t xml:space="preserve"> veces al año), la evaluación PAI (</t>
    </r>
    <r>
      <rPr>
        <sz val="10"/>
        <rFont val="Century Schoolbook"/>
        <family val="1"/>
      </rPr>
      <t>2</t>
    </r>
    <r>
      <rPr>
        <sz val="10"/>
        <rFont val="Arial Narrow"/>
        <family val="2"/>
      </rPr>
      <t xml:space="preserve"> veces al año), la Evaluación LOTAIP (</t>
    </r>
    <r>
      <rPr>
        <sz val="10"/>
        <rFont val="Century Schoolbook"/>
        <family val="1"/>
      </rPr>
      <t>9</t>
    </r>
    <r>
      <rPr>
        <sz val="10"/>
        <rFont val="Arial Narrow"/>
        <family val="2"/>
      </rPr>
      <t xml:space="preserve"> veces al año), y la evaluación a la ejecución oportuna de la gestión de compras (</t>
    </r>
    <r>
      <rPr>
        <sz val="10"/>
        <rFont val="Century Schoolbook"/>
        <family val="1"/>
      </rPr>
      <t>2</t>
    </r>
    <r>
      <rPr>
        <sz val="10"/>
        <rFont val="Arial Narrow"/>
        <family val="2"/>
      </rPr>
      <t xml:space="preserve"> veces al año) y la rendición de cuentas (</t>
    </r>
    <r>
      <rPr>
        <sz val="10"/>
        <rFont val="Century Schoolbook"/>
        <family val="1"/>
      </rPr>
      <t>1</t>
    </r>
    <r>
      <rPr>
        <sz val="10"/>
        <rFont val="Arial Narrow"/>
        <family val="2"/>
      </rPr>
      <t xml:space="preserve"> vez por año).</t>
    </r>
  </si>
  <si>
    <t xml:space="preserve">Mantenimiento preventivo computador incluye limpieza de periféricos </t>
  </si>
  <si>
    <r>
      <rPr>
        <b/>
        <sz val="9"/>
        <rFont val="Century Schoolbook"/>
        <family val="1"/>
      </rPr>
      <t>2.-</t>
    </r>
    <r>
      <rPr>
        <sz val="10"/>
        <rFont val="Arial Narrow"/>
        <family val="2"/>
      </rPr>
      <t xml:space="preserve"> Actualizar la información en las matrices y/o módulos de la planificación operativa anual y sus reformas.</t>
    </r>
  </si>
  <si>
    <t>Información en las matrices y/o módulos de la planificación operativa anual y sus reformas; actualizada.</t>
  </si>
  <si>
    <t>N° de matrices consolidadas de la planificación operativa anual, actualizadas</t>
  </si>
  <si>
    <r>
      <rPr>
        <b/>
        <sz val="9"/>
        <rFont val="Century Schoolbook"/>
        <family val="1"/>
      </rPr>
      <t>1.-</t>
    </r>
    <r>
      <rPr>
        <sz val="10"/>
        <rFont val="Arial Narrow"/>
        <family val="2"/>
      </rPr>
      <t xml:space="preserve"> Receptar los archivos y/o registrar información en el módulo de POA´s individuales (y sus ajustes).
</t>
    </r>
    <r>
      <rPr>
        <b/>
        <sz val="9"/>
        <rFont val="Century Schoolbook"/>
        <family val="1"/>
      </rPr>
      <t>2.-</t>
    </r>
    <r>
      <rPr>
        <sz val="10"/>
        <rFont val="Arial Narrow"/>
        <family val="2"/>
      </rPr>
      <t xml:space="preserve"> Revisar el POA a nivel institucional (y sus ajustes).
</t>
    </r>
    <r>
      <rPr>
        <b/>
        <sz val="9"/>
        <rFont val="Century Schoolbook"/>
        <family val="1"/>
      </rPr>
      <t>3.-</t>
    </r>
    <r>
      <rPr>
        <sz val="10"/>
        <rFont val="Arial Narrow"/>
        <family val="2"/>
      </rPr>
      <t xml:space="preserve"> Emitir observaciones para corrección (si aplica), previa revisión de la Dirección de Planificación.
</t>
    </r>
    <r>
      <rPr>
        <b/>
        <sz val="9"/>
        <rFont val="Century Schoolbook"/>
        <family val="1"/>
      </rPr>
      <t>4.-</t>
    </r>
    <r>
      <rPr>
        <sz val="10"/>
        <rFont val="Arial Narrow"/>
        <family val="2"/>
      </rPr>
      <t xml:space="preserve"> Recopilar los POAS corregidos para validación por parte de la Dirección de Planificación.
</t>
    </r>
    <r>
      <rPr>
        <b/>
        <sz val="9"/>
        <rFont val="Century Schoolbook"/>
        <family val="1"/>
      </rPr>
      <t>5.-</t>
    </r>
    <r>
      <rPr>
        <sz val="10"/>
        <rFont val="Arial Narrow"/>
        <family val="2"/>
      </rPr>
      <t xml:space="preserve"> Remitir los POAS y sus ajustes corregidos para validación de la Dirección de Planificación, adjuntando reporte resumen de cambios.
</t>
    </r>
    <r>
      <rPr>
        <b/>
        <sz val="9"/>
        <rFont val="Century Schoolbook"/>
        <family val="1"/>
      </rPr>
      <t>6.-</t>
    </r>
    <r>
      <rPr>
        <sz val="10"/>
        <rFont val="Arial Narrow"/>
        <family val="2"/>
      </rPr>
      <t xml:space="preserve"> Realizar Capacitaciones a la unidades académicas y administrativas para las elaboración del POA.</t>
    </r>
  </si>
  <si>
    <r>
      <rPr>
        <b/>
        <sz val="9"/>
        <rFont val="Century Schoolbook"/>
        <family val="1"/>
      </rPr>
      <t>1.-</t>
    </r>
    <r>
      <rPr>
        <sz val="10"/>
        <rFont val="Arial Narrow"/>
        <family val="2"/>
      </rPr>
      <t xml:space="preserve"> Reporte de Actualización de la información en las matrices y/o módulos de la planificación operativa anual y sus reformas.
</t>
    </r>
    <r>
      <rPr>
        <b/>
        <sz val="9"/>
        <rFont val="Century Schoolbook"/>
        <family val="1"/>
      </rPr>
      <t>2.-</t>
    </r>
    <r>
      <rPr>
        <sz val="10"/>
        <rFont val="Arial Narrow"/>
        <family val="2"/>
      </rPr>
      <t xml:space="preserve"> Registro de firmas de personas asesoradas dentro y fuera de la Dirección de Planificación.</t>
    </r>
  </si>
  <si>
    <t>* Ing. Verónica Ayala, Directora de Planificación
* Ec. Eunice Basilio Banchón, Analista de Formulación y Control Presupuestario</t>
  </si>
  <si>
    <t>Las actualizaciones del segundo semestre están supeditadas a requerimientos de las distintas dependencias.</t>
  </si>
  <si>
    <r>
      <t>Computador All in Onea (AIO) R</t>
    </r>
    <r>
      <rPr>
        <sz val="10"/>
        <rFont val="Century Schoolbook"/>
        <family val="1"/>
      </rPr>
      <t>5-3550</t>
    </r>
    <r>
      <rPr>
        <sz val="10"/>
        <rFont val="Arial Narrow"/>
        <family val="2"/>
      </rPr>
      <t>H-</t>
    </r>
    <r>
      <rPr>
        <sz val="10"/>
        <rFont val="Century Schoolbook"/>
        <family val="1"/>
      </rPr>
      <t>8</t>
    </r>
    <r>
      <rPr>
        <sz val="10"/>
        <rFont val="Arial Narrow"/>
        <family val="2"/>
      </rPr>
      <t>Gb-</t>
    </r>
    <r>
      <rPr>
        <sz val="10"/>
        <rFont val="Century Schoolbook"/>
        <family val="1"/>
      </rPr>
      <t>1</t>
    </r>
    <r>
      <rPr>
        <sz val="10"/>
        <rFont val="Arial Narrow"/>
        <family val="2"/>
      </rPr>
      <t xml:space="preserve">Tb+ </t>
    </r>
    <r>
      <rPr>
        <sz val="10"/>
        <rFont val="Century Schoolbook"/>
        <family val="1"/>
      </rPr>
      <t>256</t>
    </r>
    <r>
      <rPr>
        <sz val="10"/>
        <rFont val="Arial Narrow"/>
        <family val="2"/>
      </rPr>
      <t>Gb Ssd-No Dvd-</t>
    </r>
    <r>
      <rPr>
        <sz val="10"/>
        <rFont val="Century Schoolbook"/>
        <family val="1"/>
      </rPr>
      <t>24</t>
    </r>
    <r>
      <rPr>
        <sz val="10"/>
        <rFont val="Arial Narrow"/>
        <family val="2"/>
      </rPr>
      <t>"-Negro-W</t>
    </r>
    <r>
      <rPr>
        <sz val="10"/>
        <rFont val="Century Schoolbook"/>
        <family val="1"/>
      </rPr>
      <t>10</t>
    </r>
  </si>
  <si>
    <r>
      <rPr>
        <b/>
        <sz val="9"/>
        <rFont val="Century Schoolbook"/>
        <family val="1"/>
      </rPr>
      <t>3.-</t>
    </r>
    <r>
      <rPr>
        <sz val="10"/>
        <rFont val="Arial Narrow"/>
        <family val="2"/>
      </rPr>
      <t xml:space="preserve"> Registrar y evaluar la planificación plurianual de la política pública y/o programación anual de la planificación, y de los proyectos de inversión, en la plataforma informática del órgano rector de la planificación e inversión pública.</t>
    </r>
  </si>
  <si>
    <t>Planificación plurianual de la política pública y/o programación anual de la planificación, y de los proyectos de inversión, en la plataforma informática del órgano rector de la planificación e inversión pública; registrada y evaluada.</t>
  </si>
  <si>
    <t>N° de registros de metas y registro de resultados para la evaluación de la planificación plurianual de la política pública y/o programación anual de la planificación, y de los proyectos de inversión, efectuados  en la plataforma informática del órgano rector de la planificación e inversión pública</t>
  </si>
  <si>
    <r>
      <rPr>
        <b/>
        <sz val="9"/>
        <rFont val="Century Schoolbook"/>
        <family val="1"/>
      </rPr>
      <t>1.-</t>
    </r>
    <r>
      <rPr>
        <sz val="10"/>
        <rFont val="Arial Narrow"/>
        <family val="2"/>
      </rPr>
      <t xml:space="preserve"> Elaborar reporte de datos a solicitar respecto de la información para el registro de metas de la PPP y la PAP.
</t>
    </r>
    <r>
      <rPr>
        <b/>
        <sz val="9"/>
        <rFont val="Century Schoolbook"/>
        <family val="1"/>
      </rPr>
      <t>2.-</t>
    </r>
    <r>
      <rPr>
        <sz val="10"/>
        <rFont val="Arial Narrow"/>
        <family val="2"/>
      </rPr>
      <t xml:space="preserve"> Receptar y analizar de la información presentada por las dependencias.
</t>
    </r>
    <r>
      <rPr>
        <b/>
        <sz val="9"/>
        <rFont val="Century Schoolbook"/>
        <family val="1"/>
      </rPr>
      <t>3.-</t>
    </r>
    <r>
      <rPr>
        <sz val="10"/>
        <rFont val="Arial Narrow"/>
        <family val="2"/>
      </rPr>
      <t xml:space="preserve"> Registrar la información respecto de las metas planificadas y su evaluación para  la PPP y PAP.
</t>
    </r>
    <r>
      <rPr>
        <b/>
        <sz val="9"/>
        <rFont val="Century Schoolbook"/>
        <family val="1"/>
      </rPr>
      <t>4.-</t>
    </r>
    <r>
      <rPr>
        <sz val="10"/>
        <rFont val="Arial Narrow"/>
        <family val="2"/>
      </rPr>
      <t xml:space="preserve"> Notificar a la Dirección de Planificación la culminación de la fase de registro de la PPP y PAP y su evaluación, para validación.</t>
    </r>
  </si>
  <si>
    <r>
      <rPr>
        <b/>
        <sz val="9"/>
        <rFont val="Century Schoolbook"/>
        <family val="1"/>
      </rPr>
      <t>1.-</t>
    </r>
    <r>
      <rPr>
        <sz val="10"/>
        <rFont val="Arial Narrow"/>
        <family val="2"/>
      </rPr>
      <t xml:space="preserve"> Reporte del registro y evaluación de la planificación plurianual de la política pública y/o programación anual de la planificación, y de los proyectos de inversión.</t>
    </r>
  </si>
  <si>
    <r>
      <rPr>
        <b/>
        <sz val="9"/>
        <rFont val="Century Schoolbook"/>
        <family val="1"/>
      </rPr>
      <t>4.-</t>
    </r>
    <r>
      <rPr>
        <sz val="10"/>
        <rFont val="Arial Narrow"/>
        <family val="2"/>
      </rPr>
      <t xml:space="preserve"> Emitir reportes de resultados de la evaluación de planes, programas, proyectos y del proceso de rendición anual de cuentas.</t>
    </r>
  </si>
  <si>
    <t>Reportes emitidos de resultados de la evaluación de planes, programas, proyectos y del proceso de rendición anual de cuentas emitidos.</t>
  </si>
  <si>
    <t>N° de reportes de evaluación de planes, programas y proyectos y del proceso de rendición de cuentas emitidos para validación</t>
  </si>
  <si>
    <r>
      <rPr>
        <b/>
        <sz val="9"/>
        <rFont val="Century Schoolbook"/>
        <family val="1"/>
      </rPr>
      <t>1.-</t>
    </r>
    <r>
      <rPr>
        <sz val="10"/>
        <rFont val="Arial Narrow"/>
        <family val="2"/>
      </rPr>
      <t xml:space="preserve"> Receptar información por parte de las dependencias.
</t>
    </r>
    <r>
      <rPr>
        <b/>
        <sz val="9"/>
        <rFont val="Century Schoolbook"/>
        <family val="1"/>
      </rPr>
      <t>2.-</t>
    </r>
    <r>
      <rPr>
        <sz val="10"/>
        <rFont val="Arial Narrow"/>
        <family val="2"/>
      </rPr>
      <t xml:space="preserve"> Efectuar el análisis de los resultados.
</t>
    </r>
    <r>
      <rPr>
        <b/>
        <sz val="9"/>
        <rFont val="Century Schoolbook"/>
        <family val="1"/>
      </rPr>
      <t>3.-</t>
    </r>
    <r>
      <rPr>
        <sz val="10"/>
        <rFont val="Arial Narrow"/>
        <family val="2"/>
      </rPr>
      <t xml:space="preserve"> Ingresar información de seguimiento a Planes, Programas, Proyectos y Rendición de Cuentas en los respectivos instrumentos de evaluación.
</t>
    </r>
    <r>
      <rPr>
        <b/>
        <sz val="9"/>
        <rFont val="Century Schoolbook"/>
        <family val="1"/>
      </rPr>
      <t>4.-</t>
    </r>
    <r>
      <rPr>
        <sz val="10"/>
        <rFont val="Arial Narrow"/>
        <family val="2"/>
      </rPr>
      <t xml:space="preserve"> Emitir reportes de evaluación de planes, programas, proyectos y del proceso de rendición de cuentas, para validación.</t>
    </r>
  </si>
  <si>
    <r>
      <rPr>
        <b/>
        <sz val="9"/>
        <rFont val="Century Schoolbook"/>
        <family val="1"/>
      </rPr>
      <t>1.-</t>
    </r>
    <r>
      <rPr>
        <sz val="10"/>
        <rFont val="Arial Narrow"/>
        <family val="2"/>
      </rPr>
      <t xml:space="preserve"> Matriz de entrega de reportes de resultados de la evaluación de planes, programas, proyectos y del proceso de rendición anual de cuentas.</t>
    </r>
  </si>
  <si>
    <t>* Ing. Verónica Ayala, Directora de Planificación
* Ec. Gisell Ríos Ríos; Analista de Evaluación y Control Operativo
* Ec. Eunice Basilio Banchón, Analista de Formulación y Control Presupuestario</t>
  </si>
  <si>
    <t>170400340001</t>
  </si>
  <si>
    <r>
      <t xml:space="preserve">Calculadora tipo sumadora </t>
    </r>
    <r>
      <rPr>
        <sz val="10"/>
        <rFont val="Century Schoolbook"/>
        <family val="1"/>
      </rPr>
      <t>12</t>
    </r>
    <r>
      <rPr>
        <sz val="10"/>
        <rFont val="Arial Narrow"/>
        <family val="2"/>
      </rPr>
      <t xml:space="preserve"> dígitos</t>
    </r>
  </si>
  <si>
    <t>170400630001</t>
  </si>
  <si>
    <r>
      <t xml:space="preserve">Grapadora Industrial para </t>
    </r>
    <r>
      <rPr>
        <sz val="10"/>
        <rFont val="Century Schoolbook"/>
        <family val="1"/>
      </rPr>
      <t>150</t>
    </r>
    <r>
      <rPr>
        <sz val="10"/>
        <rFont val="Arial Narrow"/>
        <family val="2"/>
      </rPr>
      <t xml:space="preserve"> hojas</t>
    </r>
  </si>
  <si>
    <r>
      <rPr>
        <b/>
        <sz val="9"/>
        <rFont val="Century Schoolbook"/>
        <family val="1"/>
      </rPr>
      <t>5.-</t>
    </r>
    <r>
      <rPr>
        <sz val="10"/>
        <rFont val="Arial Narrow"/>
        <family val="2"/>
      </rPr>
      <t xml:space="preserve"> Aplicar el Control Interno al levantamiento de información para el proceso de distribución de recursos.</t>
    </r>
  </si>
  <si>
    <t>Control Interno al levantamiento de información para el proceso de distribución de recursos aplicado.</t>
  </si>
  <si>
    <t>N° de controles aplicados al levantamiento de información para el proceso de distribución de recursos</t>
  </si>
  <si>
    <r>
      <rPr>
        <b/>
        <sz val="9"/>
        <rFont val="Century Schoolbook"/>
        <family val="1"/>
      </rPr>
      <t>1.-</t>
    </r>
    <r>
      <rPr>
        <sz val="10"/>
        <rFont val="Arial Narrow"/>
        <family val="2"/>
      </rPr>
      <t xml:space="preserve"> Recibir capacitación y analizar los instructivos de carga emitidos por loe entes rectores del proceso de distribución de recursos.
</t>
    </r>
    <r>
      <rPr>
        <b/>
        <sz val="9"/>
        <rFont val="Century Schoolbook"/>
        <family val="1"/>
      </rPr>
      <t>2.-</t>
    </r>
    <r>
      <rPr>
        <sz val="10"/>
        <rFont val="Arial Narrow"/>
        <family val="2"/>
      </rPr>
      <t xml:space="preserve"> Asesorar a los responsables institucionales de carga y/o registro de la información en la plataforma gubernamental dispuesta para el efecto.
</t>
    </r>
    <r>
      <rPr>
        <b/>
        <sz val="9"/>
        <rFont val="Century Schoolbook"/>
        <family val="1"/>
      </rPr>
      <t>3.-</t>
    </r>
    <r>
      <rPr>
        <sz val="10"/>
        <rFont val="Arial Narrow"/>
        <family val="2"/>
      </rPr>
      <t xml:space="preserve"> Gestionar absolución de consultas a la mesa de ayuda.
</t>
    </r>
    <r>
      <rPr>
        <b/>
        <sz val="9"/>
        <rFont val="Century Schoolbook"/>
        <family val="1"/>
      </rPr>
      <t>4.-</t>
    </r>
    <r>
      <rPr>
        <sz val="10"/>
        <rFont val="Arial Narrow"/>
        <family val="2"/>
      </rPr>
      <t xml:space="preserve"> Efectuar el seguimiento y control a la carga y/o registro de información.
</t>
    </r>
    <r>
      <rPr>
        <b/>
        <sz val="9"/>
        <rFont val="Century Schoolbook"/>
        <family val="1"/>
      </rPr>
      <t xml:space="preserve">5.- </t>
    </r>
    <r>
      <rPr>
        <sz val="10"/>
        <rFont val="Arial Narrow"/>
        <family val="2"/>
      </rPr>
      <t>Emitir reportes de seguimiento para validación de la Dirección de Planificación.</t>
    </r>
  </si>
  <si>
    <r>
      <rPr>
        <b/>
        <sz val="9"/>
        <rFont val="Century Schoolbook"/>
        <family val="1"/>
      </rPr>
      <t>1.-</t>
    </r>
    <r>
      <rPr>
        <sz val="10"/>
        <rFont val="Arial Narrow"/>
        <family val="2"/>
      </rPr>
      <t xml:space="preserve"> Reporte de control Interno al levantamiento de información para el proceso de distribución de recursos.</t>
    </r>
  </si>
  <si>
    <t xml:space="preserve">* Ing. Verónica Ayala, Directora de Planificación
* Ec. Eunice Basilio Banchón, Analista de Formulación y Control Presupuestario </t>
  </si>
  <si>
    <r>
      <rPr>
        <b/>
        <sz val="9"/>
        <rFont val="Century Schoolbook"/>
        <family val="1"/>
      </rPr>
      <t>6.-</t>
    </r>
    <r>
      <rPr>
        <sz val="10"/>
        <rFont val="Arial Narrow"/>
        <family val="2"/>
      </rPr>
      <t xml:space="preserve"> Emitir reportes para la elaboración de informes técnicos solicitados a la Dirección de Planificación.</t>
    </r>
  </si>
  <si>
    <t>Reportes para la elaboración de informes técnicos solicitados a la Dirección de Planificación emitidos.</t>
  </si>
  <si>
    <t>N° de Reportes emitidos para la elaboración de informes técnicos solicitados a la Dirección de Planificación</t>
  </si>
  <si>
    <r>
      <rPr>
        <b/>
        <sz val="9"/>
        <rFont val="Century Schoolbook"/>
        <family val="1"/>
      </rPr>
      <t>1.-</t>
    </r>
    <r>
      <rPr>
        <sz val="10"/>
        <rFont val="Arial Narrow"/>
        <family val="2"/>
      </rPr>
      <t xml:space="preserve"> Analizar la información receptada o remitida por gestión de la Dirección de Planificación u otras fuentes.
</t>
    </r>
    <r>
      <rPr>
        <b/>
        <sz val="9"/>
        <rFont val="Century Schoolbook"/>
        <family val="1"/>
      </rPr>
      <t>2.-</t>
    </r>
    <r>
      <rPr>
        <sz val="10"/>
        <rFont val="Arial Narrow"/>
        <family val="2"/>
      </rPr>
      <t xml:space="preserve"> Elaborar reportes estadísticos o de principales resultados para la emisión de informes técnicos de la Dirección de Planificación.
</t>
    </r>
    <r>
      <rPr>
        <b/>
        <sz val="9"/>
        <rFont val="Century Schoolbook"/>
        <family val="1"/>
      </rPr>
      <t xml:space="preserve">3.- </t>
    </r>
    <r>
      <rPr>
        <sz val="10"/>
        <rFont val="Arial Narrow"/>
        <family val="2"/>
      </rPr>
      <t>Remitir los reportes para revisión y/o validación de la Dirección de Planificación y efectuar correcciones (si aplica).</t>
    </r>
  </si>
  <si>
    <r>
      <rPr>
        <b/>
        <sz val="9"/>
        <rFont val="Century Schoolbook"/>
        <family val="1"/>
      </rPr>
      <t>1.-</t>
    </r>
    <r>
      <rPr>
        <sz val="10"/>
        <rFont val="Arial Narrow"/>
        <family val="2"/>
      </rPr>
      <t xml:space="preserve"> Matriz de entrega de reportes para la elaboración de informes técnicos solicitados a la Dirección de Planificación.</t>
    </r>
  </si>
  <si>
    <r>
      <rPr>
        <b/>
        <sz val="9"/>
        <rFont val="Century Schoolbook"/>
        <family val="1"/>
      </rPr>
      <t>7.-</t>
    </r>
    <r>
      <rPr>
        <sz val="10"/>
        <rFont val="Arial Narrow"/>
        <family val="2"/>
      </rPr>
      <t xml:space="preserve"> Emitir la Plantilla de monitoreo al cumplimiento de la Ley Orgánica de Transparencia y Acceso a la Información Pública en la UTMACH.</t>
    </r>
  </si>
  <si>
    <t>Plantilla de monitoreo al cumplimiento de la Ley Orgánica de Transparencia y Acceso a la Información Pública en la UTMACH emitida.</t>
  </si>
  <si>
    <t>N° de Plantilla emitidas de monitoreo al cumplimiento de la Ley Orgánica de Transparencia y Acceso a la Información Pública en la UTMACH</t>
  </si>
  <si>
    <r>
      <rPr>
        <b/>
        <sz val="9"/>
        <rFont val="Century Schoolbook"/>
        <family val="1"/>
      </rPr>
      <t xml:space="preserve">1.- </t>
    </r>
    <r>
      <rPr>
        <sz val="10"/>
        <rFont val="Arial Narrow"/>
        <family val="2"/>
      </rPr>
      <t xml:space="preserve">Revisar el portal de transparencia institucional en la página web oficial.
</t>
    </r>
    <r>
      <rPr>
        <b/>
        <sz val="9"/>
        <rFont val="Century Schoolbook"/>
        <family val="1"/>
      </rPr>
      <t>2.-</t>
    </r>
    <r>
      <rPr>
        <sz val="10"/>
        <rFont val="Arial Narrow"/>
        <family val="2"/>
      </rPr>
      <t xml:space="preserve"> Verificar el cumplimiento de los literales conforme al instructivo y en aplicación de los parámetros de valoración emitidos por la Defensoría del Pueblo.
</t>
    </r>
    <r>
      <rPr>
        <b/>
        <sz val="9"/>
        <rFont val="Century Schoolbook"/>
        <family val="1"/>
      </rPr>
      <t>3.-</t>
    </r>
    <r>
      <rPr>
        <sz val="10"/>
        <rFont val="Arial Narrow"/>
        <family val="2"/>
      </rPr>
      <t xml:space="preserve"> Emitir las plantillas de monitoreo de cumplimiento a la LOTAIP para validación de la Dirección de Planificación.
</t>
    </r>
    <r>
      <rPr>
        <b/>
        <sz val="9"/>
        <rFont val="Century Schoolbook"/>
        <family val="1"/>
      </rPr>
      <t>4.-</t>
    </r>
    <r>
      <rPr>
        <sz val="10"/>
        <rFont val="Arial Narrow"/>
        <family val="2"/>
      </rPr>
      <t xml:space="preserve"> Asesorar a los responsables de las UPI's para corrección de observaciones emitidas producto del monitoreo.</t>
    </r>
  </si>
  <si>
    <r>
      <rPr>
        <b/>
        <sz val="9"/>
        <rFont val="Century Schoolbook"/>
        <family val="1"/>
      </rPr>
      <t>1.-</t>
    </r>
    <r>
      <rPr>
        <sz val="10"/>
        <rFont val="Arial Narrow"/>
        <family val="2"/>
      </rPr>
      <t xml:space="preserve"> Reporte cuatrimestral de los resultados de monitoreo al cumplimiento de la Ley Orgánica de Transparencia y Acceso a la Información Pública en la UTMACH.</t>
    </r>
  </si>
  <si>
    <t>* Ing. Verónica Ayala, Directora de Planificación
* Ec. Gisell Ríos Ríos; Analista de Evaluación y Control Operativo</t>
  </si>
  <si>
    <r>
      <rPr>
        <b/>
        <sz val="9"/>
        <rFont val="Century Schoolbook"/>
        <family val="1"/>
      </rPr>
      <t>8.-</t>
    </r>
    <r>
      <rPr>
        <sz val="10"/>
        <rFont val="Arial Narrow"/>
        <family val="2"/>
      </rPr>
      <t xml:space="preserve"> Entregar la Planificación Operativa Anual y Evaluación de la Planificación Operativa Anual.</t>
    </r>
  </si>
  <si>
    <r>
      <rPr>
        <b/>
        <sz val="9"/>
        <rFont val="Century Schoolbook"/>
        <family val="1"/>
      </rPr>
      <t>1.-</t>
    </r>
    <r>
      <rPr>
        <sz val="10"/>
        <rFont val="Arial Narrow"/>
        <family val="2"/>
      </rPr>
      <t xml:space="preserve"> Elaborar y presentar la planificación operativa anual y sus evaluaciones.
</t>
    </r>
    <r>
      <rPr>
        <b/>
        <sz val="9"/>
        <rFont val="Century Schoolbook"/>
        <family val="1"/>
      </rPr>
      <t>2.-</t>
    </r>
    <r>
      <rPr>
        <sz val="10"/>
        <rFont val="Arial Narrow"/>
        <family val="2"/>
      </rPr>
      <t xml:space="preserve"> Efectuar los respectivos cambios o ajustes.
</t>
    </r>
    <r>
      <rPr>
        <b/>
        <sz val="9"/>
        <rFont val="Century Schoolbook"/>
        <family val="1"/>
      </rPr>
      <t>3.-</t>
    </r>
    <r>
      <rPr>
        <sz val="10"/>
        <rFont val="Arial Narrow"/>
        <family val="2"/>
      </rPr>
      <t xml:space="preserve"> Notificar oficialmente los cambios efectuados.</t>
    </r>
  </si>
  <si>
    <t xml:space="preserve">* Ing. Verónica Ayala, Directora de Planificación
* Ec. Gisell Ríos Ríos; Analista de Evaluación y Control Operativo
* Ec. Eunice Basilio Banchón, Analista de Formulación y Control Presupuestario </t>
  </si>
  <si>
    <r>
      <t xml:space="preserve">Los procesos referidos son:
- Primer Ajuste del Plan Operativo Anual </t>
    </r>
    <r>
      <rPr>
        <sz val="10"/>
        <rFont val="Century Schoolbook"/>
        <family val="1"/>
      </rPr>
      <t>2020.</t>
    </r>
    <r>
      <rPr>
        <sz val="10"/>
        <rFont val="Arial Narrow"/>
        <family val="2"/>
      </rPr>
      <t xml:space="preserve">
- Segundo Ajuste al Plan Operativo Anual </t>
    </r>
    <r>
      <rPr>
        <sz val="10"/>
        <rFont val="Century Schoolbook"/>
        <family val="1"/>
      </rPr>
      <t>2020</t>
    </r>
    <r>
      <rPr>
        <sz val="10"/>
        <rFont val="Arial Narrow"/>
        <family val="2"/>
      </rPr>
      <t xml:space="preserve"> conforme a la actualización del Reglamento Orgánico por Procesos y el PEDI.
- Plan Operativo Anual </t>
    </r>
    <r>
      <rPr>
        <sz val="10"/>
        <rFont val="Century Schoolbook"/>
        <family val="1"/>
      </rPr>
      <t>2021.</t>
    </r>
  </si>
  <si>
    <r>
      <t xml:space="preserve">Son en total </t>
    </r>
    <r>
      <rPr>
        <sz val="10"/>
        <rFont val="Century Schoolbook"/>
        <family val="1"/>
      </rPr>
      <t>14</t>
    </r>
    <r>
      <rPr>
        <sz val="10"/>
        <rFont val="Arial Narrow"/>
        <family val="2"/>
      </rPr>
      <t xml:space="preserve"> procesos de evaluación que dirigir y coordinar a nivel institucional, de los cuales consta la evaluación POA (</t>
    </r>
    <r>
      <rPr>
        <sz val="10"/>
        <rFont val="Century Schoolbook"/>
        <family val="1"/>
      </rPr>
      <t>1</t>
    </r>
    <r>
      <rPr>
        <sz val="10"/>
        <rFont val="Arial Narrow"/>
        <family val="2"/>
      </rPr>
      <t xml:space="preserve"> vez al año), la evaluación PAI (</t>
    </r>
    <r>
      <rPr>
        <sz val="10"/>
        <rFont val="Century Schoolbook"/>
        <family val="1"/>
      </rPr>
      <t>2</t>
    </r>
    <r>
      <rPr>
        <sz val="10"/>
        <rFont val="Arial Narrow"/>
        <family val="2"/>
      </rPr>
      <t xml:space="preserve"> veces al año), la Evaluación LOTAIP (</t>
    </r>
    <r>
      <rPr>
        <sz val="10"/>
        <rFont val="Century Schoolbook"/>
        <family val="1"/>
      </rPr>
      <t>9</t>
    </r>
    <r>
      <rPr>
        <sz val="10"/>
        <rFont val="Arial Narrow"/>
        <family val="2"/>
      </rPr>
      <t xml:space="preserve"> veces al año), y la evaluación a la ejecución oportuna de la gestión de compras (</t>
    </r>
    <r>
      <rPr>
        <sz val="10"/>
        <rFont val="Century Schoolbook"/>
        <family val="1"/>
      </rPr>
      <t>1</t>
    </r>
    <r>
      <rPr>
        <sz val="10"/>
        <rFont val="Arial Narrow"/>
        <family val="2"/>
      </rPr>
      <t xml:space="preserve"> vez al año) y la rendición de cuentas (</t>
    </r>
    <r>
      <rPr>
        <sz val="10"/>
        <rFont val="Century Schoolbook"/>
        <family val="1"/>
      </rPr>
      <t>1</t>
    </r>
    <r>
      <rPr>
        <sz val="10"/>
        <rFont val="Arial Narrow"/>
        <family val="2"/>
      </rPr>
      <t xml:space="preserve"> vez por año).</t>
    </r>
  </si>
  <si>
    <r>
      <t xml:space="preserve">La línea base de la meta operativa es </t>
    </r>
    <r>
      <rPr>
        <sz val="10"/>
        <rFont val="Century Schoolbook"/>
        <family val="1"/>
      </rPr>
      <t>1.</t>
    </r>
  </si>
  <si>
    <t>Adquisición de libros BCE (Biblioteca de Ciencias Empresariales)</t>
  </si>
  <si>
    <r>
      <rPr>
        <b/>
        <sz val="9"/>
        <rFont val="Century Schoolbook"/>
        <family val="1"/>
      </rPr>
      <t>1.-</t>
    </r>
    <r>
      <rPr>
        <sz val="10"/>
        <rFont val="Arial Narrow"/>
        <family val="2"/>
      </rPr>
      <t xml:space="preserve"> Resolución de aprobación de lineamientos y/o herramientas archivísticas</t>
    </r>
  </si>
  <si>
    <t xml:space="preserve">Debido a que es una meta operativa no se puede ejecutar mediante teletrabajo, para lo cual será imposible cumplir con esta meta ya que el responsable se encuentra en modalidad de teletrabajo hasta que dure la emergencia sanitaria o en su defecto hasta que se reprograme el ingreso progresivo de los servidores que elaboran en esta Unidad.  </t>
  </si>
  <si>
    <r>
      <rPr>
        <b/>
        <sz val="9"/>
        <rFont val="Century Schoolbook"/>
        <family val="1"/>
      </rPr>
      <t>8.-</t>
    </r>
    <r>
      <rPr>
        <sz val="10"/>
        <rFont val="Arial Narrow"/>
        <family val="2"/>
      </rPr>
      <t xml:space="preserve"> Realizar la Organización del archivo de gestión desde </t>
    </r>
    <r>
      <rPr>
        <sz val="10"/>
        <rFont val="Century Schoolbook"/>
        <family val="1"/>
      </rPr>
      <t>2019</t>
    </r>
    <r>
      <rPr>
        <sz val="10"/>
        <rFont val="Arial Narrow"/>
        <family val="2"/>
      </rPr>
      <t xml:space="preserve"> en adelante.</t>
    </r>
  </si>
  <si>
    <r>
      <t xml:space="preserve">N° de Archivo de gestión organizados desde </t>
    </r>
    <r>
      <rPr>
        <sz val="10"/>
        <rFont val="Century Schoolbook"/>
        <family val="1"/>
      </rPr>
      <t>2019</t>
    </r>
    <r>
      <rPr>
        <sz val="10"/>
        <rFont val="Arial Narrow"/>
        <family val="2"/>
      </rPr>
      <t xml:space="preserve"> en adelante registrado en el inventario documental</t>
    </r>
  </si>
  <si>
    <r>
      <rPr>
        <b/>
        <sz val="9"/>
        <rFont val="Century Schoolbook"/>
        <family val="1"/>
      </rPr>
      <t>1.-</t>
    </r>
    <r>
      <rPr>
        <sz val="10"/>
        <rFont val="Arial Narrow"/>
        <family val="2"/>
      </rPr>
      <t xml:space="preserve"> Organizar archivo de gestión desde </t>
    </r>
    <r>
      <rPr>
        <sz val="10"/>
        <rFont val="Century Schoolbook"/>
        <family val="1"/>
      </rPr>
      <t>2019</t>
    </r>
    <r>
      <rPr>
        <sz val="10"/>
        <rFont val="Arial Narrow"/>
        <family val="2"/>
      </rPr>
      <t xml:space="preserve"> en adelante.</t>
    </r>
  </si>
  <si>
    <t>N° de constataciones físicas de bienes realizadas</t>
  </si>
  <si>
    <r>
      <t xml:space="preserve">Constatación física de bienes por petición de usuarios:
</t>
    </r>
    <r>
      <rPr>
        <b/>
        <sz val="9"/>
        <rFont val="Century Schoolbook"/>
        <family val="1"/>
      </rPr>
      <t>1.-</t>
    </r>
    <r>
      <rPr>
        <sz val="10"/>
        <rFont val="Arial Narrow"/>
        <family val="2"/>
      </rPr>
      <t xml:space="preserve"> Recibir la solicitud de constatación física
</t>
    </r>
    <r>
      <rPr>
        <b/>
        <sz val="9"/>
        <rFont val="Century Schoolbook"/>
        <family val="1"/>
      </rPr>
      <t>2.-</t>
    </r>
    <r>
      <rPr>
        <sz val="10"/>
        <rFont val="Arial Narrow"/>
        <family val="2"/>
      </rPr>
      <t xml:space="preserve"> Solicitar a la Unidad de Bienes la lista de bienes entregados al servidor cesante o trasladado.
</t>
    </r>
    <r>
      <rPr>
        <b/>
        <sz val="9"/>
        <rFont val="Century Schoolbook"/>
        <family val="1"/>
      </rPr>
      <t>3.-</t>
    </r>
    <r>
      <rPr>
        <sz val="10"/>
        <rFont val="Arial Narrow"/>
        <family val="2"/>
      </rPr>
      <t xml:space="preserve"> Coordinar la constatación física 
</t>
    </r>
    <r>
      <rPr>
        <b/>
        <sz val="9"/>
        <rFont val="Century Schoolbook"/>
        <family val="1"/>
      </rPr>
      <t>4.-</t>
    </r>
    <r>
      <rPr>
        <sz val="10"/>
        <rFont val="Arial Narrow"/>
        <family val="2"/>
      </rPr>
      <t xml:space="preserve"> Realizar la constatación física
</t>
    </r>
    <r>
      <rPr>
        <b/>
        <sz val="9"/>
        <rFont val="Century Schoolbook"/>
        <family val="1"/>
      </rPr>
      <t>5.-</t>
    </r>
    <r>
      <rPr>
        <sz val="10"/>
        <rFont val="Arial Narrow"/>
        <family val="2"/>
      </rPr>
      <t xml:space="preserve"> Elaborar Acta de Constatación física
</t>
    </r>
    <r>
      <rPr>
        <b/>
        <sz val="9"/>
        <rFont val="Century Schoolbook"/>
        <family val="1"/>
      </rPr>
      <t>6.-</t>
    </r>
    <r>
      <rPr>
        <sz val="10"/>
        <rFont val="Arial Narrow"/>
        <family val="2"/>
      </rPr>
      <t xml:space="preserve"> Realizar la entrega del acta de Constación Física al usuario final con todas las firmas requeridas.
Constatación física de inventarios:
</t>
    </r>
    <r>
      <rPr>
        <b/>
        <sz val="9"/>
        <rFont val="Century Schoolbook"/>
        <family val="1"/>
      </rPr>
      <t>1.-</t>
    </r>
    <r>
      <rPr>
        <sz val="10"/>
        <rFont val="Arial Narrow"/>
        <family val="2"/>
      </rPr>
      <t xml:space="preserve"> Solicitar a la Unidad de Bienes los recibos de entrega de inventarios a los Administradores de Bienes.
</t>
    </r>
    <r>
      <rPr>
        <b/>
        <sz val="9"/>
        <rFont val="Century Schoolbook"/>
        <family val="1"/>
      </rPr>
      <t>2.-</t>
    </r>
    <r>
      <rPr>
        <sz val="10"/>
        <rFont val="Arial Narrow"/>
        <family val="2"/>
      </rPr>
      <t xml:space="preserve"> Coordinar la constatación física de los inventarios.
</t>
    </r>
    <r>
      <rPr>
        <b/>
        <sz val="9"/>
        <rFont val="Century Schoolbook"/>
        <family val="1"/>
      </rPr>
      <t>3.-</t>
    </r>
    <r>
      <rPr>
        <sz val="10"/>
        <rFont val="Arial Narrow"/>
        <family val="2"/>
      </rPr>
      <t xml:space="preserve"> Realizar la constatación física.
</t>
    </r>
    <r>
      <rPr>
        <b/>
        <sz val="9"/>
        <rFont val="Century Schoolbook"/>
        <family val="1"/>
      </rPr>
      <t>4.-</t>
    </r>
    <r>
      <rPr>
        <sz val="10"/>
        <rFont val="Arial Narrow"/>
        <family val="2"/>
      </rPr>
      <t xml:space="preserve"> Conciliar las entregas hechas por los administradores de bienes con el reporte de inventarios de la unidad de bienes.
</t>
    </r>
    <r>
      <rPr>
        <b/>
        <sz val="9"/>
        <rFont val="Century Schoolbook"/>
        <family val="1"/>
      </rPr>
      <t>5.-</t>
    </r>
    <r>
      <rPr>
        <sz val="10"/>
        <rFont val="Arial Narrow"/>
        <family val="2"/>
      </rPr>
      <t xml:space="preserve"> Elaborar actas de constatación física de inventarios.
Informe de Constatación física de bienes anual:
</t>
    </r>
    <r>
      <rPr>
        <b/>
        <sz val="9"/>
        <rFont val="Century Schoolbook"/>
        <family val="1"/>
      </rPr>
      <t>1.-</t>
    </r>
    <r>
      <rPr>
        <sz val="10"/>
        <rFont val="Arial Narrow"/>
        <family val="2"/>
      </rPr>
      <t xml:space="preserve">  Solicitar a la unidad de bienes el reporte de todos los bienes institucionales.
</t>
    </r>
    <r>
      <rPr>
        <b/>
        <sz val="9"/>
        <rFont val="Century Schoolbook"/>
        <family val="1"/>
      </rPr>
      <t>2.-</t>
    </r>
    <r>
      <rPr>
        <sz val="10"/>
        <rFont val="Arial Narrow"/>
        <family val="2"/>
      </rPr>
      <t xml:space="preserve"> Consolidar la información de las constataciones realizadas
</t>
    </r>
    <r>
      <rPr>
        <b/>
        <sz val="9"/>
        <rFont val="Century Schoolbook"/>
        <family val="1"/>
      </rPr>
      <t>3.-</t>
    </r>
    <r>
      <rPr>
        <sz val="10"/>
        <rFont val="Arial Narrow"/>
        <family val="2"/>
      </rPr>
      <t xml:space="preserve"> Depurar la información de lo constatado y lo devuelto a la unidad.
</t>
    </r>
    <r>
      <rPr>
        <b/>
        <sz val="9"/>
        <rFont val="Century Schoolbook"/>
        <family val="1"/>
      </rPr>
      <t>4.-</t>
    </r>
    <r>
      <rPr>
        <sz val="10"/>
        <rFont val="Arial Narrow"/>
        <family val="2"/>
      </rPr>
      <t xml:space="preserve"> Constatar los bienes que falten del reporte emitido por la unidad de bienes.
</t>
    </r>
    <r>
      <rPr>
        <b/>
        <sz val="9"/>
        <rFont val="Century Schoolbook"/>
        <family val="1"/>
      </rPr>
      <t>5.-</t>
    </r>
    <r>
      <rPr>
        <sz val="10"/>
        <rFont val="Arial Narrow"/>
        <family val="2"/>
      </rPr>
      <t xml:space="preserve"> Elaborar informe de constatación física de bienes.
Constatación física de equipos para teletrabajo emergente:
</t>
    </r>
    <r>
      <rPr>
        <b/>
        <sz val="9"/>
        <rFont val="Century Schoolbook"/>
        <family val="1"/>
      </rPr>
      <t>1.-</t>
    </r>
    <r>
      <rPr>
        <sz val="10"/>
        <rFont val="Arial Narrow"/>
        <family val="2"/>
      </rPr>
      <t xml:space="preserve"> Recibir petición de la Dirección Administrativa con la autorización del Vicerrectorado Administrativo.
</t>
    </r>
    <r>
      <rPr>
        <b/>
        <sz val="9"/>
        <rFont val="Century Schoolbook"/>
        <family val="1"/>
      </rPr>
      <t>2.-</t>
    </r>
    <r>
      <rPr>
        <sz val="10"/>
        <rFont val="Arial Narrow"/>
        <family val="2"/>
      </rPr>
      <t xml:space="preserve"> Coordinar con el usuario final la constatación física de los equipos.
</t>
    </r>
    <r>
      <rPr>
        <b/>
        <sz val="9"/>
        <rFont val="Century Schoolbook"/>
        <family val="1"/>
      </rPr>
      <t>3.-</t>
    </r>
    <r>
      <rPr>
        <sz val="10"/>
        <rFont val="Arial Narrow"/>
        <family val="2"/>
      </rPr>
      <t xml:space="preserve"> Elaborar el acta de provisión de equipos para teletrabajo emergente.</t>
    </r>
  </si>
  <si>
    <r>
      <rPr>
        <b/>
        <sz val="9"/>
        <rFont val="Century Schoolbook"/>
        <family val="1"/>
      </rPr>
      <t>1.-</t>
    </r>
    <r>
      <rPr>
        <sz val="10"/>
        <rFont val="Arial Narrow"/>
        <family val="2"/>
      </rPr>
      <t xml:space="preserve"> Actas de Constatación Física de Bienes.
</t>
    </r>
    <r>
      <rPr>
        <b/>
        <sz val="9"/>
        <rFont val="Century Schoolbook"/>
        <family val="1"/>
      </rPr>
      <t>2.-</t>
    </r>
    <r>
      <rPr>
        <sz val="10"/>
        <rFont val="Arial Narrow"/>
        <family val="2"/>
      </rPr>
      <t xml:space="preserve"> Actas de Provisión de Equipos para teletrabajo emergente.</t>
    </r>
  </si>
  <si>
    <r>
      <t xml:space="preserve">Tinta para impresora Epson tinta continua  negra (black) botella </t>
    </r>
    <r>
      <rPr>
        <sz val="10"/>
        <color theme="1"/>
        <rFont val="Century Schoolbook"/>
        <family val="1"/>
      </rPr>
      <t>70</t>
    </r>
    <r>
      <rPr>
        <sz val="10"/>
        <color theme="1"/>
        <rFont val="Arial Narrow"/>
        <family val="2"/>
      </rPr>
      <t>ml</t>
    </r>
  </si>
  <si>
    <r>
      <t xml:space="preserve">Tinta para impresora Epson tinta continua azul (cyan) botella </t>
    </r>
    <r>
      <rPr>
        <sz val="10"/>
        <color theme="1"/>
        <rFont val="Century Schoolbook"/>
        <family val="1"/>
      </rPr>
      <t>70</t>
    </r>
    <r>
      <rPr>
        <sz val="10"/>
        <color theme="1"/>
        <rFont val="Arial Narrow"/>
        <family val="2"/>
      </rPr>
      <t>ml</t>
    </r>
  </si>
  <si>
    <r>
      <t xml:space="preserve">Tinta para impresora Epson tinta continua amarillo (yellow) botella </t>
    </r>
    <r>
      <rPr>
        <sz val="10"/>
        <color theme="1"/>
        <rFont val="Century Schoolbook"/>
        <family val="1"/>
      </rPr>
      <t>70</t>
    </r>
    <r>
      <rPr>
        <sz val="10"/>
        <color theme="1"/>
        <rFont val="Arial Narrow"/>
        <family val="2"/>
      </rPr>
      <t>ml</t>
    </r>
  </si>
  <si>
    <r>
      <t xml:space="preserve">Tinta para impresora Epson tinta continua rojo (magenta) botella </t>
    </r>
    <r>
      <rPr>
        <sz val="10"/>
        <color theme="1"/>
        <rFont val="Century Schoolbook"/>
        <family val="1"/>
      </rPr>
      <t>70</t>
    </r>
    <r>
      <rPr>
        <sz val="10"/>
        <color theme="1"/>
        <rFont val="Arial Narrow"/>
        <family val="2"/>
      </rPr>
      <t>ml</t>
    </r>
  </si>
  <si>
    <r>
      <t xml:space="preserve">Cintas de resina premium, </t>
    </r>
    <r>
      <rPr>
        <sz val="10"/>
        <color theme="1"/>
        <rFont val="Century Schoolbook"/>
        <family val="1"/>
      </rPr>
      <t>83</t>
    </r>
    <r>
      <rPr>
        <sz val="10"/>
        <color theme="1"/>
        <rFont val="Arial Narrow"/>
        <family val="2"/>
      </rPr>
      <t xml:space="preserve"> mm x </t>
    </r>
    <r>
      <rPr>
        <sz val="10"/>
        <color theme="1"/>
        <rFont val="Century Schoolbook"/>
        <family val="1"/>
      </rPr>
      <t>74</t>
    </r>
    <r>
      <rPr>
        <sz val="10"/>
        <color theme="1"/>
        <rFont val="Arial Narrow"/>
        <family val="2"/>
      </rPr>
      <t xml:space="preserve"> m. código: </t>
    </r>
    <r>
      <rPr>
        <sz val="10"/>
        <color theme="1"/>
        <rFont val="Century Schoolbook"/>
        <family val="1"/>
      </rPr>
      <t>05095</t>
    </r>
    <r>
      <rPr>
        <sz val="10"/>
        <color theme="1"/>
        <rFont val="Arial Narrow"/>
        <family val="2"/>
      </rPr>
      <t>gs</t>
    </r>
    <r>
      <rPr>
        <sz val="10"/>
        <color theme="1"/>
        <rFont val="Century Schoolbook"/>
        <family val="1"/>
      </rPr>
      <t>08407</t>
    </r>
  </si>
  <si>
    <t>Alcohol antiséptico litro</t>
  </si>
  <si>
    <r>
      <t xml:space="preserve">Para poder autorizar salida de bienes para ser reparados en talleres particulares, debe existir una solicitud pero como es de conocimiento por la pandemia que atravesamos se han suspendido las labores desde mediados de marzo por lo que hasta la presente fecha nadie ha solicitado sacar bienes para ser reparados ya que muchos negocios aún se encuentran cerrados por tal motivo se cambia a </t>
    </r>
    <r>
      <rPr>
        <sz val="10"/>
        <rFont val="Century Schoolbook"/>
        <family val="1"/>
      </rPr>
      <t>0</t>
    </r>
    <r>
      <rPr>
        <sz val="10"/>
        <rFont val="Arial Narrow"/>
        <family val="2"/>
      </rPr>
      <t xml:space="preserve"> en el primer semestre.</t>
    </r>
  </si>
  <si>
    <t>Tabla para apuntes (apoya manos) plástico</t>
  </si>
  <si>
    <t>N° devolución de bienes realizadas</t>
  </si>
  <si>
    <r>
      <t xml:space="preserve">Tinta para impresora Epson tinta continua  negra (black) botella </t>
    </r>
    <r>
      <rPr>
        <sz val="10"/>
        <color theme="1"/>
        <rFont val="Century Schoolbook"/>
        <family val="1"/>
      </rPr>
      <t>70</t>
    </r>
    <r>
      <rPr>
        <sz val="10"/>
        <color theme="1"/>
        <rFont val="Arial Narrow"/>
        <family val="2"/>
      </rPr>
      <t xml:space="preserve">ml </t>
    </r>
  </si>
  <si>
    <r>
      <t xml:space="preserve">Tinta para impresora Epson tinta continua azul (cyan) botella </t>
    </r>
    <r>
      <rPr>
        <sz val="10"/>
        <color theme="1"/>
        <rFont val="Century Schoolbook"/>
        <family val="1"/>
      </rPr>
      <t>70</t>
    </r>
    <r>
      <rPr>
        <sz val="10"/>
        <color theme="1"/>
        <rFont val="Arial Narrow"/>
        <family val="2"/>
      </rPr>
      <t xml:space="preserve">ml </t>
    </r>
  </si>
  <si>
    <r>
      <t xml:space="preserve">Tinta para impresora Epson tinta continua amarillo (yellow) botella </t>
    </r>
    <r>
      <rPr>
        <sz val="10"/>
        <color theme="1"/>
        <rFont val="Century Schoolbook"/>
        <family val="1"/>
      </rPr>
      <t>70</t>
    </r>
    <r>
      <rPr>
        <sz val="10"/>
        <color theme="1"/>
        <rFont val="Arial Narrow"/>
        <family val="2"/>
      </rPr>
      <t xml:space="preserve">ml </t>
    </r>
  </si>
  <si>
    <r>
      <t xml:space="preserve">Tinta para impresora Epson tinta continua rojo (magenta) botella </t>
    </r>
    <r>
      <rPr>
        <sz val="10"/>
        <color theme="1"/>
        <rFont val="Century Schoolbook"/>
        <family val="1"/>
      </rPr>
      <t>70</t>
    </r>
    <r>
      <rPr>
        <sz val="10"/>
        <color theme="1"/>
        <rFont val="Arial Narrow"/>
        <family val="2"/>
      </rPr>
      <t xml:space="preserve">ml </t>
    </r>
  </si>
  <si>
    <r>
      <t xml:space="preserve">La reclasificación de bienes ya no se puede realizar debido a que hasta finales del </t>
    </r>
    <r>
      <rPr>
        <sz val="10"/>
        <rFont val="Century Schoolbook"/>
        <family val="1"/>
      </rPr>
      <t>2019</t>
    </r>
    <r>
      <rPr>
        <sz val="10"/>
        <rFont val="Arial Narrow"/>
        <family val="2"/>
      </rPr>
      <t xml:space="preserve"> todas las cuentas de bienes de larga duración debían ya estar conciliadas y reclasificadas según el catalogo de bienes por pedido del Ministerio de Finanzas, por lo que este </t>
    </r>
    <r>
      <rPr>
        <sz val="10"/>
        <rFont val="Century Schoolbook"/>
        <family val="1"/>
      </rPr>
      <t>2020</t>
    </r>
    <r>
      <rPr>
        <sz val="10"/>
        <rFont val="Arial Narrow"/>
        <family val="2"/>
      </rPr>
      <t xml:space="preserve"> esta actividad quedo fuera de la planificación.</t>
    </r>
  </si>
  <si>
    <r>
      <rPr>
        <b/>
        <sz val="9"/>
        <rFont val="Century Schoolbook"/>
        <family val="1"/>
      </rPr>
      <t xml:space="preserve">1.- </t>
    </r>
    <r>
      <rPr>
        <sz val="10"/>
        <rFont val="Arial Narrow"/>
        <family val="2"/>
      </rPr>
      <t xml:space="preserve">Consolidar información de las actas de devolución de bienes.
</t>
    </r>
    <r>
      <rPr>
        <b/>
        <sz val="9"/>
        <rFont val="Century Schoolbook"/>
        <family val="1"/>
      </rPr>
      <t>2.-</t>
    </r>
    <r>
      <rPr>
        <sz val="10"/>
        <rFont val="Arial Narrow"/>
        <family val="2"/>
      </rPr>
      <t xml:space="preserve"> Clasificar los bienes que pueden ser reutilizados.
</t>
    </r>
    <r>
      <rPr>
        <b/>
        <sz val="9"/>
        <rFont val="Century Schoolbook"/>
        <family val="1"/>
      </rPr>
      <t>3.-</t>
    </r>
    <r>
      <rPr>
        <sz val="10"/>
        <rFont val="Arial Narrow"/>
        <family val="2"/>
      </rPr>
      <t xml:space="preserve"> Elaborar reporte de bienes previo al proceso de enajenación.</t>
    </r>
  </si>
  <si>
    <t>La Unidad de Control de Bienes elabora  los reportes previos a la enajenación, los cuales son remitidos a la dirección administrativa para que continúe con el trámite.
En este caso se tenia planificado uno el primer semestre pero como las actividades quedaron suspendidas no se pudo elaborar dicho informe ya que hay que estar de forma presencial para el trabajo y lo que queda del tiempo no va a ser posible realizarlo por que se tiene previsto darle prioridad a las constataciones de bienes de los servidores que se encuentran en proceso de jubilación</t>
  </si>
  <si>
    <r>
      <rPr>
        <b/>
        <sz val="9"/>
        <rFont val="Century Schoolbook"/>
        <family val="1"/>
      </rPr>
      <t>1.-</t>
    </r>
    <r>
      <rPr>
        <sz val="10"/>
        <rFont val="Arial Narrow"/>
        <family val="2"/>
      </rPr>
      <t xml:space="preserve"> Recibir petición de elaboración de la lista de bienes para ser asegurados por parte de la Dirección Administrativa.
</t>
    </r>
    <r>
      <rPr>
        <b/>
        <sz val="9"/>
        <rFont val="Century Schoolbook"/>
        <family val="1"/>
      </rPr>
      <t>2.-</t>
    </r>
    <r>
      <rPr>
        <sz val="10"/>
        <rFont val="Arial Narrow"/>
        <family val="2"/>
      </rPr>
      <t xml:space="preserve"> Revisar información del anterior proceso de aseguramiento de bienes enviado por la Unidad de Control de bienes.
</t>
    </r>
    <r>
      <rPr>
        <b/>
        <sz val="9"/>
        <rFont val="Century Schoolbook"/>
        <family val="1"/>
      </rPr>
      <t>3.-</t>
    </r>
    <r>
      <rPr>
        <sz val="10"/>
        <rFont val="Arial Narrow"/>
        <family val="2"/>
      </rPr>
      <t xml:space="preserve"> Elaborar la lista de bienes ha hacer asegurados según lo acordado por la comisión de aseguramiento de bienes.
</t>
    </r>
    <r>
      <rPr>
        <b/>
        <sz val="9"/>
        <rFont val="Century Schoolbook"/>
        <family val="1"/>
      </rPr>
      <t>4.-</t>
    </r>
    <r>
      <rPr>
        <sz val="10"/>
        <rFont val="Arial Narrow"/>
        <family val="2"/>
      </rPr>
      <t xml:space="preserve"> Enviar reporte de los bienes a hacer asegurados para el presente año.</t>
    </r>
  </si>
  <si>
    <r>
      <t xml:space="preserve">Archivador de cartón N° </t>
    </r>
    <r>
      <rPr>
        <sz val="10"/>
        <color theme="1"/>
        <rFont val="Century Schoolbook"/>
        <family val="1"/>
      </rPr>
      <t>15</t>
    </r>
    <r>
      <rPr>
        <sz val="10"/>
        <color theme="1"/>
        <rFont val="Arial Narrow"/>
        <family val="2"/>
      </rPr>
      <t xml:space="preserve"> con tapa</t>
    </r>
  </si>
  <si>
    <r>
      <t xml:space="preserve">Se reduce el tiempo en semanas de </t>
    </r>
    <r>
      <rPr>
        <sz val="10"/>
        <rFont val="Century Schoolbook"/>
        <family val="1"/>
      </rPr>
      <t>20</t>
    </r>
    <r>
      <rPr>
        <sz val="10"/>
        <rFont val="Arial Narrow"/>
        <family val="2"/>
      </rPr>
      <t xml:space="preserve"> a </t>
    </r>
    <r>
      <rPr>
        <sz val="10"/>
        <rFont val="Century Schoolbook"/>
        <family val="1"/>
      </rPr>
      <t>14</t>
    </r>
    <r>
      <rPr>
        <sz val="10"/>
        <rFont val="Arial Narrow"/>
        <family val="2"/>
      </rPr>
      <t xml:space="preserve"> en el primer semestre, debido a la suspensión de actividades por la Pandemia COVID -</t>
    </r>
    <r>
      <rPr>
        <sz val="10"/>
        <rFont val="Century Schoolbook"/>
        <family val="1"/>
      </rPr>
      <t>19</t>
    </r>
    <r>
      <rPr>
        <sz val="10"/>
        <rFont val="Arial Narrow"/>
        <family val="2"/>
      </rPr>
      <t xml:space="preserve">, y por ende el número de metas cuantificables de </t>
    </r>
    <r>
      <rPr>
        <sz val="10"/>
        <rFont val="Century Schoolbook"/>
        <family val="1"/>
      </rPr>
      <t>10</t>
    </r>
    <r>
      <rPr>
        <sz val="10"/>
        <rFont val="Arial Narrow"/>
        <family val="2"/>
      </rPr>
      <t xml:space="preserve"> a </t>
    </r>
    <r>
      <rPr>
        <sz val="10"/>
        <rFont val="Century Schoolbook"/>
        <family val="1"/>
      </rPr>
      <t>5</t>
    </r>
    <r>
      <rPr>
        <sz val="10"/>
        <rFont val="Arial Narrow"/>
        <family val="2"/>
      </rPr>
      <t xml:space="preserve"> en el primer semestre y de </t>
    </r>
    <r>
      <rPr>
        <sz val="10"/>
        <rFont val="Century Schoolbook"/>
        <family val="1"/>
      </rPr>
      <t>12</t>
    </r>
    <r>
      <rPr>
        <sz val="10"/>
        <rFont val="Arial Narrow"/>
        <family val="2"/>
      </rPr>
      <t xml:space="preserve"> a </t>
    </r>
    <r>
      <rPr>
        <sz val="10"/>
        <rFont val="Century Schoolbook"/>
        <family val="1"/>
      </rPr>
      <t>6</t>
    </r>
    <r>
      <rPr>
        <sz val="10"/>
        <rFont val="Arial Narrow"/>
        <family val="2"/>
      </rPr>
      <t xml:space="preserve"> en el segundo semestre, por efecto de la emergencia sanitaria, se prevé que habrán algunos gastos restringidos.   </t>
    </r>
  </si>
  <si>
    <r>
      <t xml:space="preserve">Se reduce el número de las metas programadas de </t>
    </r>
    <r>
      <rPr>
        <sz val="10"/>
        <rFont val="Century Schoolbook"/>
        <family val="1"/>
      </rPr>
      <t>8</t>
    </r>
    <r>
      <rPr>
        <sz val="10"/>
        <rFont val="Arial Narrow"/>
        <family val="2"/>
      </rPr>
      <t xml:space="preserve"> a </t>
    </r>
    <r>
      <rPr>
        <sz val="10"/>
        <rFont val="Century Schoolbook"/>
        <family val="1"/>
      </rPr>
      <t>2</t>
    </r>
    <r>
      <rPr>
        <sz val="10"/>
        <rFont val="Arial Narrow"/>
        <family val="2"/>
      </rPr>
      <t xml:space="preserve"> en el primer semestre no laboró en teletrabajo por la particularidad de sus actividades y de </t>
    </r>
    <r>
      <rPr>
        <sz val="10"/>
        <rFont val="Century Schoolbook"/>
        <family val="1"/>
      </rPr>
      <t>12</t>
    </r>
    <r>
      <rPr>
        <sz val="10"/>
        <rFont val="Arial Narrow"/>
        <family val="2"/>
      </rPr>
      <t xml:space="preserve"> a </t>
    </r>
    <r>
      <rPr>
        <sz val="10"/>
        <rFont val="Century Schoolbook"/>
        <family val="1"/>
      </rPr>
      <t>4</t>
    </r>
    <r>
      <rPr>
        <sz val="10"/>
        <rFont val="Arial Narrow"/>
        <family val="2"/>
      </rPr>
      <t xml:space="preserve"> en el segundo semestre, por cuanto se acogerá al beneficio por jubilación y se prevé que no laborará el semestre completo. Además también se reduce el tiempo en semanas, de</t>
    </r>
    <r>
      <rPr>
        <sz val="10"/>
        <rFont val="Century Schoolbook"/>
        <family val="1"/>
      </rPr>
      <t xml:space="preserve"> 20</t>
    </r>
    <r>
      <rPr>
        <sz val="10"/>
        <rFont val="Arial Narrow"/>
        <family val="2"/>
      </rPr>
      <t xml:space="preserve"> a </t>
    </r>
    <r>
      <rPr>
        <sz val="10"/>
        <rFont val="Century Schoolbook"/>
        <family val="1"/>
      </rPr>
      <t>9</t>
    </r>
    <r>
      <rPr>
        <sz val="10"/>
        <rFont val="Arial Narrow"/>
        <family val="2"/>
      </rPr>
      <t xml:space="preserve"> en el primer semestre y de </t>
    </r>
    <r>
      <rPr>
        <sz val="10"/>
        <rFont val="Century Schoolbook"/>
        <family val="1"/>
      </rPr>
      <t>24</t>
    </r>
    <r>
      <rPr>
        <sz val="10"/>
        <rFont val="Arial Narrow"/>
        <family val="2"/>
      </rPr>
      <t xml:space="preserve"> a </t>
    </r>
    <r>
      <rPr>
        <sz val="10"/>
        <rFont val="Century Schoolbook"/>
        <family val="1"/>
      </rPr>
      <t>15</t>
    </r>
    <r>
      <rPr>
        <sz val="10"/>
        <rFont val="Arial Narrow"/>
        <family val="2"/>
      </rPr>
      <t xml:space="preserve"> debido a la suspensión de actividades debido a la Pandemia del COVID-</t>
    </r>
    <r>
      <rPr>
        <sz val="10"/>
        <rFont val="Century Schoolbook"/>
        <family val="1"/>
      </rPr>
      <t>19</t>
    </r>
    <r>
      <rPr>
        <sz val="10"/>
        <rFont val="Arial Narrow"/>
        <family val="2"/>
      </rPr>
      <t>, por la mismas razones ya descritas.</t>
    </r>
  </si>
  <si>
    <r>
      <t xml:space="preserve">Se reduce el número de reformas en el </t>
    </r>
    <r>
      <rPr>
        <sz val="10"/>
        <rFont val="Century Schoolbook"/>
        <family val="1"/>
      </rPr>
      <t>2</t>
    </r>
    <r>
      <rPr>
        <sz val="10"/>
        <rFont val="Arial Narrow"/>
        <family val="2"/>
      </rPr>
      <t>do semestre en atención a la restricción presupuestaria y de gastos dispuesto por el gobierno nacional.</t>
    </r>
  </si>
  <si>
    <r>
      <t xml:space="preserve">Se reduce en el </t>
    </r>
    <r>
      <rPr>
        <sz val="10"/>
        <rFont val="Century Schoolbook"/>
        <family val="1"/>
      </rPr>
      <t>2</t>
    </r>
    <r>
      <rPr>
        <sz val="10"/>
        <rFont val="Arial Narrow"/>
        <family val="2"/>
      </rPr>
      <t xml:space="preserve">do. Semestre la programación del número de cajas donde reposa la documentación, debido a que dentro del Plan de Jubilación del año </t>
    </r>
    <r>
      <rPr>
        <sz val="10"/>
        <rFont val="Century Schoolbook"/>
        <family val="1"/>
      </rPr>
      <t>2020</t>
    </r>
    <r>
      <rPr>
        <sz val="10"/>
        <rFont val="Arial Narrow"/>
        <family val="2"/>
      </rPr>
      <t>, se encuentran considerados dos servidoras de esta sección.</t>
    </r>
  </si>
  <si>
    <r>
      <t xml:space="preserve">No han solicitado ningún informe respecto de la  Estructura organizacional, además nos encontramos en la construcción de la reforma integral del Reglamento Orgánico de Gestión Organizacional por Procesos, en virtud que en el mes de marzo además de que la Institución entró en periodo vacacional, se complico la situación del país y del mundo con la pandemia del Covid - </t>
    </r>
    <r>
      <rPr>
        <sz val="10"/>
        <rFont val="Century Schoolbook"/>
        <family val="1"/>
      </rPr>
      <t>19</t>
    </r>
    <r>
      <rPr>
        <sz val="10"/>
        <rFont val="Arial Narrow"/>
        <family val="2"/>
      </rPr>
      <t xml:space="preserve">. y hemos retomado las reuniones a partir del </t>
    </r>
    <r>
      <rPr>
        <sz val="10"/>
        <rFont val="Century Schoolbook"/>
        <family val="1"/>
      </rPr>
      <t>4</t>
    </r>
    <r>
      <rPr>
        <sz val="10"/>
        <rFont val="Arial Narrow"/>
        <family val="2"/>
      </rPr>
      <t xml:space="preserve"> de junio de </t>
    </r>
    <r>
      <rPr>
        <sz val="10"/>
        <rFont val="Century Schoolbook"/>
        <family val="1"/>
      </rPr>
      <t>2020.</t>
    </r>
  </si>
  <si>
    <r>
      <t xml:space="preserve">Unidades auditadas, fechas de visitas, evidencias solicitadas, entrega de observaciones, fecha de segunda visita, campo de observaciones.                                                   Para la realización de la auditoría de trabajo, se requiere  ejecutar actividades presenciales tanto por parte de la Unidad de Gestión Organizacional como del personal de las unidades que van hacer auditadas, y actualmente por la situación de pandemia COVID - </t>
    </r>
    <r>
      <rPr>
        <sz val="9"/>
        <rFont val="Century Schoolbook"/>
        <family val="1"/>
      </rPr>
      <t>19</t>
    </r>
    <r>
      <rPr>
        <sz val="9"/>
        <rFont val="Arial Narrow"/>
        <family val="2"/>
      </rPr>
      <t xml:space="preserve">, las actividades únicamente se están ejecutando </t>
    </r>
    <r>
      <rPr>
        <sz val="9"/>
        <rFont val="Century Schoolbook"/>
        <family val="1"/>
      </rPr>
      <t>4</t>
    </r>
    <r>
      <rPr>
        <sz val="9"/>
        <rFont val="Arial Narrow"/>
        <family val="2"/>
      </rPr>
      <t xml:space="preserve"> horas presenciales, lo que significa que se requeriría que las actividades presenciales se normalicen. se puede acotar además que se correrían riesgo de contagio al momento de concurrir a la verificación de las actividades cumplidas por cada servidor, ya que de acuerdo a lo manifestado por los organismos competentes, existen personas que pueden estar contagiadas pero son asintomáticas. </t>
    </r>
  </si>
  <si>
    <t>Una vez concluida la reforma al reglamento orgánico de Gestión Organizacional por Procesos, la misma comisión nombrada para el efecto, continuará con el proceso de la reforma del Manual de Descripción, Valoración y Clasificación de Puestos.</t>
  </si>
  <si>
    <r>
      <t xml:space="preserve">Se planifico </t>
    </r>
    <r>
      <rPr>
        <sz val="10"/>
        <rFont val="Century Schoolbook"/>
        <family val="1"/>
      </rPr>
      <t>15</t>
    </r>
    <r>
      <rPr>
        <sz val="10"/>
        <rFont val="Arial Narrow"/>
        <family val="2"/>
      </rPr>
      <t xml:space="preserve"> quejas en el primer semestre del año, que podría darse de acuerdo al histórico; sin embargo hasta el </t>
    </r>
    <r>
      <rPr>
        <sz val="10"/>
        <rFont val="Century Schoolbook"/>
        <family val="1"/>
      </rPr>
      <t>30</t>
    </r>
    <r>
      <rPr>
        <sz val="10"/>
        <rFont val="Arial Narrow"/>
        <family val="2"/>
      </rPr>
      <t xml:space="preserve"> de junio únicamente se han registrado </t>
    </r>
    <r>
      <rPr>
        <sz val="10"/>
        <rFont val="Century Schoolbook"/>
        <family val="1"/>
      </rPr>
      <t>7</t>
    </r>
    <r>
      <rPr>
        <sz val="10"/>
        <rFont val="Arial Narrow"/>
        <family val="2"/>
      </rPr>
      <t xml:space="preserve"> de las cuales se ha dado trámite. La Universidad por situaciones de la Pandemia de la COVIC - </t>
    </r>
    <r>
      <rPr>
        <sz val="10"/>
        <rFont val="Century Schoolbook"/>
        <family val="1"/>
      </rPr>
      <t>19</t>
    </r>
    <r>
      <rPr>
        <sz val="10"/>
        <rFont val="Arial Narrow"/>
        <family val="2"/>
      </rPr>
      <t>, no ha iniciado el periodo lectivo académico, por tanto no ha existido asistencia presencial ni en línea de  estudiantes, y docentes,  quienes son los que siempre han efectuado su inconformidad por cualquier situación que se les presenta. por lo que si no hay quejas significaría que toda esta bien.</t>
    </r>
  </si>
  <si>
    <r>
      <t xml:space="preserve">Las </t>
    </r>
    <r>
      <rPr>
        <sz val="10"/>
        <rFont val="Century Schoolbook"/>
        <family val="1"/>
      </rPr>
      <t>12</t>
    </r>
    <r>
      <rPr>
        <sz val="10"/>
        <rFont val="Arial Narrow"/>
        <family val="2"/>
      </rPr>
      <t xml:space="preserve"> solicitudes corresponden a la Encuesta mensual para la generación de estadística mensuales a la Unidades de Talento Humano y las otras dos solicitudes corresponden a la información enviada a la SENESCYT-CACES.         Nos habíamos planteado una solicitud de información por parte de la SENESCYT -CACES, en cada semestre, de acuerdo a lo histórico, y al </t>
    </r>
    <r>
      <rPr>
        <sz val="10"/>
        <rFont val="Century Schoolbook"/>
        <family val="1"/>
      </rPr>
      <t>30</t>
    </r>
    <r>
      <rPr>
        <sz val="10"/>
        <rFont val="Arial Narrow"/>
        <family val="2"/>
      </rPr>
      <t>/jun/</t>
    </r>
    <r>
      <rPr>
        <sz val="10"/>
        <rFont val="Century Schoolbook"/>
        <family val="1"/>
      </rPr>
      <t>2020</t>
    </r>
    <r>
      <rPr>
        <sz val="10"/>
        <rFont val="Arial Narrow"/>
        <family val="2"/>
      </rPr>
      <t xml:space="preserve"> no se ha tenido ninguna, considero que debe ser por la situación que se esta viviendo producto de la pandemia, por lo que he procedido a modificar en el primer semestre. La encuesta mensual al MDT. si se esta ejecutando. </t>
    </r>
  </si>
  <si>
    <r>
      <rPr>
        <b/>
        <sz val="9"/>
        <rFont val="Century Schoolbook"/>
        <family val="1"/>
      </rPr>
      <t>1.-</t>
    </r>
    <r>
      <rPr>
        <sz val="10"/>
        <rFont val="Arial Narrow"/>
        <family val="2"/>
      </rPr>
      <t xml:space="preserve"> Coordinar la ejecución de las fases del proceso de autoevaluación institucional.</t>
    </r>
  </si>
  <si>
    <t>Fases del proceso de autoevaluación institucional coordinadas.</t>
  </si>
  <si>
    <t>Nº de fases del proceso de autoevaluación institucional ejecutadas</t>
  </si>
  <si>
    <r>
      <rPr>
        <b/>
        <sz val="9"/>
        <color theme="1"/>
        <rFont val="Century Schoolbook"/>
        <family val="1"/>
      </rPr>
      <t xml:space="preserve">1.- </t>
    </r>
    <r>
      <rPr>
        <sz val="10"/>
        <color theme="1"/>
        <rFont val="Arial Narrow"/>
        <family val="2"/>
      </rPr>
      <t xml:space="preserve">Elaborar y aprobar el Plan de autoevaluación institucional.
</t>
    </r>
  </si>
  <si>
    <r>
      <rPr>
        <b/>
        <sz val="9"/>
        <rFont val="Century Schoolbook"/>
        <family val="1"/>
      </rPr>
      <t>1.-</t>
    </r>
    <r>
      <rPr>
        <sz val="10"/>
        <rFont val="Arial Narrow"/>
        <family val="2"/>
      </rPr>
      <t xml:space="preserve"> Plan de Autoevaluación institucional aprobado por Consejo Universitario </t>
    </r>
  </si>
  <si>
    <r>
      <rPr>
        <b/>
        <sz val="9"/>
        <rFont val="Century Schoolbook"/>
        <family val="1"/>
      </rPr>
      <t>2.-</t>
    </r>
    <r>
      <rPr>
        <sz val="10"/>
        <rFont val="Arial Narrow"/>
        <family val="2"/>
      </rPr>
      <t xml:space="preserve"> Emitir y/o actualizar las directrices para la conducción del proceso de autoevaluación de programas.</t>
    </r>
  </si>
  <si>
    <t>Directrices para la conducción del proceso de autoevaluación de programas emitidos y/o actualizados.</t>
  </si>
  <si>
    <t>Nº de validación de directrices para la conducción del proceso de autoevaluación de programas emitidos y/o actualizados presentado</t>
  </si>
  <si>
    <r>
      <rPr>
        <b/>
        <sz val="9"/>
        <rFont val="Century Schoolbook"/>
        <family val="1"/>
      </rPr>
      <t>1.-</t>
    </r>
    <r>
      <rPr>
        <sz val="10"/>
        <rFont val="Arial Narrow"/>
        <family val="2"/>
      </rPr>
      <t xml:space="preserve"> Elaborar propuesta de documento técnico presentado para la ejecución de los procesos de autoevaluación de programas.</t>
    </r>
  </si>
  <si>
    <r>
      <rPr>
        <b/>
        <sz val="9"/>
        <rFont val="Century Schoolbook"/>
        <family val="1"/>
      </rPr>
      <t>1.-</t>
    </r>
    <r>
      <rPr>
        <sz val="10"/>
        <rFont val="Arial Narrow"/>
        <family val="2"/>
      </rPr>
      <t xml:space="preserve"> Reporte de validación de directrices para la conducción del proceso de autoevaluación de programas emitidos y/o actualizados.</t>
    </r>
  </si>
  <si>
    <r>
      <rPr>
        <b/>
        <sz val="9"/>
        <rFont val="Century Schoolbook"/>
        <family val="1"/>
      </rPr>
      <t>3.-</t>
    </r>
    <r>
      <rPr>
        <sz val="10"/>
        <rFont val="Arial Narrow"/>
        <family val="2"/>
      </rPr>
      <t xml:space="preserve"> Coordinar la ejecución de las fases del proceso de autoevaluación de carreras.</t>
    </r>
  </si>
  <si>
    <t>Fases del proceso de autoevaluación de carreras coordinadas.</t>
  </si>
  <si>
    <t>Nº de seguimientos del estado actual de la ejecución de las fases del proceso de autoevaluación de carreras presentado</t>
  </si>
  <si>
    <r>
      <rPr>
        <b/>
        <sz val="9"/>
        <color theme="1"/>
        <rFont val="Century Schoolbook"/>
        <family val="1"/>
      </rPr>
      <t>1.-</t>
    </r>
    <r>
      <rPr>
        <sz val="10"/>
        <color theme="1"/>
        <rFont val="Arial Narrow"/>
        <family val="2"/>
      </rPr>
      <t xml:space="preserve"> Elaboración y aprobación del Plan de autoevaluación de carreras.
</t>
    </r>
    <r>
      <rPr>
        <b/>
        <sz val="9"/>
        <color theme="1"/>
        <rFont val="Century Schoolbook"/>
        <family val="1"/>
      </rPr>
      <t>2.-</t>
    </r>
    <r>
      <rPr>
        <sz val="10"/>
        <color theme="1"/>
        <rFont val="Arial Narrow"/>
        <family val="2"/>
      </rPr>
      <t xml:space="preserve"> Elaboración y/o actualización del instrumento de autoevaluación de carreras.
</t>
    </r>
    <r>
      <rPr>
        <b/>
        <sz val="9"/>
        <color theme="1"/>
        <rFont val="Century Schoolbook"/>
        <family val="1"/>
      </rPr>
      <t>3.-</t>
    </r>
    <r>
      <rPr>
        <sz val="10"/>
        <color theme="1"/>
        <rFont val="Arial Narrow"/>
        <family val="2"/>
      </rPr>
      <t xml:space="preserve"> Capacitación en  los procesos de autoevaluación de carreras. 
</t>
    </r>
    <r>
      <rPr>
        <b/>
        <sz val="9"/>
        <color theme="1"/>
        <rFont val="Century Schoolbook"/>
        <family val="1"/>
      </rPr>
      <t>4.-</t>
    </r>
    <r>
      <rPr>
        <sz val="10"/>
        <color theme="1"/>
        <rFont val="Arial Narrow"/>
        <family val="2"/>
      </rPr>
      <t xml:space="preserve"> Asesoría y acompañamiento en los procesos de Autoevaluación de carreras.
</t>
    </r>
    <r>
      <rPr>
        <b/>
        <sz val="9"/>
        <color theme="1"/>
        <rFont val="Century Schoolbook"/>
        <family val="1"/>
      </rPr>
      <t>5.-</t>
    </r>
    <r>
      <rPr>
        <sz val="10"/>
        <color theme="1"/>
        <rFont val="Arial Narrow"/>
        <family val="2"/>
      </rPr>
      <t xml:space="preserve"> Emitir reporte condensado de resultados del proceso de autoevaluación.</t>
    </r>
  </si>
  <si>
    <r>
      <rPr>
        <b/>
        <sz val="9"/>
        <rFont val="Century Schoolbook"/>
        <family val="1"/>
      </rPr>
      <t>1.-</t>
    </r>
    <r>
      <rPr>
        <sz val="10"/>
        <rFont val="Arial Narrow"/>
        <family val="2"/>
      </rPr>
      <t xml:space="preserve"> Reporte de seguimiento del estado actual de la ejecución de las fases del proceso de autoevaluación de carreras.</t>
    </r>
  </si>
  <si>
    <r>
      <rPr>
        <b/>
        <sz val="9"/>
        <rFont val="Century Schoolbook"/>
        <family val="1"/>
      </rPr>
      <t>4.-</t>
    </r>
    <r>
      <rPr>
        <sz val="10"/>
        <rFont val="Arial Narrow"/>
        <family val="2"/>
      </rPr>
      <t xml:space="preserve"> Asesorar para la implementación y ejecución de los Procesos de Gestión de Calidad.</t>
    </r>
  </si>
  <si>
    <t>Procesos de Gestión de Calidad asesorados.</t>
  </si>
  <si>
    <t>Nº de asesorías ejecutadas</t>
  </si>
  <si>
    <r>
      <rPr>
        <b/>
        <sz val="9"/>
        <rFont val="Century Schoolbook"/>
        <family val="1"/>
      </rPr>
      <t>1.-</t>
    </r>
    <r>
      <rPr>
        <sz val="10"/>
        <rFont val="Arial Narrow"/>
        <family val="2"/>
      </rPr>
      <t xml:space="preserve"> Asesorar la elaboración / actualización y ejecución del Plan de fortalecimiento.</t>
    </r>
    <r>
      <rPr>
        <sz val="10"/>
        <color rgb="FFFF0000"/>
        <rFont val="Arial Narrow"/>
        <family val="2"/>
      </rPr>
      <t xml:space="preserve">
</t>
    </r>
    <r>
      <rPr>
        <b/>
        <sz val="9"/>
        <rFont val="Century Schoolbook"/>
        <family val="1"/>
      </rPr>
      <t>2.-</t>
    </r>
    <r>
      <rPr>
        <sz val="10"/>
        <rFont val="Arial Narrow"/>
        <family val="2"/>
      </rPr>
      <t xml:space="preserve"> Dar seguimiento a los Registros de acciones correctivas.  </t>
    </r>
  </si>
  <si>
    <r>
      <rPr>
        <b/>
        <sz val="9"/>
        <rFont val="Century Schoolbook"/>
        <family val="1"/>
      </rPr>
      <t>1.-</t>
    </r>
    <r>
      <rPr>
        <sz val="10"/>
        <rFont val="Arial Narrow"/>
        <family val="2"/>
      </rPr>
      <t xml:space="preserve"> Reporte de asesorías y seguimiento. </t>
    </r>
  </si>
  <si>
    <r>
      <rPr>
        <b/>
        <sz val="9"/>
        <rFont val="Century Schoolbook"/>
        <family val="1"/>
      </rPr>
      <t>5.-</t>
    </r>
    <r>
      <rPr>
        <sz val="10"/>
        <rFont val="Arial Narrow"/>
        <family val="2"/>
      </rPr>
      <t xml:space="preserve"> Emitir Informes Técnicos para procesos internos.</t>
    </r>
  </si>
  <si>
    <t>Informes Técnicos para procesos internos emitidos.</t>
  </si>
  <si>
    <t>Nº de informes técnicos presentados</t>
  </si>
  <si>
    <r>
      <rPr>
        <b/>
        <sz val="9"/>
        <rFont val="Century Schoolbook"/>
        <family val="1"/>
      </rPr>
      <t>1.-</t>
    </r>
    <r>
      <rPr>
        <sz val="10"/>
        <rFont val="Arial Narrow"/>
        <family val="2"/>
      </rPr>
      <t xml:space="preserve"> Elaborar informes técnicos de revisión de documentos vinculantes a los procesos de evaluación.</t>
    </r>
  </si>
  <si>
    <r>
      <rPr>
        <b/>
        <sz val="9"/>
        <rFont val="Century Schoolbook"/>
        <family val="1"/>
      </rPr>
      <t>1.-</t>
    </r>
    <r>
      <rPr>
        <sz val="10"/>
        <rFont val="Arial Narrow"/>
        <family val="2"/>
      </rPr>
      <t xml:space="preserve"> Reportes de informes técnicos presentados.</t>
    </r>
  </si>
  <si>
    <r>
      <rPr>
        <b/>
        <sz val="9"/>
        <color theme="1"/>
        <rFont val="Century Schoolbook"/>
        <family val="1"/>
      </rPr>
      <t>6.-</t>
    </r>
    <r>
      <rPr>
        <sz val="10"/>
        <color theme="1"/>
        <rFont val="Arial Narrow"/>
        <family val="2"/>
      </rPr>
      <t xml:space="preserve"> Presentar la Planificación Operativa Anual y la evaluación la Planificación Operativa Anual.</t>
    </r>
  </si>
  <si>
    <t>Nº de POA y Evaluaciones del POA presentadas</t>
  </si>
  <si>
    <r>
      <rPr>
        <b/>
        <sz val="9"/>
        <rFont val="Century Schoolbook"/>
        <family val="1"/>
      </rPr>
      <t>1.-</t>
    </r>
    <r>
      <rPr>
        <sz val="10"/>
        <rFont val="Arial Narrow"/>
        <family val="2"/>
      </rPr>
      <t xml:space="preserve"> Elaborar la Planificación Operativa Anual.
</t>
    </r>
    <r>
      <rPr>
        <b/>
        <sz val="9"/>
        <rFont val="Century Schoolbook"/>
        <family val="1"/>
      </rPr>
      <t>2.-</t>
    </r>
    <r>
      <rPr>
        <sz val="10"/>
        <rFont val="Arial Narrow"/>
        <family val="2"/>
      </rPr>
      <t xml:space="preserve"> Elaborar y entregar evaluación del POA del I SEMESTRE.
</t>
    </r>
    <r>
      <rPr>
        <b/>
        <sz val="9"/>
        <rFont val="Century Schoolbook"/>
        <family val="1"/>
      </rPr>
      <t>3.-</t>
    </r>
    <r>
      <rPr>
        <sz val="10"/>
        <rFont val="Arial Narrow"/>
        <family val="2"/>
      </rPr>
      <t xml:space="preserve"> Elaborar y entregar evaluación del POA del II SEMESTRE.</t>
    </r>
  </si>
  <si>
    <r>
      <rPr>
        <b/>
        <sz val="9"/>
        <rFont val="Century Schoolbook"/>
        <family val="1"/>
      </rPr>
      <t>1.-</t>
    </r>
    <r>
      <rPr>
        <sz val="10"/>
        <rFont val="Arial Narrow"/>
        <family val="2"/>
      </rPr>
      <t xml:space="preserve"> Plan Operativo Anual y evaluaciones del POA.</t>
    </r>
  </si>
  <si>
    <r>
      <rPr>
        <b/>
        <sz val="9"/>
        <rFont val="Century Schoolbook"/>
        <family val="1"/>
      </rPr>
      <t xml:space="preserve">7.- </t>
    </r>
    <r>
      <rPr>
        <sz val="10"/>
        <rFont val="Arial Narrow"/>
        <family val="2"/>
      </rPr>
      <t>Organizar el Archivo de Gestión.</t>
    </r>
  </si>
  <si>
    <t>Nº de cajas registradas en el inventario documental</t>
  </si>
  <si>
    <r>
      <rPr>
        <b/>
        <sz val="9"/>
        <rFont val="Century Schoolbook"/>
        <family val="1"/>
      </rPr>
      <t>1.-</t>
    </r>
    <r>
      <rPr>
        <sz val="10"/>
        <rFont val="Arial Narrow"/>
        <family val="2"/>
      </rPr>
      <t xml:space="preserve"> Seleccionar y clasificar la documentación.
</t>
    </r>
    <r>
      <rPr>
        <b/>
        <sz val="9"/>
        <rFont val="Century Schoolbook"/>
        <family val="1"/>
      </rPr>
      <t>2.-</t>
    </r>
    <r>
      <rPr>
        <sz val="10"/>
        <rFont val="Arial Narrow"/>
        <family val="2"/>
      </rPr>
      <t xml:space="preserve"> Describir la documentación según la norma ISAG-D.
</t>
    </r>
    <r>
      <rPr>
        <b/>
        <sz val="9"/>
        <rFont val="Century Schoolbook"/>
        <family val="1"/>
      </rPr>
      <t>3.-</t>
    </r>
    <r>
      <rPr>
        <sz val="10"/>
        <rFont val="Arial Narrow"/>
        <family val="2"/>
      </rPr>
      <t xml:space="preserve"> Preservar la documentación en las unidades de almacenamiento.</t>
    </r>
  </si>
  <si>
    <r>
      <rPr>
        <b/>
        <sz val="9"/>
        <rFont val="Century Schoolbook"/>
        <family val="1"/>
      </rPr>
      <t xml:space="preserve">1.- </t>
    </r>
    <r>
      <rPr>
        <sz val="10"/>
        <rFont val="Arial Narrow"/>
        <family val="2"/>
      </rPr>
      <t>Inventario documental.</t>
    </r>
  </si>
  <si>
    <r>
      <t>Bolsa de Tinta Negro Epson T</t>
    </r>
    <r>
      <rPr>
        <sz val="10"/>
        <color theme="1"/>
        <rFont val="Century Schoolbook"/>
        <family val="1"/>
      </rPr>
      <t>942</t>
    </r>
  </si>
  <si>
    <r>
      <t>Bolsa de Tinta Magenta T</t>
    </r>
    <r>
      <rPr>
        <sz val="10"/>
        <color theme="1"/>
        <rFont val="Century Schoolbook"/>
        <family val="1"/>
      </rPr>
      <t>941</t>
    </r>
  </si>
  <si>
    <r>
      <t xml:space="preserve">Jabón líquido de funda para recargar dispensador </t>
    </r>
    <r>
      <rPr>
        <sz val="10"/>
        <color theme="1"/>
        <rFont val="Century Schoolbook"/>
        <family val="1"/>
      </rPr>
      <t>500</t>
    </r>
    <r>
      <rPr>
        <sz val="10"/>
        <color theme="1"/>
        <rFont val="Arial Narrow"/>
        <family val="2"/>
      </rPr>
      <t xml:space="preserve"> ml*</t>
    </r>
  </si>
  <si>
    <r>
      <t xml:space="preserve">Jabón de tocador líquido con válvula </t>
    </r>
    <r>
      <rPr>
        <sz val="10"/>
        <rFont val="Century Schoolbook"/>
        <family val="1"/>
      </rPr>
      <t>500</t>
    </r>
    <r>
      <rPr>
        <sz val="10"/>
        <rFont val="Arial Narrow"/>
        <family val="2"/>
      </rPr>
      <t xml:space="preserve"> ml*</t>
    </r>
  </si>
  <si>
    <r>
      <t>Bolsa de Tinta Amarilla T</t>
    </r>
    <r>
      <rPr>
        <sz val="10"/>
        <rFont val="Century Schoolbook"/>
        <family val="1"/>
      </rPr>
      <t>941</t>
    </r>
  </si>
  <si>
    <r>
      <t xml:space="preserve">Tinta EPSON </t>
    </r>
    <r>
      <rPr>
        <sz val="10"/>
        <rFont val="Century Schoolbook"/>
        <family val="1"/>
      </rPr>
      <t>664120</t>
    </r>
  </si>
  <si>
    <r>
      <t xml:space="preserve">Tinta EPSON </t>
    </r>
    <r>
      <rPr>
        <sz val="10"/>
        <rFont val="Century Schoolbook"/>
        <family val="1"/>
      </rPr>
      <t>664320</t>
    </r>
  </si>
  <si>
    <t>* Abg. Ruth Moscoso Parra
  Directora de Evaluación Interna y Gestión de la Calidad 
* Abg. Melina Sánchez Cuenca 
 Jefa de Evaluación Interna y Gestión de la Calidad</t>
  </si>
  <si>
    <t>* Abg. Ruth Moscoso,
  Directora de la DEIGC
* Abg. Melina Sánchez Cuenca 
 Jefa de Evaluación Interna y Gestión de la Calidad</t>
  </si>
  <si>
    <t>* Abg. Ruth Moscoso,
  Directora de la DEIGC
* Abg. Melina Sánchez Cuenca 
 Jefa de Evaluación Interna y Gestión de la Calidad 
* Ing. Johnny Barriga Arizabala 
Supervisor de Evaluación Interna y Gestión de la Calidad 
* Ing. Mónica Jara Carrasco 
Analista de Evaluación Interna y Gestión de la Calidad</t>
  </si>
  <si>
    <r>
      <rPr>
        <b/>
        <sz val="9"/>
        <rFont val="Century Schoolbook"/>
        <family val="1"/>
      </rPr>
      <t>1.-</t>
    </r>
    <r>
      <rPr>
        <sz val="10"/>
        <rFont val="Arial Narrow"/>
        <family val="2"/>
      </rPr>
      <t xml:space="preserve"> Emitir y/o actualizar las directrices anuales para la coordinación del trabajo con las Unidades de Compras Públicas, Bienes, Control de Bienes, Obras de Infraestructura, fiscalización y mantenimiento, y las demás áreas adscritas a la dirección (áreas verdes, áreas deportivas, seguridad y transporte).</t>
    </r>
  </si>
  <si>
    <t>Directrices emitidas y/o actualizadas para la coordinación del trabajo con las Unidades de Compras Públicas, Bienes, Control de Bienes, Obras de Infraestructura, fiscalización y mantenimiento y las demás áreas adscritas a la dirección (áreas verdes, áreas deportivas, seguridad y transporte) emitidas.</t>
  </si>
  <si>
    <t>N° de Directrices emitidas y/o actualizadas</t>
  </si>
  <si>
    <r>
      <rPr>
        <b/>
        <sz val="9"/>
        <rFont val="Century Schoolbook"/>
        <family val="1"/>
      </rPr>
      <t>1.-</t>
    </r>
    <r>
      <rPr>
        <sz val="10"/>
        <rFont val="Arial Narrow"/>
        <family val="2"/>
      </rPr>
      <t xml:space="preserve"> Reporte de directrices validadas.</t>
    </r>
  </si>
  <si>
    <r>
      <t xml:space="preserve">* Ec. DIANA REINOSO MIRANDA, </t>
    </r>
    <r>
      <rPr>
        <b/>
        <sz val="10"/>
        <rFont val="Arial Narrow"/>
        <family val="2"/>
      </rPr>
      <t>Directora Administrativa</t>
    </r>
    <r>
      <rPr>
        <sz val="10"/>
        <rFont val="Arial Narrow"/>
        <family val="2"/>
      </rPr>
      <t xml:space="preserve">
* Ing. FAUSTO FIGUEROA SAMANIEGO, J</t>
    </r>
    <r>
      <rPr>
        <b/>
        <sz val="10"/>
        <rFont val="Arial Narrow"/>
        <family val="2"/>
      </rPr>
      <t xml:space="preserve">efe Unidad de Compras Públicas
</t>
    </r>
    <r>
      <rPr>
        <sz val="10"/>
        <rFont val="Arial Narrow"/>
        <family val="2"/>
      </rPr>
      <t xml:space="preserve">* Ing. JANNINA CHABLA SALDARRIAGA, </t>
    </r>
    <r>
      <rPr>
        <b/>
        <sz val="10"/>
        <rFont val="Arial Narrow"/>
        <family val="2"/>
      </rPr>
      <t>Jefe Unidad de Bienes</t>
    </r>
    <r>
      <rPr>
        <sz val="10"/>
        <rFont val="Arial Narrow"/>
        <family val="2"/>
      </rPr>
      <t xml:space="preserve">
* Ing. SAMUEL VALDIVIEZO TOLEDO, </t>
    </r>
    <r>
      <rPr>
        <b/>
        <sz val="10"/>
        <rFont val="Arial Narrow"/>
        <family val="2"/>
      </rPr>
      <t>Jefe Unidad de Control de Bienes</t>
    </r>
    <r>
      <rPr>
        <sz val="10"/>
        <rFont val="Arial Narrow"/>
        <family val="2"/>
      </rPr>
      <t xml:space="preserve">
* Ing. MARCO CARRIÓN LIMONES, </t>
    </r>
    <r>
      <rPr>
        <b/>
        <sz val="10"/>
        <rFont val="Arial Narrow"/>
        <family val="2"/>
      </rPr>
      <t>Jefe de Unidad de Infraestructura Física, Fiscalización y Mantenimiento</t>
    </r>
    <r>
      <rPr>
        <sz val="10"/>
        <rFont val="Arial Narrow"/>
        <family val="2"/>
      </rPr>
      <t xml:space="preserve">
* Supervisores (Ing. ELIO FLORES VILLON, </t>
    </r>
    <r>
      <rPr>
        <b/>
        <sz val="10"/>
        <rFont val="Arial Narrow"/>
        <family val="2"/>
      </rPr>
      <t>Transporte</t>
    </r>
    <r>
      <rPr>
        <sz val="10"/>
        <rFont val="Arial Narrow"/>
        <family val="2"/>
      </rPr>
      <t xml:space="preserve">; Abg. RAÚL CARPIO SILVA, </t>
    </r>
    <r>
      <rPr>
        <b/>
        <sz val="10"/>
        <rFont val="Arial Narrow"/>
        <family val="2"/>
      </rPr>
      <t>Seguridad</t>
    </r>
    <r>
      <rPr>
        <sz val="10"/>
        <rFont val="Arial Narrow"/>
        <family val="2"/>
      </rPr>
      <t xml:space="preserve">; Ing. MARLO VILLAMAR PIEDRA, </t>
    </r>
    <r>
      <rPr>
        <b/>
        <sz val="10"/>
        <rFont val="Arial Narrow"/>
        <family val="2"/>
      </rPr>
      <t>Áreas Verdes</t>
    </r>
    <r>
      <rPr>
        <sz val="10"/>
        <rFont val="Arial Narrow"/>
        <family val="2"/>
      </rPr>
      <t xml:space="preserve"> y Ing. MARIO ONTANEDA ROSALES, </t>
    </r>
    <r>
      <rPr>
        <b/>
        <sz val="10"/>
        <rFont val="Arial Narrow"/>
        <family val="2"/>
      </rPr>
      <t>Escenarios Deportivos</t>
    </r>
    <r>
      <rPr>
        <sz val="10"/>
        <rFont val="Arial Narrow"/>
        <family val="2"/>
      </rPr>
      <t xml:space="preserve">)
* Ing. JUAN MERINO GAONA, </t>
    </r>
    <r>
      <rPr>
        <b/>
        <sz val="10"/>
        <rFont val="Arial Narrow"/>
        <family val="2"/>
      </rPr>
      <t>Analista Administrativo Dirección</t>
    </r>
    <r>
      <rPr>
        <sz val="10"/>
        <rFont val="Arial Narrow"/>
        <family val="2"/>
      </rPr>
      <t xml:space="preserve">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</si>
  <si>
    <r>
      <t>Tinta para impresora EPSON L</t>
    </r>
    <r>
      <rPr>
        <sz val="10"/>
        <rFont val="Century Schoolbook"/>
        <family val="1"/>
      </rPr>
      <t>555</t>
    </r>
    <r>
      <rPr>
        <sz val="10"/>
        <rFont val="Arial Narrow"/>
        <family val="2"/>
      </rPr>
      <t xml:space="preserve"> </t>
    </r>
  </si>
  <si>
    <r>
      <rPr>
        <b/>
        <sz val="9"/>
        <rFont val="Century Schoolbook"/>
        <family val="1"/>
      </rPr>
      <t>2.-</t>
    </r>
    <r>
      <rPr>
        <sz val="10"/>
        <rFont val="Arial Narrow"/>
        <family val="2"/>
      </rPr>
      <t xml:space="preserve"> Emitir los informes técnicos cuatrimestrales de la ejecución del Plan Anual de Compras.</t>
    </r>
  </si>
  <si>
    <t>Informes técnicos cuatrimestrales de la ejecución del Plan Anual de Compras emitidos.</t>
  </si>
  <si>
    <t>N° de informes técnicos cuatrimestrales realizados de la ejecución del PAC por la Unidad de Compras Publicas</t>
  </si>
  <si>
    <r>
      <rPr>
        <b/>
        <sz val="9"/>
        <rFont val="Century Schoolbook"/>
        <family val="1"/>
      </rPr>
      <t>1.-</t>
    </r>
    <r>
      <rPr>
        <sz val="10"/>
        <rFont val="Arial Narrow"/>
        <family val="2"/>
      </rPr>
      <t xml:space="preserve"> Solicitar a la Unidad de Compras Públicas reunión de trabajo para socializar la matriz de ejecución del Plan Anual de Compras Públicas (l</t>
    </r>
    <r>
      <rPr>
        <u/>
        <sz val="10"/>
        <rFont val="Arial Narrow"/>
        <family val="2"/>
      </rPr>
      <t>os procesos de adquisiciones de bienes y/o servicios realizados en cada cuatrimestre</t>
    </r>
    <r>
      <rPr>
        <sz val="10"/>
        <rFont val="Arial Narrow"/>
        <family val="2"/>
      </rPr>
      <t>).</t>
    </r>
  </si>
  <si>
    <r>
      <rPr>
        <b/>
        <sz val="9"/>
        <rFont val="Century Schoolbook"/>
        <family val="1"/>
      </rPr>
      <t>1.-</t>
    </r>
    <r>
      <rPr>
        <sz val="10"/>
        <rFont val="Arial Narrow"/>
        <family val="2"/>
      </rPr>
      <t xml:space="preserve"> Reporte de informes técnicos presentados.</t>
    </r>
  </si>
  <si>
    <r>
      <t xml:space="preserve">* Ec. DIANA REINOSO MIRANDA, </t>
    </r>
    <r>
      <rPr>
        <b/>
        <sz val="10"/>
        <rFont val="Arial Narrow"/>
        <family val="2"/>
      </rPr>
      <t>Directora Administrativa</t>
    </r>
    <r>
      <rPr>
        <sz val="10"/>
        <rFont val="Arial Narrow"/>
        <family val="2"/>
      </rPr>
      <t xml:space="preserve">
* Ing. FAUSTO FIGUEROA SAMANIEGO, </t>
    </r>
    <r>
      <rPr>
        <b/>
        <sz val="10"/>
        <rFont val="Arial Narrow"/>
        <family val="2"/>
      </rPr>
      <t>Jefe de Compras Públicas</t>
    </r>
    <r>
      <rPr>
        <sz val="10"/>
        <rFont val="Arial Narrow"/>
        <family val="2"/>
      </rPr>
      <t xml:space="preserve">
* Ing. JUAN MERINO GAONA, </t>
    </r>
    <r>
      <rPr>
        <b/>
        <sz val="10"/>
        <rFont val="Arial Narrow"/>
        <family val="2"/>
      </rPr>
      <t>Analista Administrativo Dirección Administrativa</t>
    </r>
    <r>
      <rPr>
        <sz val="10"/>
        <rFont val="Arial Narrow"/>
        <family val="2"/>
      </rPr>
      <t xml:space="preserve">
*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r>
      <rPr>
        <sz val="10"/>
        <rFont val="Arial Narrow"/>
        <family val="2"/>
      </rPr>
      <t xml:space="preserve">
</t>
    </r>
  </si>
  <si>
    <r>
      <rPr>
        <b/>
        <sz val="9"/>
        <rFont val="Century Schoolbook"/>
        <family val="1"/>
      </rPr>
      <t>3.-</t>
    </r>
    <r>
      <rPr>
        <sz val="10"/>
        <rFont val="Arial Narrow"/>
        <family val="2"/>
      </rPr>
      <t xml:space="preserve"> Supervisar la entrega de bienes acorde a la planificación cuatrimestral de compras.</t>
    </r>
  </si>
  <si>
    <t>Entrega de bienes supervisados acorde a la planificación cuatrimestral de compras.</t>
  </si>
  <si>
    <t>N° de Supervisiones a la entrega de bienes cuatrimestrales efectuadas por la Unidad de Bienes</t>
  </si>
  <si>
    <r>
      <rPr>
        <b/>
        <sz val="9"/>
        <rFont val="Century Schoolbook"/>
        <family val="1"/>
      </rPr>
      <t>1.-</t>
    </r>
    <r>
      <rPr>
        <sz val="10"/>
        <rFont val="Arial Narrow"/>
        <family val="2"/>
      </rPr>
      <t xml:space="preserve"> Solicitar a la Unidad de Bienes reunión de trabajo para socializar el reporte de la entrega de bienes cada cuatrimestre.</t>
    </r>
  </si>
  <si>
    <r>
      <rPr>
        <b/>
        <sz val="9"/>
        <rFont val="Century Schoolbook"/>
        <family val="1"/>
      </rPr>
      <t>1.-</t>
    </r>
    <r>
      <rPr>
        <sz val="10"/>
        <rFont val="Arial Narrow"/>
        <family val="2"/>
      </rPr>
      <t xml:space="preserve"> Informe Cuatrimestral de Supervisión a la entrega de bienes.</t>
    </r>
  </si>
  <si>
    <r>
      <t xml:space="preserve">* Ec. DIANA REINOSO MIRANDA, </t>
    </r>
    <r>
      <rPr>
        <b/>
        <sz val="10"/>
        <rFont val="Arial Narrow"/>
        <family val="2"/>
      </rPr>
      <t>Directora Administrativa</t>
    </r>
    <r>
      <rPr>
        <sz val="10"/>
        <rFont val="Arial Narrow"/>
        <family val="2"/>
      </rPr>
      <t xml:space="preserve">
* Ing. JANNINA CHABLA SALDARRIAGA, </t>
    </r>
    <r>
      <rPr>
        <b/>
        <sz val="10"/>
        <rFont val="Arial Narrow"/>
        <family val="2"/>
      </rPr>
      <t>Jefe de Unidad de Bienes</t>
    </r>
    <r>
      <rPr>
        <sz val="10"/>
        <rFont val="Arial Narrow"/>
        <family val="2"/>
      </rPr>
      <t xml:space="preserve">
* Ing. JUAN MERINO GAONA, </t>
    </r>
    <r>
      <rPr>
        <b/>
        <sz val="10"/>
        <rFont val="Arial Narrow"/>
        <family val="2"/>
      </rPr>
      <t>Analista Administrativo Dirección Administrativa</t>
    </r>
    <r>
      <rPr>
        <sz val="10"/>
        <rFont val="Arial Narrow"/>
        <family val="2"/>
      </rPr>
      <t xml:space="preserve">
*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</si>
  <si>
    <t>Suscripción de la base de datos Fiel Web</t>
  </si>
  <si>
    <t>Servicio</t>
  </si>
  <si>
    <r>
      <rPr>
        <b/>
        <sz val="9"/>
        <rFont val="Century Schoolbook"/>
        <family val="1"/>
      </rPr>
      <t>4.-</t>
    </r>
    <r>
      <rPr>
        <sz val="10"/>
        <rFont val="Arial Narrow"/>
        <family val="2"/>
      </rPr>
      <t xml:space="preserve"> Emitir informe anual de necesidades de renovación y/o compra de bienes en base a la constatación física de bienes.</t>
    </r>
  </si>
  <si>
    <t>Informe anual de necesidades de renovación y/o compra de bienes en base a la constatación física de bienes, emitido.</t>
  </si>
  <si>
    <t>N° de informes de constatación física de bienes</t>
  </si>
  <si>
    <r>
      <rPr>
        <b/>
        <sz val="9"/>
        <rFont val="Century Schoolbook"/>
        <family val="1"/>
      </rPr>
      <t>1.-</t>
    </r>
    <r>
      <rPr>
        <sz val="10"/>
        <rFont val="Arial Narrow"/>
        <family val="2"/>
      </rPr>
      <t xml:space="preserve"> Solicitar a la Unidad de Control de Bienes reunión de trabajo para socializar el informe de constatación de bienes para la renovación y/o compra de bienes.</t>
    </r>
  </si>
  <si>
    <r>
      <rPr>
        <b/>
        <sz val="9"/>
        <rFont val="Century Schoolbook"/>
        <family val="1"/>
      </rPr>
      <t>1.-</t>
    </r>
    <r>
      <rPr>
        <sz val="10"/>
        <rFont val="Arial Narrow"/>
        <family val="2"/>
      </rPr>
      <t xml:space="preserve"> Informe anual de necesidades de renovación y/o compra de bienes presentado.</t>
    </r>
  </si>
  <si>
    <r>
      <t xml:space="preserve">* Ec. DIANA REINOSO MIRANDA, </t>
    </r>
    <r>
      <rPr>
        <b/>
        <sz val="10"/>
        <rFont val="Arial Narrow"/>
        <family val="2"/>
      </rPr>
      <t>Directora Administrativa</t>
    </r>
    <r>
      <rPr>
        <sz val="10"/>
        <rFont val="Arial Narrow"/>
        <family val="2"/>
      </rPr>
      <t xml:space="preserve">
* Ing. SAMUEL VALDIVIEZO TOLEDO, </t>
    </r>
    <r>
      <rPr>
        <b/>
        <sz val="10"/>
        <rFont val="Arial Narrow"/>
        <family val="2"/>
      </rPr>
      <t>Jefe de Control de Bienes</t>
    </r>
    <r>
      <rPr>
        <sz val="10"/>
        <rFont val="Arial Narrow"/>
        <family val="2"/>
      </rPr>
      <t xml:space="preserve">
* Ing. JUAN MERINO GAONA, </t>
    </r>
    <r>
      <rPr>
        <b/>
        <sz val="10"/>
        <rFont val="Arial Narrow"/>
        <family val="2"/>
      </rPr>
      <t>Analista Administrativo Dirección Administrativa</t>
    </r>
    <r>
      <rPr>
        <sz val="10"/>
        <rFont val="Arial Narrow"/>
        <family val="2"/>
      </rPr>
      <t xml:space="preserve">
*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</si>
  <si>
    <t>Rubro para cubrir aseguramiento de los bienes institucionales.</t>
  </si>
  <si>
    <t>Asegurar los bienes de la institución</t>
  </si>
  <si>
    <r>
      <rPr>
        <b/>
        <sz val="9"/>
        <rFont val="Century Schoolbook"/>
        <family val="1"/>
      </rPr>
      <t>5.-</t>
    </r>
    <r>
      <rPr>
        <sz val="10"/>
        <rFont val="Arial Narrow"/>
        <family val="2"/>
      </rPr>
      <t xml:space="preserve"> Supervisar el cumplimiento de las actividades de las áreas adscritas a la Dirección Administrativa (áreas verdes, áreas deportivas, seguridad y transporte).</t>
    </r>
  </si>
  <si>
    <t>Cumplimiento de las actividades de las áreas adscritas a la Dirección Administrativa (áreas verdes, áreas deportivas, seguridad y transporte) supervisadas.</t>
  </si>
  <si>
    <t>N° de actividades supervisadas</t>
  </si>
  <si>
    <r>
      <t>Solicitar a las Supervisiones informes:</t>
    </r>
    <r>
      <rPr>
        <u/>
        <sz val="10"/>
        <rFont val="Arial Narrow"/>
        <family val="2"/>
      </rPr>
      <t xml:space="preserve">
Escenarios deportiv</t>
    </r>
    <r>
      <rPr>
        <sz val="10"/>
        <rFont val="Arial Narrow"/>
        <family val="2"/>
      </rPr>
      <t>os</t>
    </r>
    <r>
      <rPr>
        <u/>
        <sz val="10"/>
        <rFont val="Arial Narrow"/>
        <family val="2"/>
      </rPr>
      <t xml:space="preserve">, supervisión y control cuatrimestral de actividades
</t>
    </r>
    <r>
      <rPr>
        <b/>
        <sz val="9"/>
        <rFont val="Century Schoolbook"/>
        <family val="1"/>
      </rPr>
      <t>1</t>
    </r>
    <r>
      <rPr>
        <sz val="9"/>
        <rFont val="Arial Narrow"/>
        <family val="2"/>
      </rPr>
      <t>.</t>
    </r>
    <r>
      <rPr>
        <sz val="10"/>
        <rFont val="Arial Narrow"/>
        <family val="2"/>
      </rPr>
      <t xml:space="preserve"> Reporte de atención a usuarios internos y externos (bimensual)
</t>
    </r>
    <r>
      <rPr>
        <b/>
        <sz val="9"/>
        <rFont val="Century Schoolbook"/>
        <family val="1"/>
      </rPr>
      <t>2.</t>
    </r>
    <r>
      <rPr>
        <sz val="10"/>
        <rFont val="Arial Narrow"/>
        <family val="2"/>
      </rPr>
      <t xml:space="preserve"> Reporte de actividades diarias de mantenimiento de las áreas deportivas con el personal de la unidad (bimensual)</t>
    </r>
    <r>
      <rPr>
        <u/>
        <sz val="10"/>
        <rFont val="Arial Narrow"/>
        <family val="2"/>
      </rPr>
      <t xml:space="preserve">
Áreas verdes, supervisión y control cuatrimestral de actividades
</t>
    </r>
    <r>
      <rPr>
        <b/>
        <sz val="9"/>
        <rFont val="Century Schoolbook"/>
        <family val="1"/>
      </rPr>
      <t>1</t>
    </r>
    <r>
      <rPr>
        <b/>
        <sz val="10"/>
        <rFont val="Century Schoolbook"/>
        <family val="1"/>
      </rPr>
      <t>.</t>
    </r>
    <r>
      <rPr>
        <sz val="10"/>
        <rFont val="Arial Narrow"/>
        <family val="2"/>
      </rPr>
      <t xml:space="preserve"> Reporte emitido mediante tablero de control de las actividades de jardinería que lleva a cabo el Supervisor con el personal bajo su cargo (mensual)
</t>
    </r>
    <r>
      <rPr>
        <b/>
        <sz val="9"/>
        <rFont val="Century Schoolbook"/>
        <family val="1"/>
      </rPr>
      <t>2</t>
    </r>
    <r>
      <rPr>
        <sz val="10"/>
        <rFont val="Arial Narrow"/>
        <family val="2"/>
      </rPr>
      <t xml:space="preserve">. Reporte del mantenimiento preventivo de herramientas, maquinarias y equipos necesarios para las actividades de las áreas verdes (bimensual)
</t>
    </r>
    <r>
      <rPr>
        <u/>
        <sz val="10"/>
        <rFont val="Arial Narrow"/>
        <family val="2"/>
      </rPr>
      <t xml:space="preserve">
Transporte, supervisión y control cuatrimestral de actividades
</t>
    </r>
    <r>
      <rPr>
        <b/>
        <sz val="9"/>
        <rFont val="Century Schoolbook"/>
        <family val="1"/>
      </rPr>
      <t>1.</t>
    </r>
    <r>
      <rPr>
        <sz val="10"/>
        <rFont val="Arial Narrow"/>
        <family val="2"/>
      </rPr>
      <t xml:space="preserve"> Proponer al Director Administrativo el Plan Anual de Mantenimiento y matriculación del parque automotor (anual)
</t>
    </r>
    <r>
      <rPr>
        <b/>
        <sz val="9"/>
        <rFont val="Century Schoolbook"/>
        <family val="1"/>
      </rPr>
      <t>2.</t>
    </r>
    <r>
      <rPr>
        <sz val="10"/>
        <rFont val="Arial Narrow"/>
        <family val="2"/>
      </rPr>
      <t xml:space="preserve"> Solicitar el servicio de mantenimiento preventivo y correctivo del parque automotor de conformidad al PAC asignado en el 2020 (anual)
</t>
    </r>
    <r>
      <rPr>
        <b/>
        <sz val="9"/>
        <rFont val="Century Schoolbook"/>
        <family val="1"/>
      </rPr>
      <t>3.</t>
    </r>
    <r>
      <rPr>
        <sz val="10"/>
        <rFont val="Arial Narrow"/>
        <family val="2"/>
      </rPr>
      <t xml:space="preserve"> Solicitar el requerimiento para la contratación y/o renovación de las pólizas de seguro a los vehículos de la UTMACH (anual)
</t>
    </r>
    <r>
      <rPr>
        <b/>
        <sz val="9"/>
        <rFont val="Century Schoolbook"/>
        <family val="1"/>
      </rPr>
      <t>4.</t>
    </r>
    <r>
      <rPr>
        <sz val="10"/>
        <rFont val="Arial Narrow"/>
        <family val="2"/>
      </rPr>
      <t xml:space="preserve"> Solicitar el requerimiento para la matriculación de los vehículos de la UTMACH (anual)
</t>
    </r>
    <r>
      <rPr>
        <b/>
        <sz val="9"/>
        <rFont val="Century Schoolbook"/>
        <family val="1"/>
      </rPr>
      <t>5.</t>
    </r>
    <r>
      <rPr>
        <sz val="10"/>
        <rFont val="Arial Narrow"/>
        <family val="2"/>
      </rPr>
      <t xml:space="preserve"> Realizar trámite para la adquisición y control de combustible que utilizará en la movilización de las unidades de transporte del parque automotor de la IES (anual).
</t>
    </r>
    <r>
      <rPr>
        <b/>
        <sz val="9"/>
        <rFont val="Century Schoolbook"/>
        <family val="1"/>
      </rPr>
      <t>6.</t>
    </r>
    <r>
      <rPr>
        <sz val="10"/>
        <rFont val="Arial Narrow"/>
        <family val="2"/>
      </rPr>
      <t xml:space="preserve"> Realizar el seguimiento y control diario de las tareas asignadas a los choferes, así como el estado de los vehículos asignados (mensualizados)
</t>
    </r>
    <r>
      <rPr>
        <b/>
        <sz val="9"/>
        <rFont val="Century Schoolbook"/>
        <family val="1"/>
      </rPr>
      <t>7.</t>
    </r>
    <r>
      <rPr>
        <sz val="10"/>
        <rFont val="Arial Narrow"/>
        <family val="2"/>
      </rPr>
      <t xml:space="preserve"> Supervisar el mantenimiento y limpieza a las unidades de transporte (mensualizados)
</t>
    </r>
    <r>
      <rPr>
        <b/>
        <sz val="9"/>
        <rFont val="Century Schoolbook"/>
        <family val="1"/>
      </rPr>
      <t>8.</t>
    </r>
    <r>
      <rPr>
        <sz val="10"/>
        <rFont val="Arial Narrow"/>
        <family val="2"/>
      </rPr>
      <t xml:space="preserve"> Verificar el cumplimiento de las órdenes de movilización (mensualizados)</t>
    </r>
    <r>
      <rPr>
        <u/>
        <sz val="10"/>
        <rFont val="Arial Narrow"/>
        <family val="2"/>
      </rPr>
      <t xml:space="preserve">
Área de seguridad, supervisión y control cuatrimestral de actividades</t>
    </r>
    <r>
      <rPr>
        <sz val="10"/>
        <rFont val="Arial Narrow"/>
        <family val="2"/>
      </rPr>
      <t xml:space="preserve">
</t>
    </r>
    <r>
      <rPr>
        <b/>
        <sz val="9"/>
        <rFont val="Century Schoolbook"/>
        <family val="1"/>
      </rPr>
      <t>1.</t>
    </r>
    <r>
      <rPr>
        <sz val="10"/>
        <rFont val="Arial Narrow"/>
        <family val="2"/>
      </rPr>
      <t xml:space="preserve"> Proponer al Director Administrativo cronograma de las actividades que lleva a cabo el personal de seguridad y guardianía (cuatrimestral)
</t>
    </r>
    <r>
      <rPr>
        <b/>
        <sz val="9"/>
        <rFont val="Century Schoolbook"/>
        <family val="1"/>
      </rPr>
      <t>2.</t>
    </r>
    <r>
      <rPr>
        <sz val="10"/>
        <rFont val="Arial Narrow"/>
        <family val="2"/>
      </rPr>
      <t xml:space="preserve"> Reporte del distributivo de personal de seguridad y guardianía por áreas de trabajo (mensual)
</t>
    </r>
    <r>
      <rPr>
        <b/>
        <sz val="9"/>
        <rFont val="Century Schoolbook"/>
        <family val="1"/>
      </rPr>
      <t>3.</t>
    </r>
    <r>
      <rPr>
        <sz val="10"/>
        <rFont val="Arial Narrow"/>
        <family val="2"/>
      </rPr>
      <t xml:space="preserve"> Reporte de solicitudes del archivo de las cámaras de video vigilancia (semestral)
</t>
    </r>
  </si>
  <si>
    <r>
      <rPr>
        <b/>
        <sz val="9"/>
        <rFont val="Century Schoolbook"/>
        <family val="1"/>
      </rPr>
      <t>1.-</t>
    </r>
    <r>
      <rPr>
        <sz val="10"/>
        <rFont val="Arial Narrow"/>
        <family val="2"/>
      </rPr>
      <t xml:space="preserve"> Reporte de supervisión de cumplimiento de las actividades de las áreas adscritas a la dirección administrativa.</t>
    </r>
  </si>
  <si>
    <r>
      <t xml:space="preserve">* Ec. DIANA REINOSO MIRANDA, </t>
    </r>
    <r>
      <rPr>
        <b/>
        <sz val="10"/>
        <rFont val="Arial Narrow"/>
        <family val="2"/>
      </rPr>
      <t>Directora Administrativa</t>
    </r>
    <r>
      <rPr>
        <sz val="10"/>
        <rFont val="Arial Narrow"/>
        <family val="2"/>
      </rPr>
      <t xml:space="preserve">
* Supervisores (Ing. ELIO FLORES VILLON, </t>
    </r>
    <r>
      <rPr>
        <b/>
        <sz val="10"/>
        <rFont val="Arial Narrow"/>
        <family val="2"/>
      </rPr>
      <t>Transporte</t>
    </r>
    <r>
      <rPr>
        <sz val="10"/>
        <rFont val="Arial Narrow"/>
        <family val="2"/>
      </rPr>
      <t xml:space="preserve">; Abg. RAÚL CARPIO SILVA, </t>
    </r>
    <r>
      <rPr>
        <b/>
        <sz val="10"/>
        <rFont val="Arial Narrow"/>
        <family val="2"/>
      </rPr>
      <t>Seguridad</t>
    </r>
    <r>
      <rPr>
        <sz val="10"/>
        <rFont val="Arial Narrow"/>
        <family val="2"/>
      </rPr>
      <t xml:space="preserve">; Ing. MARLO VILLAMAR PIEDRA, </t>
    </r>
    <r>
      <rPr>
        <b/>
        <sz val="10"/>
        <rFont val="Arial Narrow"/>
        <family val="2"/>
      </rPr>
      <t>Áreas Verdes</t>
    </r>
    <r>
      <rPr>
        <sz val="10"/>
        <rFont val="Arial Narrow"/>
        <family val="2"/>
      </rPr>
      <t xml:space="preserve"> y Ing. MARIO ONTANEDA ROSALES,</t>
    </r>
    <r>
      <rPr>
        <b/>
        <sz val="10"/>
        <rFont val="Arial Narrow"/>
        <family val="2"/>
      </rPr>
      <t xml:space="preserve"> Escenarios Deportivos</t>
    </r>
    <r>
      <rPr>
        <sz val="10"/>
        <rFont val="Arial Narrow"/>
        <family val="2"/>
      </rPr>
      <t xml:space="preserve">)
* Ing. JUAN MERINO GAONA, </t>
    </r>
    <r>
      <rPr>
        <b/>
        <sz val="10"/>
        <rFont val="Arial Narrow"/>
        <family val="2"/>
      </rPr>
      <t>Analista Administrativo Dirección Administrativa</t>
    </r>
    <r>
      <rPr>
        <sz val="10"/>
        <rFont val="Arial Narrow"/>
        <family val="2"/>
      </rPr>
      <t xml:space="preserve">
*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</si>
  <si>
    <t>Presupuesto asignado a la Supervisión de Escenarios Deportivos.</t>
  </si>
  <si>
    <t>Varios mantenimiento de maquinarias y equipos de los escenarios deportivos</t>
  </si>
  <si>
    <t>Servicio de mantenimiento de los escenarios deportivos</t>
  </si>
  <si>
    <t>Focos Ahorradores</t>
  </si>
  <si>
    <t>Rosetas duchas</t>
  </si>
  <si>
    <t>Grifos de lavamanos</t>
  </si>
  <si>
    <t>Trapeadores dobles ULTRAMOP</t>
  </si>
  <si>
    <t>170601010001</t>
  </si>
  <si>
    <t>Rastrillo de metal</t>
  </si>
  <si>
    <t>17060080001</t>
  </si>
  <si>
    <t>Rastrillos grandes</t>
  </si>
  <si>
    <t>Carretilla con rueda neumático</t>
  </si>
  <si>
    <t>Rollo de cuerda para motoguiadaña</t>
  </si>
  <si>
    <t>17060044001</t>
  </si>
  <si>
    <t>Machete bellota</t>
  </si>
  <si>
    <t>Glifosato</t>
  </si>
  <si>
    <t>Caneca</t>
  </si>
  <si>
    <t>Amina para la hoja ancha</t>
  </si>
  <si>
    <t>Presupuesto asignado a la Supervisión de Áreas Verdes.</t>
  </si>
  <si>
    <t>Varios mantenimiento de maquinarias y equipos pertenecientes a las áreas verdes</t>
  </si>
  <si>
    <r>
      <t xml:space="preserve">Aceite WD </t>
    </r>
    <r>
      <rPr>
        <sz val="10"/>
        <rFont val="Century Schoolbook"/>
        <family val="1"/>
      </rPr>
      <t>40</t>
    </r>
    <r>
      <rPr>
        <sz val="10"/>
        <rFont val="Arial Narrow"/>
        <family val="2"/>
      </rPr>
      <t xml:space="preserve"> a diésel</t>
    </r>
  </si>
  <si>
    <t>Aceite de dos tiempos</t>
  </si>
  <si>
    <t>Litro</t>
  </si>
  <si>
    <t>Aspersores</t>
  </si>
  <si>
    <r>
      <t xml:space="preserve">Tubo de </t>
    </r>
    <r>
      <rPr>
        <sz val="10"/>
        <color rgb="FF000000"/>
        <rFont val="Century Schoolbook"/>
        <family val="1"/>
      </rPr>
      <t>63</t>
    </r>
    <r>
      <rPr>
        <sz val="10"/>
        <color rgb="FF000000"/>
        <rFont val="Arial Narrow"/>
        <family val="2"/>
      </rPr>
      <t xml:space="preserve"> mm</t>
    </r>
  </si>
  <si>
    <r>
      <t xml:space="preserve">Tubo de </t>
    </r>
    <r>
      <rPr>
        <sz val="10"/>
        <color rgb="FF000000"/>
        <rFont val="Century Schoolbook"/>
        <family val="1"/>
      </rPr>
      <t>50</t>
    </r>
    <r>
      <rPr>
        <sz val="10"/>
        <color rgb="FF000000"/>
        <rFont val="Arial Narrow"/>
        <family val="2"/>
      </rPr>
      <t xml:space="preserve"> mm</t>
    </r>
  </si>
  <si>
    <r>
      <t xml:space="preserve">Tubo de </t>
    </r>
    <r>
      <rPr>
        <sz val="10"/>
        <color rgb="FF000000"/>
        <rFont val="Century Schoolbook"/>
        <family val="1"/>
      </rPr>
      <t>32</t>
    </r>
    <r>
      <rPr>
        <sz val="10"/>
        <color rgb="FF000000"/>
        <rFont val="Arial Narrow"/>
        <family val="2"/>
      </rPr>
      <t xml:space="preserve"> mm </t>
    </r>
  </si>
  <si>
    <r>
      <t xml:space="preserve">Tubo de </t>
    </r>
    <r>
      <rPr>
        <sz val="10"/>
        <color rgb="FF000000"/>
        <rFont val="Century Schoolbook"/>
        <family val="1"/>
      </rPr>
      <t>25</t>
    </r>
    <r>
      <rPr>
        <sz val="10"/>
        <color rgb="FF000000"/>
        <rFont val="Arial Narrow"/>
        <family val="2"/>
      </rPr>
      <t xml:space="preserve"> mm</t>
    </r>
  </si>
  <si>
    <r>
      <rPr>
        <sz val="10"/>
        <color rgb="FF000000"/>
        <rFont val="Century Schoolbook"/>
        <family val="1"/>
      </rPr>
      <t>110</t>
    </r>
    <r>
      <rPr>
        <sz val="10"/>
        <color rgb="FF000000"/>
        <rFont val="Arial Narrow"/>
        <family val="2"/>
      </rPr>
      <t xml:space="preserve">mm codo </t>
    </r>
    <r>
      <rPr>
        <sz val="10"/>
        <color rgb="FF000000"/>
        <rFont val="Century Schoolbook"/>
        <family val="1"/>
      </rPr>
      <t>90</t>
    </r>
    <r>
      <rPr>
        <sz val="10"/>
        <color rgb="FF000000"/>
        <rFont val="Arial Narrow"/>
        <family val="2"/>
      </rPr>
      <t>°</t>
    </r>
  </si>
  <si>
    <r>
      <t xml:space="preserve">Codo </t>
    </r>
    <r>
      <rPr>
        <sz val="10"/>
        <color rgb="FF000000"/>
        <rFont val="Century Schoolbook"/>
        <family val="1"/>
      </rPr>
      <t>90</t>
    </r>
    <r>
      <rPr>
        <sz val="10"/>
        <color rgb="FF000000"/>
        <rFont val="Arial Narrow"/>
        <family val="2"/>
      </rPr>
      <t xml:space="preserve">° </t>
    </r>
    <r>
      <rPr>
        <sz val="10"/>
        <color rgb="FF000000"/>
        <rFont val="Century Schoolbook"/>
        <family val="1"/>
      </rPr>
      <t>63</t>
    </r>
    <r>
      <rPr>
        <sz val="10"/>
        <color rgb="FF000000"/>
        <rFont val="Arial Narrow"/>
        <family val="2"/>
      </rPr>
      <t xml:space="preserve"> mm</t>
    </r>
  </si>
  <si>
    <r>
      <t xml:space="preserve">Cruz </t>
    </r>
    <r>
      <rPr>
        <sz val="10"/>
        <color rgb="FF000000"/>
        <rFont val="Century Schoolbook"/>
        <family val="1"/>
      </rPr>
      <t>63*62</t>
    </r>
    <r>
      <rPr>
        <sz val="10"/>
        <color rgb="FF000000"/>
        <rFont val="Arial Narrow"/>
        <family val="2"/>
      </rPr>
      <t xml:space="preserve"> mm</t>
    </r>
  </si>
  <si>
    <r>
      <t xml:space="preserve">Codos </t>
    </r>
    <r>
      <rPr>
        <sz val="10"/>
        <color rgb="FF000000"/>
        <rFont val="Century Schoolbook"/>
        <family val="1"/>
      </rPr>
      <t>90° 25</t>
    </r>
    <r>
      <rPr>
        <sz val="10"/>
        <color rgb="FF000000"/>
        <rFont val="Arial Narrow"/>
        <family val="2"/>
      </rPr>
      <t xml:space="preserve"> mm</t>
    </r>
  </si>
  <si>
    <r>
      <t xml:space="preserve">Cruz </t>
    </r>
    <r>
      <rPr>
        <sz val="10"/>
        <color rgb="FF000000"/>
        <rFont val="Century Schoolbook"/>
        <family val="1"/>
      </rPr>
      <t xml:space="preserve">110*63 </t>
    </r>
    <r>
      <rPr>
        <sz val="10"/>
        <color rgb="FF000000"/>
        <rFont val="Arial Narrow"/>
        <family val="2"/>
      </rPr>
      <t>mm</t>
    </r>
  </si>
  <si>
    <r>
      <t xml:space="preserve">Cruz </t>
    </r>
    <r>
      <rPr>
        <sz val="10"/>
        <color rgb="FF000000"/>
        <rFont val="Century Schoolbook"/>
        <family val="1"/>
      </rPr>
      <t>63*63</t>
    </r>
    <r>
      <rPr>
        <sz val="10"/>
        <color rgb="FF000000"/>
        <rFont val="Arial Narrow"/>
        <family val="2"/>
      </rPr>
      <t xml:space="preserve"> mm</t>
    </r>
  </si>
  <si>
    <r>
      <t xml:space="preserve">Cruz </t>
    </r>
    <r>
      <rPr>
        <sz val="10"/>
        <color rgb="FF000000"/>
        <rFont val="Century Schoolbook"/>
        <family val="1"/>
      </rPr>
      <t>63*32</t>
    </r>
    <r>
      <rPr>
        <sz val="10"/>
        <color rgb="FF000000"/>
        <rFont val="Arial Narrow"/>
        <family val="2"/>
      </rPr>
      <t xml:space="preserve"> mm</t>
    </r>
  </si>
  <si>
    <r>
      <t xml:space="preserve">Cruz </t>
    </r>
    <r>
      <rPr>
        <sz val="10"/>
        <color rgb="FF000000"/>
        <rFont val="Century Schoolbook"/>
        <family val="1"/>
      </rPr>
      <t>63*25</t>
    </r>
    <r>
      <rPr>
        <sz val="10"/>
        <color rgb="FF000000"/>
        <rFont val="Arial Narrow"/>
        <family val="2"/>
      </rPr>
      <t xml:space="preserve"> mm</t>
    </r>
  </si>
  <si>
    <r>
      <t xml:space="preserve">Cruz </t>
    </r>
    <r>
      <rPr>
        <sz val="10"/>
        <color rgb="FF000000"/>
        <rFont val="Century Schoolbook"/>
        <family val="1"/>
      </rPr>
      <t>50*50</t>
    </r>
    <r>
      <rPr>
        <sz val="10"/>
        <color rgb="FF000000"/>
        <rFont val="Arial Narrow"/>
        <family val="2"/>
      </rPr>
      <t xml:space="preserve"> mm</t>
    </r>
  </si>
  <si>
    <r>
      <t xml:space="preserve">Cruz </t>
    </r>
    <r>
      <rPr>
        <sz val="10"/>
        <color rgb="FF000000"/>
        <rFont val="Century Schoolbook"/>
        <family val="1"/>
      </rPr>
      <t>50*32</t>
    </r>
    <r>
      <rPr>
        <sz val="10"/>
        <color rgb="FF000000"/>
        <rFont val="Arial Narrow"/>
        <family val="2"/>
      </rPr>
      <t xml:space="preserve"> mm</t>
    </r>
  </si>
  <si>
    <r>
      <t xml:space="preserve">Cruz </t>
    </r>
    <r>
      <rPr>
        <sz val="10"/>
        <color rgb="FF000000"/>
        <rFont val="Century Schoolbook"/>
        <family val="1"/>
      </rPr>
      <t>32*32</t>
    </r>
    <r>
      <rPr>
        <sz val="10"/>
        <color rgb="FF000000"/>
        <rFont val="Arial Narrow"/>
        <family val="2"/>
      </rPr>
      <t xml:space="preserve"> mm</t>
    </r>
  </si>
  <si>
    <r>
      <t xml:space="preserve">Adaptador boquilla </t>
    </r>
    <r>
      <rPr>
        <sz val="10"/>
        <color rgb="FF000000"/>
        <rFont val="Century Schoolbook"/>
        <family val="1"/>
      </rPr>
      <t>25 3/4</t>
    </r>
    <r>
      <rPr>
        <sz val="10"/>
        <color rgb="FF000000"/>
        <rFont val="Arial Narrow"/>
        <family val="2"/>
      </rPr>
      <t xml:space="preserve"> R/M</t>
    </r>
  </si>
  <si>
    <r>
      <t xml:space="preserve">Adaptador boquilla </t>
    </r>
    <r>
      <rPr>
        <sz val="10"/>
        <color rgb="FF000000"/>
        <rFont val="Century Schoolbook"/>
        <family val="1"/>
      </rPr>
      <t>25</t>
    </r>
    <r>
      <rPr>
        <sz val="10"/>
        <color rgb="FF000000"/>
        <rFont val="Arial Narrow"/>
        <family val="2"/>
      </rPr>
      <t xml:space="preserve"> MM R/M</t>
    </r>
  </si>
  <si>
    <r>
      <t xml:space="preserve">Tee de </t>
    </r>
    <r>
      <rPr>
        <sz val="10"/>
        <color rgb="FF000000"/>
        <rFont val="Century Schoolbook"/>
        <family val="1"/>
      </rPr>
      <t>110*63</t>
    </r>
    <r>
      <rPr>
        <sz val="10"/>
        <color rgb="FF000000"/>
        <rFont val="Arial Narrow"/>
        <family val="2"/>
      </rPr>
      <t xml:space="preserve"> mm</t>
    </r>
  </si>
  <si>
    <r>
      <t xml:space="preserve">Tee de </t>
    </r>
    <r>
      <rPr>
        <sz val="10"/>
        <color rgb="FF000000"/>
        <rFont val="Century Schoolbook"/>
        <family val="1"/>
      </rPr>
      <t>63*32</t>
    </r>
    <r>
      <rPr>
        <sz val="10"/>
        <color rgb="FF000000"/>
        <rFont val="Arial Narrow"/>
        <family val="2"/>
      </rPr>
      <t xml:space="preserve"> mm</t>
    </r>
  </si>
  <si>
    <r>
      <t xml:space="preserve">Tee de </t>
    </r>
    <r>
      <rPr>
        <sz val="10"/>
        <color rgb="FF000000"/>
        <rFont val="Century Schoolbook"/>
        <family val="1"/>
      </rPr>
      <t>63*25</t>
    </r>
    <r>
      <rPr>
        <sz val="10"/>
        <color rgb="FF000000"/>
        <rFont val="Arial Narrow"/>
        <family val="2"/>
      </rPr>
      <t xml:space="preserve"> mm</t>
    </r>
  </si>
  <si>
    <r>
      <t xml:space="preserve">Tee de </t>
    </r>
    <r>
      <rPr>
        <sz val="10"/>
        <color rgb="FF000000"/>
        <rFont val="Century Schoolbook"/>
        <family val="1"/>
      </rPr>
      <t>50*50</t>
    </r>
    <r>
      <rPr>
        <sz val="10"/>
        <color rgb="FF000000"/>
        <rFont val="Arial Narrow"/>
        <family val="2"/>
      </rPr>
      <t xml:space="preserve"> mm</t>
    </r>
  </si>
  <si>
    <r>
      <t xml:space="preserve">Tee de </t>
    </r>
    <r>
      <rPr>
        <sz val="10"/>
        <color rgb="FF000000"/>
        <rFont val="Century Schoolbook"/>
        <family val="1"/>
      </rPr>
      <t>50*32</t>
    </r>
    <r>
      <rPr>
        <sz val="10"/>
        <color rgb="FF000000"/>
        <rFont val="Arial Narrow"/>
        <family val="2"/>
      </rPr>
      <t xml:space="preserve"> mm</t>
    </r>
  </si>
  <si>
    <r>
      <t xml:space="preserve">Tee de </t>
    </r>
    <r>
      <rPr>
        <sz val="10"/>
        <color rgb="FF000000"/>
        <rFont val="Century Schoolbook"/>
        <family val="1"/>
      </rPr>
      <t>50*25</t>
    </r>
    <r>
      <rPr>
        <sz val="10"/>
        <color rgb="FF000000"/>
        <rFont val="Arial Narrow"/>
        <family val="2"/>
      </rPr>
      <t xml:space="preserve"> mm</t>
    </r>
  </si>
  <si>
    <r>
      <t xml:space="preserve">Tee </t>
    </r>
    <r>
      <rPr>
        <sz val="10"/>
        <color rgb="FF000000"/>
        <rFont val="Century Schoolbook"/>
        <family val="1"/>
      </rPr>
      <t>25*25</t>
    </r>
    <r>
      <rPr>
        <sz val="10"/>
        <color rgb="FF000000"/>
        <rFont val="Arial Narrow"/>
        <family val="2"/>
      </rPr>
      <t xml:space="preserve"> mm</t>
    </r>
  </si>
  <si>
    <r>
      <t xml:space="preserve">Reductores </t>
    </r>
    <r>
      <rPr>
        <sz val="10"/>
        <color rgb="FF000000"/>
        <rFont val="Century Schoolbook"/>
        <family val="1"/>
      </rPr>
      <t>110*63</t>
    </r>
    <r>
      <rPr>
        <sz val="10"/>
        <color rgb="FF000000"/>
        <rFont val="Arial Narrow"/>
        <family val="2"/>
      </rPr>
      <t xml:space="preserve"> mm</t>
    </r>
  </si>
  <si>
    <r>
      <t xml:space="preserve">Reductores </t>
    </r>
    <r>
      <rPr>
        <sz val="10"/>
        <color rgb="FF000000"/>
        <rFont val="Century Schoolbook"/>
        <family val="1"/>
      </rPr>
      <t>63*50</t>
    </r>
    <r>
      <rPr>
        <sz val="10"/>
        <color rgb="FF000000"/>
        <rFont val="Arial Narrow"/>
        <family val="2"/>
      </rPr>
      <t xml:space="preserve"> mm</t>
    </r>
  </si>
  <si>
    <r>
      <t xml:space="preserve">Reductores </t>
    </r>
    <r>
      <rPr>
        <sz val="10"/>
        <color rgb="FF000000"/>
        <rFont val="Century Schoolbook"/>
        <family val="1"/>
      </rPr>
      <t>63*32</t>
    </r>
    <r>
      <rPr>
        <sz val="10"/>
        <color rgb="FF000000"/>
        <rFont val="Arial Narrow"/>
        <family val="2"/>
      </rPr>
      <t xml:space="preserve"> mm</t>
    </r>
  </si>
  <si>
    <r>
      <t xml:space="preserve">Reductores </t>
    </r>
    <r>
      <rPr>
        <sz val="10"/>
        <color rgb="FF000000"/>
        <rFont val="Century Schoolbook"/>
        <family val="1"/>
      </rPr>
      <t>50*32</t>
    </r>
    <r>
      <rPr>
        <sz val="10"/>
        <color rgb="FF000000"/>
        <rFont val="Arial Narrow"/>
        <family val="2"/>
      </rPr>
      <t xml:space="preserve"> mm</t>
    </r>
  </si>
  <si>
    <r>
      <t xml:space="preserve">Reductores </t>
    </r>
    <r>
      <rPr>
        <sz val="10"/>
        <color rgb="FF000000"/>
        <rFont val="Century Schoolbook"/>
        <family val="1"/>
      </rPr>
      <t>32*25</t>
    </r>
    <r>
      <rPr>
        <sz val="10"/>
        <color rgb="FF000000"/>
        <rFont val="Arial Narrow"/>
        <family val="2"/>
      </rPr>
      <t xml:space="preserve"> mm</t>
    </r>
  </si>
  <si>
    <t>Kalipega </t>
  </si>
  <si>
    <r>
      <t xml:space="preserve">Válvula bola pvc pegable de </t>
    </r>
    <r>
      <rPr>
        <sz val="10"/>
        <rFont val="Century Schoolbook"/>
        <family val="1"/>
      </rPr>
      <t>63</t>
    </r>
    <r>
      <rPr>
        <sz val="10"/>
        <rFont val="Arial Narrow"/>
        <family val="2"/>
      </rPr>
      <t xml:space="preserve"> mm</t>
    </r>
  </si>
  <si>
    <r>
      <t xml:space="preserve">Válvula bola pvc pegable de </t>
    </r>
    <r>
      <rPr>
        <sz val="10"/>
        <rFont val="Century Schoolbook"/>
        <family val="1"/>
      </rPr>
      <t>50</t>
    </r>
    <r>
      <rPr>
        <sz val="10"/>
        <rFont val="Arial Narrow"/>
        <family val="2"/>
      </rPr>
      <t xml:space="preserve"> mm</t>
    </r>
  </si>
  <si>
    <r>
      <t xml:space="preserve">Válvula bola pvc pegable de </t>
    </r>
    <r>
      <rPr>
        <sz val="10"/>
        <rFont val="Century Schoolbook"/>
        <family val="1"/>
      </rPr>
      <t>32</t>
    </r>
    <r>
      <rPr>
        <sz val="10"/>
        <rFont val="Arial Narrow"/>
        <family val="2"/>
      </rPr>
      <t xml:space="preserve"> mm</t>
    </r>
  </si>
  <si>
    <t>Suministro para Actividades Agropecuarias, Pesca y Caza</t>
  </si>
  <si>
    <t>Lampas</t>
  </si>
  <si>
    <t>Machetes</t>
  </si>
  <si>
    <t>Recogedores de lata</t>
  </si>
  <si>
    <r>
      <t xml:space="preserve">Presupuesto asignado a la Supervisión Área de Transporte.
Tributan con el OEI </t>
    </r>
    <r>
      <rPr>
        <sz val="10"/>
        <rFont val="Century Schoolbook"/>
        <family val="1"/>
      </rPr>
      <t>10</t>
    </r>
    <r>
      <rPr>
        <sz val="10"/>
        <rFont val="Arial Narrow"/>
        <family val="2"/>
      </rPr>
      <t xml:space="preserve"> “Mejorar la gestión institucional”.
Simplificar los trámites administrativos requeridos en la gestión universitaria.</t>
    </r>
  </si>
  <si>
    <t>Mantenimiento flota vehicular</t>
  </si>
  <si>
    <t>Combustible para la flota vehicular</t>
  </si>
  <si>
    <t>Pagos de matriculas y otros de la flota vehicular</t>
  </si>
  <si>
    <t>Pago de seguros vehicular</t>
  </si>
  <si>
    <r>
      <t xml:space="preserve">Presupuesto asignado a la Supervisión de Vigilancia y Seguridad.
Tributan con el OEI </t>
    </r>
    <r>
      <rPr>
        <sz val="10"/>
        <rFont val="Century Schoolbook"/>
        <family val="1"/>
      </rPr>
      <t>10</t>
    </r>
    <r>
      <rPr>
        <sz val="10"/>
        <rFont val="Arial Narrow"/>
        <family val="2"/>
      </rPr>
      <t xml:space="preserve"> “Mejorar la gestión institucional”.
Simplificar los trámites administrativos requeridos en la gestión universitaria.
</t>
    </r>
  </si>
  <si>
    <t>Permiso y matriculación de las armas de propiedad de la UTMACH</t>
  </si>
  <si>
    <t>Linternas</t>
  </si>
  <si>
    <t>Llaves menores</t>
  </si>
  <si>
    <t>Juego</t>
  </si>
  <si>
    <t>Candados</t>
  </si>
  <si>
    <t>Gorras</t>
  </si>
  <si>
    <r>
      <t xml:space="preserve">Cartuchos calibres </t>
    </r>
    <r>
      <rPr>
        <sz val="10"/>
        <rFont val="Century Schoolbook"/>
        <family val="1"/>
      </rPr>
      <t>12</t>
    </r>
    <r>
      <rPr>
        <sz val="10"/>
        <rFont val="Arial Narrow"/>
        <family val="2"/>
      </rPr>
      <t xml:space="preserve"> mm (</t>
    </r>
    <r>
      <rPr>
        <sz val="10"/>
        <rFont val="Century Schoolbook"/>
        <family val="1"/>
      </rPr>
      <t>20</t>
    </r>
    <r>
      <rPr>
        <sz val="10"/>
        <rFont val="Arial Narrow"/>
        <family val="2"/>
      </rPr>
      <t xml:space="preserve"> unidades)</t>
    </r>
  </si>
  <si>
    <r>
      <t xml:space="preserve">Proyectiles calibre </t>
    </r>
    <r>
      <rPr>
        <sz val="10"/>
        <rFont val="Century Schoolbook"/>
        <family val="1"/>
      </rPr>
      <t>38</t>
    </r>
    <r>
      <rPr>
        <sz val="10"/>
        <rFont val="Arial Narrow"/>
        <family val="2"/>
      </rPr>
      <t xml:space="preserve"> lago (</t>
    </r>
    <r>
      <rPr>
        <sz val="10"/>
        <rFont val="Century Schoolbook"/>
        <family val="1"/>
      </rPr>
      <t>100</t>
    </r>
    <r>
      <rPr>
        <sz val="10"/>
        <rFont val="Arial Narrow"/>
        <family val="2"/>
      </rPr>
      <t xml:space="preserve"> unidades)</t>
    </r>
  </si>
  <si>
    <r>
      <rPr>
        <b/>
        <sz val="9"/>
        <rFont val="Century Schoolbook"/>
        <family val="1"/>
      </rPr>
      <t>6.-</t>
    </r>
    <r>
      <rPr>
        <sz val="10"/>
        <rFont val="Arial Narrow"/>
        <family val="2"/>
      </rPr>
      <t xml:space="preserve"> Gestionar los requerimientos de compra de pasajes aéreos y pago de predios.</t>
    </r>
  </si>
  <si>
    <t>Requerimientos de compra de pasajes aéreos y pago de predios gestionados.</t>
  </si>
  <si>
    <t>N° de requerimientos de compra de pasajes aéreos y pago de predios despachados</t>
  </si>
  <si>
    <r>
      <rPr>
        <b/>
        <sz val="9"/>
        <rFont val="Century Schoolbook"/>
        <family val="1"/>
      </rPr>
      <t>1.-</t>
    </r>
    <r>
      <rPr>
        <sz val="10"/>
        <rFont val="Arial Narrow"/>
        <family val="2"/>
      </rPr>
      <t xml:space="preserve"> Receptar autorización del señor Rector en requerimiento.
</t>
    </r>
    <r>
      <rPr>
        <b/>
        <sz val="9"/>
        <rFont val="Century Schoolbook"/>
        <family val="1"/>
      </rPr>
      <t>2.-</t>
    </r>
    <r>
      <rPr>
        <sz val="10"/>
        <rFont val="Arial Narrow"/>
        <family val="2"/>
      </rPr>
      <t xml:space="preserve"> Verificar disponibilidad de vuelos en el sistema FlyCard de Tame y proceder a la compra de los boletos aéreos.
</t>
    </r>
    <r>
      <rPr>
        <b/>
        <sz val="9"/>
        <rFont val="Century Schoolbook"/>
        <family val="1"/>
      </rPr>
      <t>3.-</t>
    </r>
    <r>
      <rPr>
        <sz val="10"/>
        <rFont val="Arial Narrow"/>
        <family val="2"/>
      </rPr>
      <t xml:space="preserve"> Imprimir boletos generados en el  sistema FlyCard de TAME-EP.
</t>
    </r>
    <r>
      <rPr>
        <b/>
        <sz val="9"/>
        <rFont val="Century Schoolbook"/>
        <family val="1"/>
      </rPr>
      <t>4.-</t>
    </r>
    <r>
      <rPr>
        <sz val="10"/>
        <rFont val="Arial Narrow"/>
        <family val="2"/>
      </rPr>
      <t xml:space="preserve"> Receptar de los beneficiarios los pases de abordar del vuelo utilizado.
</t>
    </r>
    <r>
      <rPr>
        <b/>
        <sz val="9"/>
        <rFont val="Century Schoolbook"/>
        <family val="1"/>
      </rPr>
      <t>5.-</t>
    </r>
    <r>
      <rPr>
        <sz val="10"/>
        <rFont val="Arial Narrow"/>
        <family val="2"/>
      </rPr>
      <t xml:space="preserve"> Realizar el trámite ante el GAD de Machala para que envíe el reporte de pago, apegándose a lo que estipula la Ley del COTAD.
</t>
    </r>
    <r>
      <rPr>
        <b/>
        <sz val="9"/>
        <rFont val="Century Schoolbook"/>
        <family val="1"/>
      </rPr>
      <t>6.-</t>
    </r>
    <r>
      <rPr>
        <sz val="10"/>
        <rFont val="Arial Narrow"/>
        <family val="2"/>
      </rPr>
      <t xml:space="preserve"> Solicitar a la máxima Autoridad de la UTMACH, autorizar a la Dirección Financiera proceder al pago de predios urbanos y rurales.
</t>
    </r>
    <r>
      <rPr>
        <b/>
        <sz val="9"/>
        <rFont val="Century Schoolbook"/>
        <family val="1"/>
      </rPr>
      <t>7.-</t>
    </r>
    <r>
      <rPr>
        <sz val="10"/>
        <rFont val="Arial Narrow"/>
        <family val="2"/>
      </rPr>
      <t xml:space="preserve"> Solicitar evidencia a la Unidad de Contabilidad de los pagos por concepto de predios urbanos y rurales.</t>
    </r>
  </si>
  <si>
    <r>
      <rPr>
        <b/>
        <sz val="9"/>
        <rFont val="Century Schoolbook"/>
        <family val="1"/>
      </rPr>
      <t>1.-</t>
    </r>
    <r>
      <rPr>
        <sz val="10"/>
        <rFont val="Arial Narrow"/>
        <family val="2"/>
      </rPr>
      <t xml:space="preserve"> Reporte de pagos de pasajes y predios.</t>
    </r>
  </si>
  <si>
    <r>
      <t xml:space="preserve">* Ec. DIANA REINOSO MIRANDA, </t>
    </r>
    <r>
      <rPr>
        <b/>
        <sz val="10"/>
        <rFont val="Arial Narrow"/>
        <family val="2"/>
      </rPr>
      <t>Directora Administrativa y Administradora de Contrato</t>
    </r>
    <r>
      <rPr>
        <sz val="10"/>
        <rFont val="Arial Narrow"/>
        <family val="2"/>
      </rPr>
      <t xml:space="preserve">
* Ing. JUAN MERINO GAONA, </t>
    </r>
    <r>
      <rPr>
        <b/>
        <sz val="10"/>
        <rFont val="Arial Narrow"/>
        <family val="2"/>
      </rPr>
      <t>Analista Administrativo Dirección Administrativa</t>
    </r>
    <r>
      <rPr>
        <sz val="10"/>
        <rFont val="Arial Narrow"/>
        <family val="2"/>
      </rPr>
      <t xml:space="preserve">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</si>
  <si>
    <t>Rubros para cubrir gastos de contratos de pasajes internos y externos por parte de la Dirección Administrativa.</t>
  </si>
  <si>
    <r>
      <t xml:space="preserve">Contratos nuevo pasajes </t>
    </r>
    <r>
      <rPr>
        <sz val="10"/>
        <rFont val="Century Schoolbook"/>
        <family val="1"/>
      </rPr>
      <t>2020</t>
    </r>
  </si>
  <si>
    <t>Pagos de tasas de la IES</t>
  </si>
  <si>
    <r>
      <rPr>
        <b/>
        <sz val="9"/>
        <rFont val="Century Schoolbook"/>
        <family val="1"/>
      </rPr>
      <t>7.-</t>
    </r>
    <r>
      <rPr>
        <sz val="10"/>
        <rFont val="Arial Narrow"/>
        <family val="2"/>
      </rPr>
      <t xml:space="preserve"> Autorizar el uso de espacios físicos.</t>
    </r>
  </si>
  <si>
    <t>Uso de espacios físicos autorización.</t>
  </si>
  <si>
    <t>N° de requerimientos de espacios físicos despachados</t>
  </si>
  <si>
    <r>
      <rPr>
        <b/>
        <sz val="9"/>
        <rFont val="Century Schoolbook"/>
        <family val="1"/>
      </rPr>
      <t>1.-</t>
    </r>
    <r>
      <rPr>
        <sz val="10"/>
        <rFont val="Arial Narrow"/>
        <family val="2"/>
      </rPr>
      <t xml:space="preserve"> Verificar la autorización de las autoridades de la IES que exista disponibilidad de espacio físico.
</t>
    </r>
    <r>
      <rPr>
        <b/>
        <sz val="9"/>
        <rFont val="Century Schoolbook"/>
        <family val="1"/>
      </rPr>
      <t>2.-</t>
    </r>
    <r>
      <rPr>
        <sz val="10"/>
        <rFont val="Arial Narrow"/>
        <family val="2"/>
      </rPr>
      <t xml:space="preserve"> Controlar el ingreso de las peticiones para el préstamo y/o uso de los salones:
   * Auditórium nuevo
   * Auditórium antiguo
   * Salón de Eventos_</t>
    </r>
    <r>
      <rPr>
        <sz val="10"/>
        <rFont val="Century Schoolbook"/>
        <family val="1"/>
      </rPr>
      <t>1</t>
    </r>
    <r>
      <rPr>
        <sz val="10"/>
        <rFont val="Arial Narrow"/>
        <family val="2"/>
      </rPr>
      <t xml:space="preserve">
   * Salón de Eventos_</t>
    </r>
    <r>
      <rPr>
        <sz val="10"/>
        <rFont val="Century Schoolbook"/>
        <family val="1"/>
      </rPr>
      <t>2</t>
    </r>
    <r>
      <rPr>
        <sz val="10"/>
        <rFont val="Arial Narrow"/>
        <family val="2"/>
      </rPr>
      <t xml:space="preserve">
   * Plazoleta
   * Estadio
   * Coliseo
   * Otros espacios y mobiliario de la UTMACH</t>
    </r>
  </si>
  <si>
    <r>
      <rPr>
        <b/>
        <sz val="9"/>
        <rFont val="Century Schoolbook"/>
        <family val="1"/>
      </rPr>
      <t>1.-</t>
    </r>
    <r>
      <rPr>
        <sz val="10"/>
        <rFont val="Arial Narrow"/>
        <family val="2"/>
      </rPr>
      <t xml:space="preserve"> Reporte de Préstamos de Espacios físicos.</t>
    </r>
  </si>
  <si>
    <r>
      <t xml:space="preserve">* Ec. DIANA REINOSO MIRANDA, </t>
    </r>
    <r>
      <rPr>
        <b/>
        <sz val="10"/>
        <rFont val="Arial Narrow"/>
        <family val="2"/>
      </rPr>
      <t>Directora Administrativa y Administradora de Contrato</t>
    </r>
    <r>
      <rPr>
        <sz val="10"/>
        <rFont val="Arial Narrow"/>
        <family val="2"/>
      </rPr>
      <t xml:space="preserve">
* Ing. JUAN MERINO GAONA, </t>
    </r>
    <r>
      <rPr>
        <b/>
        <sz val="10"/>
        <rFont val="Arial Narrow"/>
        <family val="2"/>
      </rPr>
      <t>Analista Administrativo Dirección Administrativa</t>
    </r>
    <r>
      <rPr>
        <sz val="10"/>
        <rFont val="Arial Narrow"/>
        <family val="2"/>
      </rPr>
      <t xml:space="preserve">
*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</si>
  <si>
    <r>
      <rPr>
        <b/>
        <sz val="9"/>
        <rFont val="Century Schoolbook"/>
        <family val="1"/>
      </rPr>
      <t>8.-</t>
    </r>
    <r>
      <rPr>
        <sz val="10"/>
        <rFont val="Arial Narrow"/>
        <family val="2"/>
      </rPr>
      <t xml:space="preserve"> Entregar la Planificación Operativo Anual y evaluar la Planificación Operativa Anual.</t>
    </r>
  </si>
  <si>
    <t>N° de Planificación Operativa Anual y Evaluación de la Planificación Operativa Anual entregadas</t>
  </si>
  <si>
    <r>
      <rPr>
        <b/>
        <sz val="9"/>
        <rFont val="Century Schoolbook"/>
        <family val="1"/>
      </rPr>
      <t>1.-</t>
    </r>
    <r>
      <rPr>
        <sz val="10"/>
        <rFont val="Arial Narrow"/>
        <family val="2"/>
      </rPr>
      <t xml:space="preserve"> Elaborar el POA conjuntamente con los Supervisores adscritos a la Dirección Administrativa.
</t>
    </r>
    <r>
      <rPr>
        <b/>
        <sz val="9"/>
        <rFont val="Century Schoolbook"/>
        <family val="1"/>
      </rPr>
      <t>2.-</t>
    </r>
    <r>
      <rPr>
        <sz val="10"/>
        <rFont val="Arial Narrow"/>
        <family val="2"/>
      </rPr>
      <t xml:space="preserve"> Evaluar el primer semestre conjuntamente con los Supervisores adscritos a la Dirección Administrativa.
</t>
    </r>
    <r>
      <rPr>
        <b/>
        <sz val="9"/>
        <rFont val="Century Schoolbook"/>
        <family val="1"/>
      </rPr>
      <t>3.-</t>
    </r>
    <r>
      <rPr>
        <sz val="10"/>
        <rFont val="Arial Narrow"/>
        <family val="2"/>
      </rPr>
      <t xml:space="preserve"> Evaluar el segundo semestre conjuntamente con los Supervisores adscritos a la Dirección Administrativa.</t>
    </r>
  </si>
  <si>
    <r>
      <t xml:space="preserve">* Ec. DIANA REINOSO MIRANDA, </t>
    </r>
    <r>
      <rPr>
        <b/>
        <sz val="10"/>
        <rFont val="Arial Narrow"/>
        <family val="2"/>
      </rPr>
      <t>Directora Administrativa</t>
    </r>
    <r>
      <rPr>
        <sz val="10"/>
        <rFont val="Arial Narrow"/>
        <family val="2"/>
      </rPr>
      <t xml:space="preserve">
* Supervisores (Ing. ELIO FLORES VILLON, </t>
    </r>
    <r>
      <rPr>
        <b/>
        <sz val="10"/>
        <rFont val="Arial Narrow"/>
        <family val="2"/>
      </rPr>
      <t>Transporte</t>
    </r>
    <r>
      <rPr>
        <sz val="10"/>
        <rFont val="Arial Narrow"/>
        <family val="2"/>
      </rPr>
      <t xml:space="preserve">; Abg. RAÚL CARPIO SILVA, </t>
    </r>
    <r>
      <rPr>
        <b/>
        <sz val="10"/>
        <rFont val="Arial Narrow"/>
        <family val="2"/>
      </rPr>
      <t>Seguridad</t>
    </r>
    <r>
      <rPr>
        <sz val="10"/>
        <rFont val="Arial Narrow"/>
        <family val="2"/>
      </rPr>
      <t xml:space="preserve">; Ing. MARLO VILLAMAR PIEDRA, </t>
    </r>
    <r>
      <rPr>
        <b/>
        <sz val="10"/>
        <rFont val="Arial Narrow"/>
        <family val="2"/>
      </rPr>
      <t>Áreas Verdes</t>
    </r>
    <r>
      <rPr>
        <sz val="10"/>
        <rFont val="Arial Narrow"/>
        <family val="2"/>
      </rPr>
      <t xml:space="preserve"> y Ing. MARIO ONTANEDA ROSALES, </t>
    </r>
    <r>
      <rPr>
        <b/>
        <sz val="10"/>
        <rFont val="Arial Narrow"/>
        <family val="2"/>
      </rPr>
      <t>Escenarios Deportivos</t>
    </r>
    <r>
      <rPr>
        <sz val="10"/>
        <rFont val="Arial Narrow"/>
        <family val="2"/>
      </rPr>
      <t xml:space="preserve">)
* Ing. JUAN MERINO GAONA, </t>
    </r>
    <r>
      <rPr>
        <b/>
        <sz val="10"/>
        <rFont val="Arial Narrow"/>
        <family val="2"/>
      </rPr>
      <t>Analista Administrativo Dirección Administrativa</t>
    </r>
    <r>
      <rPr>
        <sz val="10"/>
        <rFont val="Arial Narrow"/>
        <family val="2"/>
      </rPr>
      <t xml:space="preserve">
*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</si>
  <si>
    <t>Materiales e impresoras que serán para el uso de las Supervisiones y la Dirección Administrativa.</t>
  </si>
  <si>
    <t>Impresoras de tinta continua</t>
  </si>
  <si>
    <t>Unidades</t>
  </si>
  <si>
    <t>Esferográficos varios colores</t>
  </si>
  <si>
    <t>Cuadernos universitarios a cuadros</t>
  </si>
  <si>
    <r>
      <rPr>
        <b/>
        <sz val="9"/>
        <rFont val="Century Schoolbook"/>
        <family val="1"/>
      </rPr>
      <t>9.-</t>
    </r>
    <r>
      <rPr>
        <sz val="10"/>
        <rFont val="Arial Narrow"/>
        <family val="2"/>
      </rPr>
      <t xml:space="preserve"> Organizar el Archivo de Gestión. </t>
    </r>
  </si>
  <si>
    <t>N° de archivos de gestión organizados por la Dirección Administrativa y sus áreas adscritas (escenarios deportivos, áreas verdes, transporte y seguridad) registrados en el inventario documental</t>
  </si>
  <si>
    <r>
      <rPr>
        <b/>
        <sz val="9"/>
        <rFont val="Century Schoolbook"/>
        <family val="1"/>
      </rPr>
      <t>1.-</t>
    </r>
    <r>
      <rPr>
        <sz val="10"/>
        <rFont val="Arial Narrow"/>
        <family val="2"/>
      </rPr>
      <t xml:space="preserve"> Solicitar a las Supervisiones adscritas a la Dirección Administrativa organizar el archivo de gestión.</t>
    </r>
  </si>
  <si>
    <r>
      <t xml:space="preserve">Resmas de papel de </t>
    </r>
    <r>
      <rPr>
        <sz val="10"/>
        <rFont val="Century Schoolbook"/>
        <family val="1"/>
      </rPr>
      <t>75</t>
    </r>
    <r>
      <rPr>
        <sz val="10"/>
        <rFont val="Arial Narrow"/>
        <family val="2"/>
      </rPr>
      <t xml:space="preserve"> gr.</t>
    </r>
  </si>
  <si>
    <r>
      <t xml:space="preserve">Solicitar a las unidades y áreas adscritas a la Dirección Administrativa las directrices para la coordinación del trabajo:
</t>
    </r>
    <r>
      <rPr>
        <b/>
        <sz val="9"/>
        <rFont val="Century Schoolbook"/>
        <family val="1"/>
      </rPr>
      <t>1.-</t>
    </r>
    <r>
      <rPr>
        <sz val="10"/>
        <rFont val="Arial Narrow"/>
        <family val="2"/>
      </rPr>
      <t xml:space="preserve"> Unidad de Compras Públicas reunión de trabajo para socializar los formularios y otros habilitantes nuevas directrices del SERCOP.
</t>
    </r>
    <r>
      <rPr>
        <b/>
        <sz val="9"/>
        <rFont val="Century Schoolbook"/>
        <family val="1"/>
      </rPr>
      <t>2.-</t>
    </r>
    <r>
      <rPr>
        <sz val="10"/>
        <rFont val="Arial Narrow"/>
        <family val="2"/>
      </rPr>
      <t xml:space="preserve"> Unidad de Bienes reunión de trabajo para socializar procedimientos referentes al ingreso de bienes y otros.
</t>
    </r>
    <r>
      <rPr>
        <b/>
        <sz val="9"/>
        <rFont val="Century Schoolbook"/>
        <family val="1"/>
      </rPr>
      <t>3.-</t>
    </r>
    <r>
      <rPr>
        <sz val="10"/>
        <rFont val="Arial Narrow"/>
        <family val="2"/>
      </rPr>
      <t xml:space="preserve"> Unidad de Control de Bienes reunión de trabajo para socializar procedimientos referentes al control de bienes y otros.
</t>
    </r>
    <r>
      <rPr>
        <b/>
        <sz val="9"/>
        <rFont val="Century Schoolbook"/>
        <family val="1"/>
      </rPr>
      <t>4.-</t>
    </r>
    <r>
      <rPr>
        <sz val="10"/>
        <rFont val="Arial Narrow"/>
        <family val="2"/>
      </rPr>
      <t xml:space="preserve"> Unidad de Obras de Infraestructura Física, Fiscalización y Mantenimiento reunión de trabajo para socializar procedimientos referentes al mantenimiento de los bienes (mobiliarios edificios y otros).
</t>
    </r>
    <r>
      <rPr>
        <b/>
        <sz val="9"/>
        <rFont val="Century Schoolbook"/>
        <family val="1"/>
      </rPr>
      <t>5.-</t>
    </r>
    <r>
      <rPr>
        <sz val="10"/>
        <rFont val="Arial Narrow"/>
        <family val="2"/>
      </rPr>
      <t xml:space="preserve"> Supervisiones de áreas verdes, transporte, escenarios deportivos y seguridad y vigilancia  reunión de trabajo para socializar procedimientos referentes al control y supervisión de las actividades de acuerdo al área.</t>
    </r>
  </si>
  <si>
    <r>
      <t>Se lo deja el valor en cero (</t>
    </r>
    <r>
      <rPr>
        <sz val="10"/>
        <rFont val="Century Schoolbook"/>
        <family val="1"/>
      </rPr>
      <t>0</t>
    </r>
    <r>
      <rPr>
        <sz val="10"/>
        <rFont val="Arial Narrow"/>
        <family val="2"/>
      </rPr>
      <t xml:space="preserve">) el segundo semestre de conformidad al PROTOCOLO COVID que en su texto indica que no puede existir aglomeraciones para evitar la propagación de la COVID </t>
    </r>
    <r>
      <rPr>
        <sz val="10"/>
        <rFont val="Century Schoolbook"/>
        <family val="1"/>
      </rPr>
      <t>19.</t>
    </r>
  </si>
  <si>
    <t>Materiales que serán para el uso de las Supervisiones y la Dirección Administrativa.</t>
  </si>
  <si>
    <r>
      <rPr>
        <b/>
        <sz val="9"/>
        <rFont val="Century Schoolbook"/>
        <family val="1"/>
      </rPr>
      <t>1.-</t>
    </r>
    <r>
      <rPr>
        <sz val="10"/>
        <rFont val="Arial Narrow"/>
        <family val="2"/>
      </rPr>
      <t xml:space="preserve"> Coordinar, Ejecutar y Evaluar los Riegos en materia de Seguridad, Salud y Riesgos del Trabajo.</t>
    </r>
  </si>
  <si>
    <t>Riesgos en materia de Seguridad, Salud y Riesgo del trabajo, ejecutados y evaluados.</t>
  </si>
  <si>
    <t>N° de Servidores beneficiados con la evaluación de riesgo</t>
  </si>
  <si>
    <r>
      <rPr>
        <b/>
        <sz val="9"/>
        <rFont val="Century Schoolbook"/>
        <family val="1"/>
      </rPr>
      <t>1.-</t>
    </r>
    <r>
      <rPr>
        <sz val="10"/>
        <rFont val="Arial Narrow"/>
        <family val="2"/>
      </rPr>
      <t xml:space="preserve"> Verificar los peligros expuesto en los lugares del trabajo.
</t>
    </r>
    <r>
      <rPr>
        <b/>
        <sz val="9"/>
        <rFont val="Century Schoolbook"/>
        <family val="1"/>
      </rPr>
      <t>2.-</t>
    </r>
    <r>
      <rPr>
        <sz val="10"/>
        <rFont val="Arial Narrow"/>
        <family val="2"/>
      </rPr>
      <t xml:space="preserve"> Evaluar los Riesgos en sus puestos de trabajo.
</t>
    </r>
    <r>
      <rPr>
        <b/>
        <sz val="9"/>
        <rFont val="Century Schoolbook"/>
        <family val="1"/>
      </rPr>
      <t>3.-</t>
    </r>
    <r>
      <rPr>
        <sz val="10"/>
        <rFont val="Arial Narrow"/>
        <family val="2"/>
      </rPr>
      <t xml:space="preserve"> Implementar medidas correctivas a los trabajadores.</t>
    </r>
  </si>
  <si>
    <r>
      <rPr>
        <b/>
        <sz val="9"/>
        <rFont val="Century Schoolbook"/>
        <family val="1"/>
      </rPr>
      <t>1.-</t>
    </r>
    <r>
      <rPr>
        <sz val="10"/>
        <rFont val="Arial Narrow"/>
        <family val="2"/>
      </rPr>
      <t xml:space="preserve"> Reporte de informe técnico sobre los riesgos en materia de Seguridad, Salud y Riesgos del Trabajo.</t>
    </r>
  </si>
  <si>
    <t>* Ing. María del Cisne Pacheco Carvajal, Directora de Talento Humano.
* Ts. Ernesto Correa Parrales, Jefe de Seguridad, Salud y Riesgo Laboral.
* Dr. Guillermo Samaniego, Médico Ocupacional.</t>
  </si>
  <si>
    <t>PRESUPUESTO REFORMADO POR LA EMERGENCIA SANITARIA (COVID 19)</t>
  </si>
  <si>
    <t>VOLTAREN GEL</t>
  </si>
  <si>
    <t>UNIDAD</t>
  </si>
  <si>
    <t>1901000019000494</t>
  </si>
  <si>
    <t>GENTAMICINA GOTAS</t>
  </si>
  <si>
    <t>1901000019000793</t>
  </si>
  <si>
    <t>ARCOXIA</t>
  </si>
  <si>
    <t>1901000019000320</t>
  </si>
  <si>
    <t>DICLOFENACO TABLETAS</t>
  </si>
  <si>
    <t>1901000019000136</t>
  </si>
  <si>
    <t>1901000019000756</t>
  </si>
  <si>
    <t>OMEPRASOL</t>
  </si>
  <si>
    <t>1901000019000326</t>
  </si>
  <si>
    <t>1901000019000210</t>
  </si>
  <si>
    <t>CEFALEXINA</t>
  </si>
  <si>
    <t>1901000019000532</t>
  </si>
  <si>
    <t>IBUPROFENO</t>
  </si>
  <si>
    <t>DUOPASS</t>
  </si>
  <si>
    <t>1901000019000656</t>
  </si>
  <si>
    <t>MAGALDRATO CON SIMETICONA SUSPENSION</t>
  </si>
  <si>
    <t>FRASCO</t>
  </si>
  <si>
    <t>1901000019000655</t>
  </si>
  <si>
    <t>1901000019000321</t>
  </si>
  <si>
    <t>1901000019001038</t>
  </si>
  <si>
    <t>WARFERINA</t>
  </si>
  <si>
    <t>1901000019000688</t>
  </si>
  <si>
    <t>1901000019000748</t>
  </si>
  <si>
    <t>1901000019000650</t>
  </si>
  <si>
    <t>1901000019000014</t>
  </si>
  <si>
    <t>1901000019000573</t>
  </si>
  <si>
    <t>1901000019001024</t>
  </si>
  <si>
    <t>TUBO</t>
  </si>
  <si>
    <t>SALANDRUW</t>
  </si>
  <si>
    <t>1901000019000266</t>
  </si>
  <si>
    <t>1901000019000269</t>
  </si>
  <si>
    <t>1901000019000188</t>
  </si>
  <si>
    <t>ENTEROGEMINA</t>
  </si>
  <si>
    <t>NASTISOL</t>
  </si>
  <si>
    <t>PHARMATON</t>
  </si>
  <si>
    <t>PANCREOFLAT</t>
  </si>
  <si>
    <t>1311000013035156</t>
  </si>
  <si>
    <r>
      <rPr>
        <b/>
        <sz val="9"/>
        <rFont val="Century Schoolbook"/>
        <family val="1"/>
      </rPr>
      <t>2.-</t>
    </r>
    <r>
      <rPr>
        <sz val="10"/>
        <rFont val="Arial Narrow"/>
        <family val="2"/>
      </rPr>
      <t xml:space="preserve"> Implementar la Vigilancia de la Salud a los Servidores de la UTMACH.</t>
    </r>
  </si>
  <si>
    <t>Vigilancia de la salud de los servidores de la UTMACH implementada.</t>
  </si>
  <si>
    <t>N° de Servidores beneficiados con la implementación del plan de vigilancia</t>
  </si>
  <si>
    <r>
      <rPr>
        <b/>
        <sz val="9"/>
        <rFont val="Century Schoolbook"/>
        <family val="1"/>
      </rPr>
      <t>1.-</t>
    </r>
    <r>
      <rPr>
        <sz val="10"/>
        <rFont val="Arial Narrow"/>
        <family val="2"/>
      </rPr>
      <t xml:space="preserve"> Elaborar fichas médicas de los Servidores.
</t>
    </r>
    <r>
      <rPr>
        <b/>
        <sz val="9"/>
        <rFont val="Century Schoolbook"/>
        <family val="1"/>
      </rPr>
      <t>2.-</t>
    </r>
    <r>
      <rPr>
        <sz val="10"/>
        <rFont val="Arial Narrow"/>
        <family val="2"/>
      </rPr>
      <t xml:space="preserve"> Realizar campaña de inmunización.
</t>
    </r>
    <r>
      <rPr>
        <b/>
        <sz val="9"/>
        <rFont val="Century Schoolbook"/>
        <family val="1"/>
      </rPr>
      <t>3.-</t>
    </r>
    <r>
      <rPr>
        <sz val="10"/>
        <rFont val="Arial Narrow"/>
        <family val="2"/>
      </rPr>
      <t xml:space="preserve"> Realizar campaña de desparasitación a los Servidores.
</t>
    </r>
    <r>
      <rPr>
        <b/>
        <sz val="9"/>
        <rFont val="Century Schoolbook"/>
        <family val="1"/>
      </rPr>
      <t>4.-</t>
    </r>
    <r>
      <rPr>
        <sz val="10"/>
        <rFont val="Arial Narrow"/>
        <family val="2"/>
      </rPr>
      <t xml:space="preserve"> Charlas de Salud Preventiva.
</t>
    </r>
    <r>
      <rPr>
        <b/>
        <sz val="9"/>
        <rFont val="Century Schoolbook"/>
        <family val="1"/>
      </rPr>
      <t>5.-</t>
    </r>
    <r>
      <rPr>
        <sz val="10"/>
        <rFont val="Arial Narrow"/>
        <family val="2"/>
      </rPr>
      <t xml:space="preserve"> Atención primaria de salud.</t>
    </r>
  </si>
  <si>
    <r>
      <rPr>
        <b/>
        <sz val="9"/>
        <rFont val="Century Schoolbook"/>
        <family val="1"/>
      </rPr>
      <t>1.-</t>
    </r>
    <r>
      <rPr>
        <sz val="10"/>
        <rFont val="Arial Narrow"/>
        <family val="2"/>
      </rPr>
      <t xml:space="preserve"> Reporte de emisión y/o actualización de fichas medicas de los servidores.</t>
    </r>
  </si>
  <si>
    <t>530826 0701 003</t>
  </si>
  <si>
    <t>Dispositivos Médicos de Uso General</t>
  </si>
  <si>
    <t>1302000013001628</t>
  </si>
  <si>
    <t>GASA VACELINADA</t>
  </si>
  <si>
    <t>CAJAS</t>
  </si>
  <si>
    <t>1302000013001887</t>
  </si>
  <si>
    <t>1302000013001894</t>
  </si>
  <si>
    <t>1302000013001875</t>
  </si>
  <si>
    <t>1302000013003575</t>
  </si>
  <si>
    <t>1302000013000360</t>
  </si>
  <si>
    <t>1302000013000359</t>
  </si>
  <si>
    <t>1602000016002875</t>
  </si>
  <si>
    <t>PAQUETE</t>
  </si>
  <si>
    <t>1302000013002244</t>
  </si>
  <si>
    <t>MASCARILLA DESECHABLES</t>
  </si>
  <si>
    <t>1302000013001736</t>
  </si>
  <si>
    <t>ALCOHOL POTABLE</t>
  </si>
  <si>
    <t>GALON</t>
  </si>
  <si>
    <t>AGUA OXIGINADA</t>
  </si>
  <si>
    <t>1302000013001672</t>
  </si>
  <si>
    <t>FUNDAS</t>
  </si>
  <si>
    <t>DISPENSADOR PARA GEL</t>
  </si>
  <si>
    <t>1302000013001411</t>
  </si>
  <si>
    <t>1302000013001412</t>
  </si>
  <si>
    <t>1302000013004066</t>
  </si>
  <si>
    <t>TIRILLAS  ACCU-CHEK  INSTANT</t>
  </si>
  <si>
    <t>1302000013001969</t>
  </si>
  <si>
    <t>LANCETAS ACCU-CHEK  SOFTCLIX</t>
  </si>
  <si>
    <t>TORNIQUETE</t>
  </si>
  <si>
    <t>POMOS</t>
  </si>
  <si>
    <t>1302000013000561</t>
  </si>
  <si>
    <t>CABESTRILLO  "M"</t>
  </si>
  <si>
    <t>1302000013000560</t>
  </si>
  <si>
    <t>CABESTRILLO  "L"</t>
  </si>
  <si>
    <t>1302000013001092</t>
  </si>
  <si>
    <t>COLLAR CERVICAL</t>
  </si>
  <si>
    <t>1302000013004030</t>
  </si>
  <si>
    <t>TERMOMETRO INFLAROJO "PISTOLA"</t>
  </si>
  <si>
    <t>400200670001</t>
  </si>
  <si>
    <t>ESTERELIZADOR EN SECO</t>
  </si>
  <si>
    <t>400200260001</t>
  </si>
  <si>
    <t>COCHE PORTA EQUIPOS</t>
  </si>
  <si>
    <t>400202260001</t>
  </si>
  <si>
    <t>TANQUE DE OXIGENO COMPLETO</t>
  </si>
  <si>
    <t>400202150001</t>
  </si>
  <si>
    <t>KIT INMOVILIZADOR</t>
  </si>
  <si>
    <t>400200210001</t>
  </si>
  <si>
    <t>CAMILLA DE PRIMEROS AUXILIOS</t>
  </si>
  <si>
    <t>400400090003</t>
  </si>
  <si>
    <t>SILLAS DE RUEDAS PIERNERA ELEVABLE</t>
  </si>
  <si>
    <t>400500130003</t>
  </si>
  <si>
    <t>BALANZA MECANICA</t>
  </si>
  <si>
    <t>400505450001</t>
  </si>
  <si>
    <t>REFRIGERARDOR</t>
  </si>
  <si>
    <t>400200480001</t>
  </si>
  <si>
    <t>KIT DE DIAGNOSTICO</t>
  </si>
  <si>
    <t>PROYECTOR</t>
  </si>
  <si>
    <t>401100800001</t>
  </si>
  <si>
    <t xml:space="preserve">TELEVISOR LED  </t>
  </si>
  <si>
    <t>400100270001</t>
  </si>
  <si>
    <t>PANTALLA PARA PROYECTOR</t>
  </si>
  <si>
    <t>840103 0701 003</t>
  </si>
  <si>
    <t>300800110003</t>
  </si>
  <si>
    <t>BIOMBO TRES CUERPOS</t>
  </si>
  <si>
    <t>UNIDAD636</t>
  </si>
  <si>
    <t>300100310002</t>
  </si>
  <si>
    <t>VITRINA DE METAL (ALUMINIO)</t>
  </si>
  <si>
    <t>300400050003</t>
  </si>
  <si>
    <t>TABURETE GIRATORIO CON RESPALDAR</t>
  </si>
  <si>
    <r>
      <rPr>
        <b/>
        <sz val="9"/>
        <color theme="1"/>
        <rFont val="Century Schoolbook"/>
        <family val="1"/>
      </rPr>
      <t>3.-</t>
    </r>
    <r>
      <rPr>
        <sz val="10"/>
        <color theme="1"/>
        <rFont val="Arial Narrow"/>
        <family val="2"/>
      </rPr>
      <t xml:space="preserve"> Ejecución de los Programas de Seguridad y Salud Ocupacional.</t>
    </r>
  </si>
  <si>
    <t>Ejecución de los programas de seguridad y salud ocupacional coordinada.</t>
  </si>
  <si>
    <t xml:space="preserve"> N° de Programas de Seguridad y Salud Ocupacional ejecutados</t>
  </si>
  <si>
    <r>
      <rPr>
        <b/>
        <sz val="9"/>
        <rFont val="Century Schoolbook"/>
        <family val="1"/>
      </rPr>
      <t>1.-</t>
    </r>
    <r>
      <rPr>
        <sz val="10"/>
        <rFont val="Arial Narrow"/>
        <family val="2"/>
      </rPr>
      <t xml:space="preserve"> Reporte de Informe de ejecución de los Programa de Seguridad y Salud Ocupacional.</t>
    </r>
  </si>
  <si>
    <r>
      <rPr>
        <b/>
        <sz val="9"/>
        <rFont val="Century Schoolbook"/>
        <family val="1"/>
      </rPr>
      <t>4.-</t>
    </r>
    <r>
      <rPr>
        <sz val="10"/>
        <rFont val="Arial Narrow"/>
        <family val="2"/>
      </rPr>
      <t xml:space="preserve"> Coordinar la estructuración y funcionamiento de los Comité y Subcomité Paritarios de la Universidad Técnica de Machala.</t>
    </r>
  </si>
  <si>
    <t>Estructuración y funcionamiento de los Comité y Subcomité Paritarios de la Universidad Técnica de Machala coordinados.</t>
  </si>
  <si>
    <t>N° de Comité y Subcomité estructurados</t>
  </si>
  <si>
    <r>
      <rPr>
        <b/>
        <sz val="9"/>
        <rFont val="Century Schoolbook"/>
        <family val="1"/>
      </rPr>
      <t>1.-</t>
    </r>
    <r>
      <rPr>
        <sz val="10"/>
        <rFont val="Arial Narrow"/>
        <family val="2"/>
      </rPr>
      <t xml:space="preserve"> Convocatoria para conformar los Comité y Subcomité Paritario.
</t>
    </r>
    <r>
      <rPr>
        <b/>
        <sz val="9"/>
        <rFont val="Century Schoolbook"/>
        <family val="1"/>
      </rPr>
      <t>2.-</t>
    </r>
    <r>
      <rPr>
        <sz val="10"/>
        <rFont val="Arial Narrow"/>
        <family val="2"/>
      </rPr>
      <t xml:space="preserve"> Elección del Presidente (a) y Secretario (a) de los Comité y Subcomité Paritario.
</t>
    </r>
    <r>
      <rPr>
        <b/>
        <sz val="9"/>
        <rFont val="Century Schoolbook"/>
        <family val="1"/>
      </rPr>
      <t>3.-</t>
    </r>
    <r>
      <rPr>
        <sz val="10"/>
        <rFont val="Arial Narrow"/>
        <family val="2"/>
      </rPr>
      <t xml:space="preserve"> Elaborar Actas de la estructuración de los Comité y Subcomité Paritario.
</t>
    </r>
    <r>
      <rPr>
        <b/>
        <sz val="9"/>
        <rFont val="Century Schoolbook"/>
        <family val="1"/>
      </rPr>
      <t>4.-</t>
    </r>
    <r>
      <rPr>
        <sz val="10"/>
        <rFont val="Arial Narrow"/>
        <family val="2"/>
      </rPr>
      <t xml:space="preserve"> Registrar los Comité y Subcomité en la página del Sistema Único del Trabajo.</t>
    </r>
  </si>
  <si>
    <r>
      <rPr>
        <b/>
        <sz val="9"/>
        <rFont val="Century Schoolbook"/>
        <family val="1"/>
      </rPr>
      <t>1.-</t>
    </r>
    <r>
      <rPr>
        <sz val="10"/>
        <rFont val="Arial Narrow"/>
        <family val="2"/>
      </rPr>
      <t xml:space="preserve"> Reporte de ejecución de las actividades del Comité y Subcomité Paritario.</t>
    </r>
  </si>
  <si>
    <t>La meta cuantificable en el primer semestre es cero en razón de la emergencia sanitaria declarada en el país el 16/03/2020 por el COVID-19.</t>
  </si>
  <si>
    <r>
      <rPr>
        <b/>
        <sz val="9"/>
        <color theme="1"/>
        <rFont val="Century Schoolbook"/>
        <family val="1"/>
      </rPr>
      <t>5.-</t>
    </r>
    <r>
      <rPr>
        <sz val="10"/>
        <color theme="1"/>
        <rFont val="Arial Narrow"/>
        <family val="2"/>
      </rPr>
      <t xml:space="preserve"> Coordinar los procesos de diseño y/o actualización de la Normativa de Higiene y Seguridad.</t>
    </r>
  </si>
  <si>
    <t>Proceso de diseño y/o actualización de la Normativa de Higiene y Seguridad coordinado.</t>
  </si>
  <si>
    <t>N° de Normativa de Higiene y Seguridad actualizada</t>
  </si>
  <si>
    <r>
      <rPr>
        <b/>
        <sz val="9"/>
        <rFont val="Century Schoolbook"/>
        <family val="1"/>
      </rPr>
      <t>1.-</t>
    </r>
    <r>
      <rPr>
        <sz val="10"/>
        <rFont val="Arial Narrow"/>
        <family val="2"/>
      </rPr>
      <t xml:space="preserve"> Reporte del estado actual del diseño y/o actualización del Reglamento de Higiene y Seguridad de la UTMACH.</t>
    </r>
  </si>
  <si>
    <r>
      <rPr>
        <b/>
        <sz val="9"/>
        <color theme="1"/>
        <rFont val="Century Schoolbook"/>
        <family val="1"/>
      </rPr>
      <t>6.-</t>
    </r>
    <r>
      <rPr>
        <sz val="10"/>
        <color theme="1"/>
        <rFont val="Arial Narrow"/>
        <family val="2"/>
      </rPr>
      <t xml:space="preserve"> Coordinar el procesos de Auditoria en Seguridad, Salud y Riesgo del Trabajo.</t>
    </r>
  </si>
  <si>
    <t>Proceso de Auditoria en Seguridad, Salud y Riesgo en el Trabajo coordinado.</t>
  </si>
  <si>
    <t>N° de Procesos de Auditoria en Seguridad, Salud y Riesgo en el Trabajo, coordinados</t>
  </si>
  <si>
    <r>
      <rPr>
        <b/>
        <sz val="9"/>
        <rFont val="Century Schoolbook"/>
        <family val="1"/>
      </rPr>
      <t>1.-</t>
    </r>
    <r>
      <rPr>
        <sz val="10"/>
        <rFont val="Arial Narrow"/>
        <family val="2"/>
      </rPr>
      <t xml:space="preserve"> Revisión Documental.
</t>
    </r>
    <r>
      <rPr>
        <b/>
        <sz val="9"/>
        <rFont val="Century Schoolbook"/>
        <family val="1"/>
      </rPr>
      <t>2.-</t>
    </r>
    <r>
      <rPr>
        <sz val="10"/>
        <rFont val="Arial Narrow"/>
        <family val="2"/>
      </rPr>
      <t xml:space="preserve"> Elaborar Informe.</t>
    </r>
  </si>
  <si>
    <r>
      <rPr>
        <b/>
        <sz val="9"/>
        <rFont val="Century Schoolbook"/>
        <family val="1"/>
      </rPr>
      <t>1.-</t>
    </r>
    <r>
      <rPr>
        <sz val="10"/>
        <rFont val="Arial Narrow"/>
        <family val="2"/>
      </rPr>
      <t xml:space="preserve"> Reporte de resultados de la ejecución de proceso de Auditoria en Seguridad, Salud y Riesgo del Trabajo.</t>
    </r>
  </si>
  <si>
    <r>
      <rPr>
        <b/>
        <sz val="9"/>
        <color theme="1"/>
        <rFont val="Century Schoolbook"/>
        <family val="1"/>
      </rPr>
      <t>7.-</t>
    </r>
    <r>
      <rPr>
        <sz val="10"/>
        <color theme="1"/>
        <rFont val="Arial Narrow"/>
        <family val="2"/>
      </rPr>
      <t xml:space="preserve"> Presentar la Planificación Operativo Anual y evaluación de la Planificación Operativa Anual.</t>
    </r>
  </si>
  <si>
    <t>N° de Planificación y Evaluación del POA</t>
  </si>
  <si>
    <r>
      <rPr>
        <b/>
        <sz val="9"/>
        <rFont val="Century Schoolbook"/>
        <family val="1"/>
      </rPr>
      <t>1.-</t>
    </r>
    <r>
      <rPr>
        <sz val="10"/>
        <rFont val="Arial Narrow"/>
        <family val="2"/>
      </rPr>
      <t xml:space="preserve"> Elaboración de Informes Técnicos.
</t>
    </r>
    <r>
      <rPr>
        <b/>
        <sz val="9"/>
        <rFont val="Century Schoolbook"/>
        <family val="1"/>
      </rPr>
      <t>2.-</t>
    </r>
    <r>
      <rPr>
        <sz val="10"/>
        <rFont val="Arial Narrow"/>
        <family val="2"/>
      </rPr>
      <t xml:space="preserve"> Elaboración Necesidades.</t>
    </r>
  </si>
  <si>
    <r>
      <rPr>
        <b/>
        <sz val="9"/>
        <rFont val="Century Schoolbook"/>
        <family val="1"/>
      </rPr>
      <t>1.-</t>
    </r>
    <r>
      <rPr>
        <sz val="10"/>
        <rFont val="Arial Narrow"/>
        <family val="2"/>
      </rPr>
      <t xml:space="preserve"> Plan Operativo Anual y Evaluación del Poa.</t>
    </r>
  </si>
  <si>
    <t>SE EJECUTARA LOS PROCESOS EN ESTE SEGUNDO SEMESTRE EN VIRTUD DE LA EMERGENCIA SANITARIA PRESENTADA EN EL PAIS.</t>
  </si>
  <si>
    <r>
      <rPr>
        <b/>
        <sz val="9"/>
        <rFont val="Century Schoolbook"/>
        <family val="1"/>
      </rPr>
      <t>8.-</t>
    </r>
    <r>
      <rPr>
        <sz val="10"/>
        <rFont val="Arial Narrow"/>
        <family val="2"/>
      </rPr>
      <t xml:space="preserve"> Organizar el Archivo de Gestión.</t>
    </r>
  </si>
  <si>
    <t>Archivo de Gestión Organizado.</t>
  </si>
  <si>
    <t>N° de carpetas con la información de la USSRT registradas en el inventario documental</t>
  </si>
  <si>
    <r>
      <rPr>
        <b/>
        <sz val="9"/>
        <rFont val="Century Schoolbook"/>
        <family val="1"/>
      </rPr>
      <t>1.-</t>
    </r>
    <r>
      <rPr>
        <sz val="10"/>
        <rFont val="Arial Narrow"/>
        <family val="2"/>
      </rPr>
      <t xml:space="preserve"> Organizar los Documentos.</t>
    </r>
  </si>
  <si>
    <r>
      <rPr>
        <b/>
        <sz val="9"/>
        <color theme="1"/>
        <rFont val="Century Schoolbook"/>
        <family val="1"/>
      </rPr>
      <t>1.-</t>
    </r>
    <r>
      <rPr>
        <sz val="10"/>
        <color theme="1"/>
        <rFont val="Arial Narrow"/>
        <family val="2"/>
      </rPr>
      <t xml:space="preserve"> Inventario Documental.</t>
    </r>
  </si>
  <si>
    <r>
      <rPr>
        <b/>
        <sz val="9"/>
        <rFont val="Century Schoolbook"/>
        <family val="1"/>
      </rPr>
      <t xml:space="preserve">1.- </t>
    </r>
    <r>
      <rPr>
        <sz val="10"/>
        <rFont val="Arial Narrow"/>
        <family val="2"/>
      </rPr>
      <t>Inducción en salud preventiva Protocolo de Retorno al trabajo SARVSCOV-</t>
    </r>
    <r>
      <rPr>
        <sz val="10"/>
        <rFont val="Century Schoolbook"/>
        <family val="1"/>
      </rPr>
      <t>2</t>
    </r>
    <r>
      <rPr>
        <sz val="10"/>
        <rFont val="Arial Narrow"/>
        <family val="2"/>
      </rPr>
      <t xml:space="preserve"> (COVID </t>
    </r>
    <r>
      <rPr>
        <sz val="10"/>
        <rFont val="Century Schoolbook"/>
        <family val="1"/>
      </rPr>
      <t>19</t>
    </r>
    <r>
      <rPr>
        <sz val="10"/>
        <rFont val="Arial Narrow"/>
        <family val="2"/>
      </rPr>
      <t xml:space="preserve">)
</t>
    </r>
    <r>
      <rPr>
        <b/>
        <sz val="9"/>
        <rFont val="Century Schoolbook"/>
        <family val="1"/>
      </rPr>
      <t>2.-</t>
    </r>
    <r>
      <rPr>
        <sz val="10"/>
        <rFont val="Arial Narrow"/>
        <family val="2"/>
      </rPr>
      <t xml:space="preserve"> Ejecutar Programa de Consumo de Drogas en espacios Laborales.</t>
    </r>
  </si>
  <si>
    <r>
      <rPr>
        <b/>
        <sz val="9"/>
        <rFont val="Century Schoolbook"/>
        <family val="1"/>
      </rPr>
      <t>1.-</t>
    </r>
    <r>
      <rPr>
        <sz val="10"/>
        <rFont val="Arial Narrow"/>
        <family val="2"/>
      </rPr>
      <t xml:space="preserve"> Realizar trabajo en equipo para la reforma del Reglamento de Higiene y Seguridad de la UTMACH.
</t>
    </r>
    <r>
      <rPr>
        <b/>
        <sz val="9"/>
        <rFont val="Century Schoolbook"/>
        <family val="1"/>
      </rPr>
      <t>2.-</t>
    </r>
    <r>
      <rPr>
        <sz val="10"/>
        <rFont val="Arial Narrow"/>
        <family val="2"/>
      </rPr>
      <t xml:space="preserve"> Socializar la reforma del Reglamento de Higiene y Seguridad de la UTMACH.</t>
    </r>
  </si>
  <si>
    <r>
      <t xml:space="preserve">PENICILINA BENZATINICA </t>
    </r>
    <r>
      <rPr>
        <sz val="10"/>
        <color rgb="FF000000"/>
        <rFont val="Century Schoolbook"/>
        <family val="1"/>
      </rPr>
      <t>2´400.000</t>
    </r>
    <r>
      <rPr>
        <sz val="10"/>
        <color rgb="FF000000"/>
        <rFont val="Arial Narrow"/>
        <family val="2"/>
      </rPr>
      <t xml:space="preserve"> UI</t>
    </r>
  </si>
  <si>
    <r>
      <t xml:space="preserve">PARACETAMOL </t>
    </r>
    <r>
      <rPr>
        <sz val="10"/>
        <color rgb="FF000000"/>
        <rFont val="Century Schoolbook"/>
        <family val="1"/>
      </rPr>
      <t>500</t>
    </r>
    <r>
      <rPr>
        <sz val="10"/>
        <color rgb="FF000000"/>
        <rFont val="Arial Narrow"/>
        <family val="2"/>
      </rPr>
      <t xml:space="preserve"> mg</t>
    </r>
  </si>
  <si>
    <r>
      <t xml:space="preserve">AZITROMICINA </t>
    </r>
    <r>
      <rPr>
        <sz val="10"/>
        <color rgb="FF000000"/>
        <rFont val="Century Schoolbook"/>
        <family val="1"/>
      </rPr>
      <t>500</t>
    </r>
    <r>
      <rPr>
        <sz val="10"/>
        <color rgb="FF000000"/>
        <rFont val="Arial Narrow"/>
        <family val="2"/>
      </rPr>
      <t xml:space="preserve"> mg TABLETAS</t>
    </r>
  </si>
  <si>
    <r>
      <t xml:space="preserve">DICLOXACILINA </t>
    </r>
    <r>
      <rPr>
        <sz val="10"/>
        <color rgb="FF000000"/>
        <rFont val="Century Schoolbook"/>
        <family val="1"/>
      </rPr>
      <t>500</t>
    </r>
    <r>
      <rPr>
        <sz val="10"/>
        <color rgb="FF000000"/>
        <rFont val="Arial Narrow"/>
        <family val="2"/>
      </rPr>
      <t xml:space="preserve"> mg</t>
    </r>
  </si>
  <si>
    <r>
      <t xml:space="preserve">DESLORATADINA </t>
    </r>
    <r>
      <rPr>
        <sz val="10"/>
        <color rgb="FF000000"/>
        <rFont val="Century Schoolbook"/>
        <family val="1"/>
      </rPr>
      <t>5</t>
    </r>
    <r>
      <rPr>
        <sz val="10"/>
        <color rgb="FF000000"/>
        <rFont val="Arial Narrow"/>
        <family val="2"/>
      </rPr>
      <t xml:space="preserve"> mg</t>
    </r>
  </si>
  <si>
    <r>
      <t xml:space="preserve">MAGALDRATO CON SIMETICONA SUSPENSION </t>
    </r>
    <r>
      <rPr>
        <sz val="10"/>
        <rFont val="Century Schoolbook"/>
        <family val="1"/>
      </rPr>
      <t>400</t>
    </r>
    <r>
      <rPr>
        <sz val="10"/>
        <rFont val="Arial Narrow"/>
        <family val="2"/>
      </rPr>
      <t xml:space="preserve"> MG+</t>
    </r>
    <r>
      <rPr>
        <sz val="10"/>
        <rFont val="Century Schoolbook"/>
        <family val="1"/>
      </rPr>
      <t>400</t>
    </r>
    <r>
      <rPr>
        <sz val="10"/>
        <rFont val="Arial Narrow"/>
        <family val="2"/>
      </rPr>
      <t xml:space="preserve"> MG+</t>
    </r>
    <r>
      <rPr>
        <sz val="10"/>
        <rFont val="Century Schoolbook"/>
        <family val="1"/>
      </rPr>
      <t>30</t>
    </r>
    <r>
      <rPr>
        <sz val="10"/>
        <rFont val="Arial Narrow"/>
        <family val="2"/>
      </rPr>
      <t xml:space="preserve"> MG/</t>
    </r>
    <r>
      <rPr>
        <sz val="10"/>
        <rFont val="Century Schoolbook"/>
        <family val="1"/>
      </rPr>
      <t>5</t>
    </r>
    <r>
      <rPr>
        <sz val="10"/>
        <rFont val="Arial Narrow"/>
        <family val="2"/>
      </rPr>
      <t xml:space="preserve"> ML</t>
    </r>
  </si>
  <si>
    <r>
      <t xml:space="preserve">DICLOFENACO AMPOLLA </t>
    </r>
    <r>
      <rPr>
        <sz val="10"/>
        <color rgb="FF000000"/>
        <rFont val="Century Schoolbook"/>
        <family val="1"/>
      </rPr>
      <t>75</t>
    </r>
    <r>
      <rPr>
        <sz val="10"/>
        <color rgb="FF000000"/>
        <rFont val="Arial Narrow"/>
        <family val="2"/>
      </rPr>
      <t xml:space="preserve"> ml</t>
    </r>
  </si>
  <si>
    <t>METOCLOPRAMIDA AMPOLLAS</t>
  </si>
  <si>
    <t>NITROFURANTOINA TABLETAS</t>
  </si>
  <si>
    <r>
      <t xml:space="preserve">LOSARTAN </t>
    </r>
    <r>
      <rPr>
        <sz val="10"/>
        <color rgb="FF000000"/>
        <rFont val="Century Schoolbook"/>
        <family val="1"/>
      </rPr>
      <t>50</t>
    </r>
    <r>
      <rPr>
        <sz val="10"/>
        <color rgb="FF000000"/>
        <rFont val="Arial Narrow"/>
        <family val="2"/>
      </rPr>
      <t xml:space="preserve"> mg</t>
    </r>
  </si>
  <si>
    <t>ALERCET D</t>
  </si>
  <si>
    <r>
      <t xml:space="preserve">ACICLOVIR </t>
    </r>
    <r>
      <rPr>
        <sz val="10"/>
        <color rgb="FF000000"/>
        <rFont val="Century Schoolbook"/>
        <family val="1"/>
      </rPr>
      <t>400</t>
    </r>
    <r>
      <rPr>
        <sz val="10"/>
        <color rgb="FF000000"/>
        <rFont val="Arial Narrow"/>
        <family val="2"/>
      </rPr>
      <t xml:space="preserve"> mg</t>
    </r>
  </si>
  <si>
    <r>
      <t xml:space="preserve">LACTULOSA AL </t>
    </r>
    <r>
      <rPr>
        <sz val="10"/>
        <color rgb="FF000000"/>
        <rFont val="Century Schoolbook"/>
        <family val="1"/>
      </rPr>
      <t>65%</t>
    </r>
    <r>
      <rPr>
        <sz val="10"/>
        <color rgb="FF000000"/>
        <rFont val="Arial Narrow"/>
        <family val="2"/>
      </rPr>
      <t xml:space="preserve"> FRASCO</t>
    </r>
  </si>
  <si>
    <t>LEMONFLU EN SOBRES</t>
  </si>
  <si>
    <r>
      <t xml:space="preserve">COMPLEXIGEME AMPOLLA </t>
    </r>
    <r>
      <rPr>
        <sz val="10"/>
        <color rgb="FF000000"/>
        <rFont val="Century Schoolbook"/>
        <family val="1"/>
      </rPr>
      <t>10</t>
    </r>
    <r>
      <rPr>
        <sz val="10"/>
        <color rgb="FF000000"/>
        <rFont val="Arial Narrow"/>
        <family val="2"/>
      </rPr>
      <t xml:space="preserve"> cc</t>
    </r>
  </si>
  <si>
    <t>COMPLEJO B TABLETAS</t>
  </si>
  <si>
    <t>FINALIN FORTE</t>
  </si>
  <si>
    <r>
      <t xml:space="preserve">REDOXON </t>
    </r>
    <r>
      <rPr>
        <sz val="10"/>
        <rFont val="Century Schoolbook"/>
        <family val="1"/>
      </rPr>
      <t>2</t>
    </r>
    <r>
      <rPr>
        <sz val="10"/>
        <rFont val="Arial Narrow"/>
        <family val="2"/>
      </rPr>
      <t xml:space="preserve"> gr</t>
    </r>
  </si>
  <si>
    <t>CLOPAN TABLETAS</t>
  </si>
  <si>
    <t>SILIMARINA+COMPLEJO B</t>
  </si>
  <si>
    <r>
      <t xml:space="preserve">CLORURO DE SODIO AL </t>
    </r>
    <r>
      <rPr>
        <sz val="10"/>
        <color rgb="FF000000"/>
        <rFont val="Century Schoolbook"/>
        <family val="1"/>
      </rPr>
      <t>0,9 1000</t>
    </r>
    <r>
      <rPr>
        <sz val="10"/>
        <color rgb="FF000000"/>
        <rFont val="Arial Narrow"/>
        <family val="2"/>
      </rPr>
      <t xml:space="preserve"> cc</t>
    </r>
  </si>
  <si>
    <r>
      <t xml:space="preserve">CLORURO DE SODIO AL </t>
    </r>
    <r>
      <rPr>
        <sz val="10"/>
        <color rgb="FF000000"/>
        <rFont val="Century Schoolbook"/>
        <family val="1"/>
      </rPr>
      <t>0,9 500</t>
    </r>
    <r>
      <rPr>
        <sz val="10"/>
        <color rgb="FF000000"/>
        <rFont val="Arial Narrow"/>
        <family val="2"/>
      </rPr>
      <t xml:space="preserve"> cc</t>
    </r>
  </si>
  <si>
    <r>
      <t xml:space="preserve">CAPTOPRIL </t>
    </r>
    <r>
      <rPr>
        <sz val="10"/>
        <rFont val="Century Schoolbook"/>
        <family val="1"/>
      </rPr>
      <t>50</t>
    </r>
    <r>
      <rPr>
        <sz val="10"/>
        <rFont val="Arial Narrow"/>
        <family val="2"/>
      </rPr>
      <t xml:space="preserve"> mg TABLETAS</t>
    </r>
  </si>
  <si>
    <t>JERINGAS DE INSULINA</t>
  </si>
  <si>
    <t>BATAS QUIRURGICA DESECHABLE "M"</t>
  </si>
  <si>
    <t>BATAS QUIRURGICA DESECHABLE "L"</t>
  </si>
  <si>
    <t>BATAS QUIRURGICA DESECHABLE "XL"</t>
  </si>
  <si>
    <t>GUANTES QUIRIGICOS "L"</t>
  </si>
  <si>
    <r>
      <t xml:space="preserve">JERINGAS </t>
    </r>
    <r>
      <rPr>
        <sz val="10"/>
        <color theme="1"/>
        <rFont val="Century Schoolbook"/>
        <family val="1"/>
      </rPr>
      <t>3</t>
    </r>
    <r>
      <rPr>
        <sz val="10"/>
        <color theme="1"/>
        <rFont val="Arial Narrow"/>
        <family val="2"/>
      </rPr>
      <t xml:space="preserve"> mm</t>
    </r>
  </si>
  <si>
    <r>
      <t xml:space="preserve">JERINGAS </t>
    </r>
    <r>
      <rPr>
        <sz val="10"/>
        <color theme="1"/>
        <rFont val="Century Schoolbook"/>
        <family val="1"/>
      </rPr>
      <t>5</t>
    </r>
    <r>
      <rPr>
        <sz val="10"/>
        <color theme="1"/>
        <rFont val="Arial Narrow"/>
        <family val="2"/>
      </rPr>
      <t xml:space="preserve"> mm</t>
    </r>
  </si>
  <si>
    <r>
      <t xml:space="preserve">MONOFILAMENTO </t>
    </r>
    <r>
      <rPr>
        <sz val="10"/>
        <color theme="1"/>
        <rFont val="Century Schoolbook"/>
        <family val="1"/>
      </rPr>
      <t>2,0</t>
    </r>
  </si>
  <si>
    <r>
      <t xml:space="preserve">SABANA QUIRURGICAS DESECHABLE X </t>
    </r>
    <r>
      <rPr>
        <sz val="10"/>
        <color theme="1"/>
        <rFont val="Century Schoolbook"/>
        <family val="1"/>
      </rPr>
      <t>5</t>
    </r>
  </si>
  <si>
    <r>
      <t xml:space="preserve">GEL ALCOHOL ANTISEPTICO </t>
    </r>
    <r>
      <rPr>
        <sz val="10"/>
        <color theme="1"/>
        <rFont val="Century Schoolbook"/>
        <family val="1"/>
      </rPr>
      <t>1000</t>
    </r>
    <r>
      <rPr>
        <sz val="10"/>
        <color theme="1"/>
        <rFont val="Arial Narrow"/>
        <family val="2"/>
      </rPr>
      <t xml:space="preserve"> Cm</t>
    </r>
  </si>
  <si>
    <r>
      <t xml:space="preserve">ESPALADRAPO POROSO COLOR PIEL </t>
    </r>
    <r>
      <rPr>
        <sz val="10"/>
        <color theme="1"/>
        <rFont val="Century Schoolbook"/>
        <family val="1"/>
      </rPr>
      <t>3</t>
    </r>
    <r>
      <rPr>
        <sz val="10"/>
        <color theme="1"/>
        <rFont val="Arial Narrow"/>
        <family val="2"/>
      </rPr>
      <t xml:space="preserve"> mm</t>
    </r>
  </si>
  <si>
    <r>
      <t xml:space="preserve">ESPALADRAPO POROSO COLOR PIEL </t>
    </r>
    <r>
      <rPr>
        <sz val="10"/>
        <color theme="1"/>
        <rFont val="Century Schoolbook"/>
        <family val="1"/>
      </rPr>
      <t>5</t>
    </r>
    <r>
      <rPr>
        <sz val="10"/>
        <color theme="1"/>
        <rFont val="Arial Narrow"/>
        <family val="2"/>
      </rPr>
      <t xml:space="preserve"> mm</t>
    </r>
  </si>
  <si>
    <r>
      <t xml:space="preserve">PICETAS DE </t>
    </r>
    <r>
      <rPr>
        <sz val="10"/>
        <color theme="1"/>
        <rFont val="Century Schoolbook"/>
        <family val="1"/>
      </rPr>
      <t>1</t>
    </r>
    <r>
      <rPr>
        <sz val="10"/>
        <color theme="1"/>
        <rFont val="Arial Narrow"/>
        <family val="2"/>
      </rPr>
      <t xml:space="preserve"> LITRO</t>
    </r>
  </si>
  <si>
    <r>
      <rPr>
        <b/>
        <sz val="9"/>
        <rFont val="Century Schoolbook"/>
        <family val="1"/>
      </rPr>
      <t>1.-</t>
    </r>
    <r>
      <rPr>
        <sz val="10"/>
        <rFont val="Arial Narrow"/>
        <family val="2"/>
      </rPr>
      <t xml:space="preserve"> Emitir las directrices para la organización interna con las unidades que dependen de la Dirección de Talento Humano.</t>
    </r>
  </si>
  <si>
    <t>Directrices para la organización interna con las unidades que dependen de la Dirección de Talento Humano emitidas.</t>
  </si>
  <si>
    <t>N° de Directrices para la Organización Interna por las Unidades que dependen de la Dirección de Talento Humano emitidas</t>
  </si>
  <si>
    <r>
      <rPr>
        <b/>
        <sz val="9"/>
        <rFont val="Century Schoolbook"/>
        <family val="1"/>
      </rPr>
      <t>1.-</t>
    </r>
    <r>
      <rPr>
        <sz val="10"/>
        <rFont val="Arial Narrow"/>
        <family val="2"/>
      </rPr>
      <t xml:space="preserve"> Emitir Directrices a las Unidades de esta Dirección de Talento Humano.
</t>
    </r>
    <r>
      <rPr>
        <b/>
        <sz val="9"/>
        <rFont val="Century Schoolbook"/>
        <family val="1"/>
      </rPr>
      <t>2.-</t>
    </r>
    <r>
      <rPr>
        <sz val="10"/>
        <rFont val="Arial Narrow"/>
        <family val="2"/>
      </rPr>
      <t xml:space="preserve"> Socializar lineamientos para los diversos procedimientos que se desarrollan en la Dirección de Talento Humano.</t>
    </r>
  </si>
  <si>
    <r>
      <rPr>
        <b/>
        <sz val="9"/>
        <rFont val="Century Schoolbook"/>
        <family val="1"/>
      </rPr>
      <t>1.-</t>
    </r>
    <r>
      <rPr>
        <sz val="10"/>
        <rFont val="Arial Narrow"/>
        <family val="2"/>
      </rPr>
      <t xml:space="preserve"> Reporte de directrices validadas con las unidades que dependen de la Dirección de Talento Humano.</t>
    </r>
  </si>
  <si>
    <t>* Ing. María del Cisne Pacheco Carvajal,
  Directora de Talento Humano</t>
  </si>
  <si>
    <r>
      <rPr>
        <b/>
        <sz val="9"/>
        <rFont val="Century Schoolbook"/>
        <family val="1"/>
      </rPr>
      <t>2.-</t>
    </r>
    <r>
      <rPr>
        <sz val="10"/>
        <rFont val="Arial Narrow"/>
        <family val="2"/>
      </rPr>
      <t xml:space="preserve"> Gestionar el proceso de control de asistencia y permanencia de personal.</t>
    </r>
  </si>
  <si>
    <t>Proceso de control de asistencia y permanencia de personal, gestionados.</t>
  </si>
  <si>
    <t>N° de Controles de asistencia y permanencia del personal gestionados</t>
  </si>
  <si>
    <r>
      <rPr>
        <b/>
        <sz val="9"/>
        <rFont val="Century Schoolbook"/>
        <family val="1"/>
      </rPr>
      <t>1.-</t>
    </r>
    <r>
      <rPr>
        <sz val="10"/>
        <rFont val="Arial Narrow"/>
        <family val="2"/>
      </rPr>
      <t xml:space="preserve"> Verificar del horario de trabajo y/o unidad administrativa en la que se encuentre el personal laborando.
</t>
    </r>
    <r>
      <rPr>
        <b/>
        <sz val="9"/>
        <rFont val="Century Schoolbook"/>
        <family val="1"/>
      </rPr>
      <t>2.-</t>
    </r>
    <r>
      <rPr>
        <sz val="10"/>
        <rFont val="Arial Narrow"/>
        <family val="2"/>
      </rPr>
      <t xml:space="preserve"> Verificar la permanencia del personal de conformidad a su horario y lugar de trabajo.
</t>
    </r>
    <r>
      <rPr>
        <b/>
        <sz val="9"/>
        <rFont val="Century Schoolbook"/>
        <family val="1"/>
      </rPr>
      <t>3.-</t>
    </r>
    <r>
      <rPr>
        <sz val="10"/>
        <rFont val="Arial Narrow"/>
        <family val="2"/>
      </rPr>
      <t xml:space="preserve"> Emitir el informe final del control de asistencia y permanencia al personal a la Autoridad Nominadora.</t>
    </r>
  </si>
  <si>
    <r>
      <rPr>
        <b/>
        <sz val="9"/>
        <rFont val="Century Schoolbook"/>
        <family val="1"/>
      </rPr>
      <t>1.-</t>
    </r>
    <r>
      <rPr>
        <sz val="10"/>
        <rFont val="Arial Narrow"/>
        <family val="2"/>
      </rPr>
      <t xml:space="preserve"> Informe del resultado del proceso de control de asistencia y permanencia de personal.
</t>
    </r>
    <r>
      <rPr>
        <b/>
        <sz val="9"/>
        <rFont val="Century Schoolbook"/>
        <family val="1"/>
      </rPr>
      <t>2.-</t>
    </r>
    <r>
      <rPr>
        <sz val="10"/>
        <rFont val="Arial Narrow"/>
        <family val="2"/>
      </rPr>
      <t xml:space="preserve"> Reportes para la verificación del control de asistencia y permanencia del personal.</t>
    </r>
  </si>
  <si>
    <t>* Ing. María del Cisne Pacheco Carvajal,
  Directora de Talento Humano
* Ing. Liliana Campoverde Muñoz
 Jefe de Gestión del Talento Humano</t>
  </si>
  <si>
    <r>
      <rPr>
        <b/>
        <sz val="9"/>
        <rFont val="Century Schoolbook"/>
        <family val="1"/>
      </rPr>
      <t>3.-</t>
    </r>
    <r>
      <rPr>
        <sz val="10"/>
        <rFont val="Arial Narrow"/>
        <family val="2"/>
      </rPr>
      <t xml:space="preserve"> Gestionar el proceso de planificación del Talento Humano.</t>
    </r>
  </si>
  <si>
    <t xml:space="preserve"> Proceso de Planificación del Talento Humano gestionado.</t>
  </si>
  <si>
    <t>N° de Procesos de Planificación del Talento Humano gestionado</t>
  </si>
  <si>
    <r>
      <rPr>
        <b/>
        <sz val="9"/>
        <rFont val="Century Schoolbook"/>
        <family val="1"/>
      </rPr>
      <t>1.-</t>
    </r>
    <r>
      <rPr>
        <sz val="10"/>
        <rFont val="Arial Narrow"/>
        <family val="2"/>
      </rPr>
      <t xml:space="preserve"> Solicitar a las Unidades Administrativas y/o Facultades las plantillas para la planificación. </t>
    </r>
  </si>
  <si>
    <r>
      <rPr>
        <b/>
        <sz val="9"/>
        <rFont val="Century Schoolbook"/>
        <family val="1"/>
      </rPr>
      <t>1.-</t>
    </r>
    <r>
      <rPr>
        <sz val="10"/>
        <rFont val="Arial Narrow"/>
        <family val="2"/>
      </rPr>
      <t xml:space="preserve"> Informe de cumplimiento del proceso de planificación de talento humano.</t>
    </r>
  </si>
  <si>
    <t>* Ing. María del Cisne Pacheco Carvajal,
  Directora de Talento Humano
* Ing. Nelly Zapata Eras,
  Jefe de Gestión Organizacional</t>
  </si>
  <si>
    <t>Uniformes para el personal Amparados Código de Trabajo</t>
  </si>
  <si>
    <t>Seguros de Fidelidad de Caución</t>
  </si>
  <si>
    <t>Papel Higiénico</t>
  </si>
  <si>
    <r>
      <t xml:space="preserve">Funda negra doméstica </t>
    </r>
    <r>
      <rPr>
        <sz val="10"/>
        <rFont val="Century Schoolbook"/>
        <family val="1"/>
      </rPr>
      <t>23*28</t>
    </r>
    <r>
      <rPr>
        <sz val="10"/>
        <rFont val="Arial Narrow"/>
        <family val="2"/>
      </rPr>
      <t xml:space="preserve"> de </t>
    </r>
    <r>
      <rPr>
        <sz val="10"/>
        <rFont val="Century Schoolbook"/>
        <family val="1"/>
      </rPr>
      <t>10</t>
    </r>
    <r>
      <rPr>
        <sz val="10"/>
        <rFont val="Arial Narrow"/>
        <family val="2"/>
      </rPr>
      <t xml:space="preserve"> unidades</t>
    </r>
  </si>
  <si>
    <t>Vestimenta de protección y bioseguridad</t>
  </si>
  <si>
    <t>Mantenimiento Impresora</t>
  </si>
  <si>
    <r>
      <rPr>
        <b/>
        <sz val="9"/>
        <rFont val="Century Schoolbook"/>
        <family val="1"/>
      </rPr>
      <t>4.-</t>
    </r>
    <r>
      <rPr>
        <sz val="10"/>
        <rFont val="Arial Narrow"/>
        <family val="2"/>
      </rPr>
      <t xml:space="preserve"> Gestionar el proceso de conformación de comisiones para la elaboración y/o actualización de la estructura organizacional y manuales de descripción, valoración clasificación de puestos.</t>
    </r>
  </si>
  <si>
    <t>Proceso de conformación de comisiones para la elaboración y/o actualización de la estructura organizacional y manuales de descripción, valoración clasificación de puestos gestionado.</t>
  </si>
  <si>
    <t>N° de fases del proceso para la conformación de comisiones para la elaboración y/o actualización de la estructura organizacional y manuales de descripción, valoración clasificación de puestos, gestionados</t>
  </si>
  <si>
    <r>
      <rPr>
        <b/>
        <sz val="9"/>
        <rFont val="Century Schoolbook"/>
        <family val="1"/>
      </rPr>
      <t>1.-</t>
    </r>
    <r>
      <rPr>
        <sz val="10"/>
        <rFont val="Arial Narrow"/>
        <family val="2"/>
      </rPr>
      <t xml:space="preserve"> Conformar la comisión para el proceso de elaboración y/o actualización de la estructura organizacional y manuales de descripción, valoración clasificación de puestos.
</t>
    </r>
    <r>
      <rPr>
        <b/>
        <sz val="9"/>
        <rFont val="Century Schoolbook"/>
        <family val="1"/>
      </rPr>
      <t>2.-</t>
    </r>
    <r>
      <rPr>
        <sz val="10"/>
        <rFont val="Arial Narrow"/>
        <family val="2"/>
      </rPr>
      <t xml:space="preserve"> Colaborar con la comisión para la elaboración del manual de descripción, valoración clasificación de puestos.
</t>
    </r>
    <r>
      <rPr>
        <b/>
        <sz val="9"/>
        <rFont val="Century Schoolbook"/>
        <family val="1"/>
      </rPr>
      <t>3.-</t>
    </r>
    <r>
      <rPr>
        <sz val="10"/>
        <rFont val="Arial Narrow"/>
        <family val="2"/>
      </rPr>
      <t xml:space="preserve"> Elaborar los perfiles de puestos con su actualización.
</t>
    </r>
    <r>
      <rPr>
        <b/>
        <sz val="9"/>
        <rFont val="Century Schoolbook"/>
        <family val="1"/>
      </rPr>
      <t>4.-</t>
    </r>
    <r>
      <rPr>
        <sz val="10"/>
        <rFont val="Arial Narrow"/>
        <family val="2"/>
      </rPr>
      <t xml:space="preserve"> Elaborar y emitir el informe final a la Autoridad Nominadora.</t>
    </r>
  </si>
  <si>
    <r>
      <rPr>
        <b/>
        <sz val="9"/>
        <rFont val="Century Schoolbook"/>
        <family val="1"/>
      </rPr>
      <t>1.-</t>
    </r>
    <r>
      <rPr>
        <sz val="10"/>
        <rFont val="Arial Narrow"/>
        <family val="2"/>
      </rPr>
      <t xml:space="preserve"> Informe de cumplimiento del proceso de conformación de comisiones para la elaboración y/o actualización de la estructura organizacional y manuales de descripción, valoración clasificación de puestos.</t>
    </r>
  </si>
  <si>
    <r>
      <rPr>
        <b/>
        <sz val="9"/>
        <rFont val="Century Schoolbook"/>
        <family val="1"/>
      </rPr>
      <t>5.-</t>
    </r>
    <r>
      <rPr>
        <sz val="10"/>
        <rFont val="Arial Narrow"/>
        <family val="2"/>
      </rPr>
      <t xml:space="preserve"> Emitir los informes técnicos para la toma de decisiones de la autoridad nominadora relacionados con los procesos de contratación y/o concursos de méritos y oposición para el ingreso de personal.</t>
    </r>
  </si>
  <si>
    <t>Informes técnicos para la toma de decisiones de la autoridad nominadora relacionados con los procesos de contratación y/o concursos de méritos y oposición para el ingreso de personal emitidos.</t>
  </si>
  <si>
    <t>N° de Informes técnicos para la toma de decisiones de la autoridad nominadora relacionados con los procesos de contratación y/o concursos de méritos y oposición para el ingreso de personal emitidos</t>
  </si>
  <si>
    <r>
      <rPr>
        <b/>
        <sz val="9"/>
        <rFont val="Century Schoolbook"/>
        <family val="1"/>
      </rPr>
      <t>1.-</t>
    </r>
    <r>
      <rPr>
        <sz val="10"/>
        <rFont val="Arial Narrow"/>
        <family val="2"/>
      </rPr>
      <t xml:space="preserve"> Receptar las peticiones de las Unidades Administrativas y/o Facultades para su proceso de contratación.
</t>
    </r>
    <r>
      <rPr>
        <b/>
        <sz val="9"/>
        <rFont val="Century Schoolbook"/>
        <family val="1"/>
      </rPr>
      <t>2.-</t>
    </r>
    <r>
      <rPr>
        <sz val="10"/>
        <rFont val="Arial Narrow"/>
        <family val="2"/>
      </rPr>
      <t xml:space="preserve"> Solicitar la Disponibilidad Económica a la Dirección Financiera.
</t>
    </r>
    <r>
      <rPr>
        <b/>
        <sz val="9"/>
        <rFont val="Century Schoolbook"/>
        <family val="1"/>
      </rPr>
      <t>3.-</t>
    </r>
    <r>
      <rPr>
        <sz val="10"/>
        <rFont val="Arial Narrow"/>
        <family val="2"/>
      </rPr>
      <t xml:space="preserve"> Emitir el informe técnico a la Autoridad Nominadora conforme a la pertinencia del pedido.
</t>
    </r>
    <r>
      <rPr>
        <b/>
        <sz val="9"/>
        <rFont val="Century Schoolbook"/>
        <family val="1"/>
      </rPr>
      <t>4.-</t>
    </r>
    <r>
      <rPr>
        <sz val="10"/>
        <rFont val="Arial Narrow"/>
        <family val="2"/>
      </rPr>
      <t xml:space="preserve"> Elaborar Contratos previa aprobación del Consejo Universitario.</t>
    </r>
  </si>
  <si>
    <r>
      <rPr>
        <b/>
        <sz val="9"/>
        <rFont val="Century Schoolbook"/>
        <family val="1"/>
      </rPr>
      <t>1.-</t>
    </r>
    <r>
      <rPr>
        <sz val="10"/>
        <rFont val="Arial Narrow"/>
        <family val="2"/>
      </rPr>
      <t xml:space="preserve"> Reporte de informes técnicos para la toma de decisiones de la autoridad nominadora relacionados con los procesos de contratación y/o concursos de méritos y oposición para el ingreso de personal.</t>
    </r>
  </si>
  <si>
    <t>* Ing. María del Cisne Pacheco Carvajal,
  Directora de Talento Humano
* Ing. Liliana Campoverde Muñoz,
  Jefe de Gestión del Talento Humano</t>
  </si>
  <si>
    <r>
      <rPr>
        <b/>
        <sz val="9"/>
        <rFont val="Century Schoolbook"/>
        <family val="1"/>
      </rPr>
      <t>6.-</t>
    </r>
    <r>
      <rPr>
        <sz val="10"/>
        <rFont val="Arial Narrow"/>
        <family val="2"/>
      </rPr>
      <t xml:space="preserve"> Gestionar los recursos para la ejecución de la capacitación y formación de los servidores administrativos y de servicio.</t>
    </r>
  </si>
  <si>
    <t>Recursos para la ejecución de la capacitación y formación de los servidores administrativos y de servicio gestionado.</t>
  </si>
  <si>
    <t>N° de las capacitaciones y formación de los servidores administrativos y de servidores con recursos gestionados</t>
  </si>
  <si>
    <r>
      <rPr>
        <b/>
        <sz val="9"/>
        <rFont val="Century Schoolbook"/>
        <family val="1"/>
      </rPr>
      <t>1.-</t>
    </r>
    <r>
      <rPr>
        <sz val="10"/>
        <rFont val="Arial Narrow"/>
        <family val="2"/>
      </rPr>
      <t xml:space="preserve"> Tramitar ante la Autoridad Nominadora el informe de pertinencia de las capacitaciones para el personal administrativo y de servicio.</t>
    </r>
  </si>
  <si>
    <r>
      <rPr>
        <b/>
        <sz val="9"/>
        <rFont val="Century Schoolbook"/>
        <family val="1"/>
      </rPr>
      <t>1.-</t>
    </r>
    <r>
      <rPr>
        <sz val="10"/>
        <rFont val="Arial Narrow"/>
        <family val="2"/>
      </rPr>
      <t xml:space="preserve"> Informe de resultados de la ejecución de la capacitación y formación de los servidores administrativos y de servicio.</t>
    </r>
  </si>
  <si>
    <t>* Ing. María del Cisne Pacheco Carvajal,
  Directora de Talento Humano
* Ing. Rina Loayza Ramírez,
  Jefe de Desarrollo del Talento Humano</t>
  </si>
  <si>
    <r>
      <rPr>
        <b/>
        <sz val="9"/>
        <rFont val="Century Schoolbook"/>
        <family val="1"/>
      </rPr>
      <t>7.-</t>
    </r>
    <r>
      <rPr>
        <sz val="10"/>
        <rFont val="Arial Narrow"/>
        <family val="2"/>
      </rPr>
      <t xml:space="preserve"> Gestionar el proceso de evaluación de desempeño del personal administrativo.</t>
    </r>
  </si>
  <si>
    <t xml:space="preserve"> Proceso de evaluación de desempeño del personal administrativo gestionado </t>
  </si>
  <si>
    <t>N° de Fases del Proceso de evaluación de desempeño del personal administrativo gestionado</t>
  </si>
  <si>
    <r>
      <rPr>
        <b/>
        <sz val="9"/>
        <rFont val="Century Schoolbook"/>
        <family val="1"/>
      </rPr>
      <t>1.-</t>
    </r>
    <r>
      <rPr>
        <sz val="10"/>
        <rFont val="Arial Narrow"/>
        <family val="2"/>
      </rPr>
      <t xml:space="preserve"> Informar ante la Autoridad Nominadora la pertinencia del proceso de evaluación de desempeño del personal administrativo.</t>
    </r>
  </si>
  <si>
    <r>
      <rPr>
        <b/>
        <sz val="9"/>
        <rFont val="Century Schoolbook"/>
        <family val="1"/>
      </rPr>
      <t>1.-</t>
    </r>
    <r>
      <rPr>
        <sz val="10"/>
        <rFont val="Arial Narrow"/>
        <family val="2"/>
      </rPr>
      <t xml:space="preserve"> Informe de resultados del proceso de evaluación de desempeño del personal administrativo.</t>
    </r>
  </si>
  <si>
    <r>
      <rPr>
        <b/>
        <sz val="9"/>
        <rFont val="Century Schoolbook"/>
        <family val="1"/>
      </rPr>
      <t>1.-</t>
    </r>
    <r>
      <rPr>
        <sz val="10"/>
        <rFont val="Arial Narrow"/>
        <family val="2"/>
      </rPr>
      <t xml:space="preserve"> Fase. Se refiere a las metas por unidad y a las asignaciones de responsabilidades a los servidores bajo el Régimen de la Losep.
</t>
    </r>
    <r>
      <rPr>
        <b/>
        <sz val="9"/>
        <rFont val="Century Schoolbook"/>
        <family val="1"/>
      </rPr>
      <t>2.-</t>
    </r>
    <r>
      <rPr>
        <sz val="10"/>
        <rFont val="Arial Narrow"/>
        <family val="2"/>
      </rPr>
      <t xml:space="preserve"> Fase. Se refiera a la Evaluación de Satisfacción de Usuarios Externos, Usuarios Internos, Evaluación del Desempeño Individual y cumplimiento de Normas Internas.</t>
    </r>
  </si>
  <si>
    <r>
      <rPr>
        <b/>
        <sz val="9"/>
        <rFont val="Century Schoolbook"/>
        <family val="1"/>
      </rPr>
      <t>8.-</t>
    </r>
    <r>
      <rPr>
        <sz val="10"/>
        <rFont val="Arial Narrow"/>
        <family val="2"/>
      </rPr>
      <t xml:space="preserve"> Emitir la información relacionada con el Talento Humano, solicitados por organismos externo que rigen a la institución.</t>
    </r>
  </si>
  <si>
    <t xml:space="preserve">Información relacionada con el Talento Humano, solicitados por organismos externo que rigen a la institución emitidos.
</t>
  </si>
  <si>
    <t>N° de Informes relacionados con el Talento Humano, solicitados por organismos externos</t>
  </si>
  <si>
    <r>
      <rPr>
        <b/>
        <sz val="9"/>
        <rFont val="Century Schoolbook"/>
        <family val="1"/>
      </rPr>
      <t>1.-</t>
    </r>
    <r>
      <rPr>
        <sz val="10"/>
        <rFont val="Arial Narrow"/>
        <family val="2"/>
      </rPr>
      <t xml:space="preserve"> Coordinar con el personal de la Dirección de Talento Humano, para cumplir con la información solicitada por los Organismos externos.
</t>
    </r>
    <r>
      <rPr>
        <b/>
        <sz val="9"/>
        <rFont val="Century Schoolbook"/>
        <family val="1"/>
      </rPr>
      <t>2.-</t>
    </r>
    <r>
      <rPr>
        <sz val="10"/>
        <rFont val="Arial Narrow"/>
        <family val="2"/>
      </rPr>
      <t xml:space="preserve"> Dar seguimiento y evaluación a la información requerida por los organismos externos.
</t>
    </r>
    <r>
      <rPr>
        <b/>
        <sz val="9"/>
        <rFont val="Century Schoolbook"/>
        <family val="1"/>
      </rPr>
      <t>3.-</t>
    </r>
    <r>
      <rPr>
        <sz val="10"/>
        <rFont val="Arial Narrow"/>
        <family val="2"/>
      </rPr>
      <t xml:space="preserve"> Emitir el informe de cumplimiento de la información solicitada por los organismos externos.</t>
    </r>
  </si>
  <si>
    <t>* Ing. María del Cisne Pacheco Carvajal,
  Directora de Talento Humano
* Ing. Nelly Zapata Eras,
  Jefe de Gestión Organizacional
* Ing. Rina Loayza Ramírez,
  Jefe de Desarrollo del Talento Humano
* Ing. Liliana Campoverde Muñoz,
  Jefe de Gestión del Talento Humano</t>
  </si>
  <si>
    <r>
      <rPr>
        <b/>
        <sz val="9"/>
        <rFont val="Century Schoolbook"/>
        <family val="1"/>
      </rPr>
      <t>9.-</t>
    </r>
    <r>
      <rPr>
        <sz val="10"/>
        <rFont val="Arial Narrow"/>
        <family val="2"/>
      </rPr>
      <t xml:space="preserve"> Presentación de la Planificación Operativa Anual y Evaluación de la Planificación Operativa Anual.</t>
    </r>
  </si>
  <si>
    <t>Planificación Operativa Anual y Evaluación de la Planificación Operativa Anual entregadas.</t>
  </si>
  <si>
    <r>
      <rPr>
        <b/>
        <sz val="9"/>
        <rFont val="Century Schoolbook"/>
        <family val="1"/>
      </rPr>
      <t>10.-</t>
    </r>
    <r>
      <rPr>
        <sz val="10"/>
        <rFont val="Arial Narrow"/>
        <family val="2"/>
      </rPr>
      <t xml:space="preserve"> Organizar el Archivo de gestión.</t>
    </r>
  </si>
  <si>
    <t>N° de Cajas del Archivo de la Dirección de Talento Humano registradas en el Inventario Documental</t>
  </si>
  <si>
    <r>
      <rPr>
        <b/>
        <sz val="9"/>
        <rFont val="Century Schoolbook"/>
        <family val="1"/>
      </rPr>
      <t>1.-</t>
    </r>
    <r>
      <rPr>
        <sz val="10"/>
        <rFont val="Arial Narrow"/>
        <family val="2"/>
      </rPr>
      <t xml:space="preserve"> Seleccionar y clasificar la documentación.
</t>
    </r>
    <r>
      <rPr>
        <b/>
        <sz val="9"/>
        <rFont val="Century Schoolbook"/>
        <family val="1"/>
      </rPr>
      <t>2.-</t>
    </r>
    <r>
      <rPr>
        <sz val="10"/>
        <rFont val="Arial Narrow"/>
        <family val="2"/>
      </rPr>
      <t xml:space="preserve"> Describir la documentación según la norma ISAD-G.
</t>
    </r>
    <r>
      <rPr>
        <b/>
        <sz val="9"/>
        <rFont val="Century Schoolbook"/>
        <family val="1"/>
      </rPr>
      <t>3.-</t>
    </r>
    <r>
      <rPr>
        <sz val="10"/>
        <rFont val="Arial Narrow"/>
        <family val="2"/>
      </rPr>
      <t xml:space="preserve"> Preservar la documentación en las unidades de almacenamiento.</t>
    </r>
  </si>
  <si>
    <t>* Ing. María del Cisne Pacheco Carvajal,
  Directora de Talento Humano
* Tlga. Nely Vera Encalada e Ing. Xavier Chávez Arciniegas,
  Técnicos de Documentación y Archivo</t>
  </si>
  <si>
    <r>
      <rPr>
        <b/>
        <sz val="9"/>
        <rFont val="Century Schoolbook"/>
        <family val="1"/>
      </rPr>
      <t>1.-</t>
    </r>
    <r>
      <rPr>
        <sz val="10"/>
        <rFont val="Arial Narrow"/>
        <family val="2"/>
      </rPr>
      <t xml:space="preserve"> Detectar necesidades.
</t>
    </r>
    <r>
      <rPr>
        <b/>
        <sz val="9"/>
        <rFont val="Century Schoolbook"/>
        <family val="1"/>
      </rPr>
      <t>2.-</t>
    </r>
    <r>
      <rPr>
        <sz val="10"/>
        <rFont val="Arial Narrow"/>
        <family val="2"/>
      </rPr>
      <t xml:space="preserve"> Elaborar el POA.
</t>
    </r>
    <r>
      <rPr>
        <b/>
        <sz val="9"/>
        <rFont val="Century Schoolbook"/>
        <family val="1"/>
      </rPr>
      <t>3.-</t>
    </r>
    <r>
      <rPr>
        <sz val="10"/>
        <rFont val="Arial Narrow"/>
        <family val="2"/>
      </rPr>
      <t xml:space="preserve"> Elaborar las evaluaciones semestrales del POA.
</t>
    </r>
    <r>
      <rPr>
        <b/>
        <sz val="9"/>
        <rFont val="Century Schoolbook"/>
        <family val="1"/>
      </rPr>
      <t>4.-</t>
    </r>
    <r>
      <rPr>
        <sz val="10"/>
        <rFont val="Arial Narrow"/>
        <family val="2"/>
      </rPr>
      <t xml:space="preserve"> Cargar evidencias del cumplimiento de las metas operativas en la carpeta de la Unidad de Desarrollo del Talento Humano en el google drive
</t>
    </r>
    <r>
      <rPr>
        <b/>
        <sz val="9"/>
        <rFont val="Century Schoolbook"/>
        <family val="1"/>
      </rPr>
      <t>5.-</t>
    </r>
    <r>
      <rPr>
        <sz val="10"/>
        <rFont val="Arial Narrow"/>
        <family val="2"/>
      </rPr>
      <t xml:space="preserve"> Realizar la entrega de la planificación y evaluaciones semestrales del POA.</t>
    </r>
  </si>
  <si>
    <r>
      <t xml:space="preserve">LA DIRECCION DE TALENTO HUMANO NO DETALLE EN EL PRIMER SEMESTRE META CUANTIFICABLE DEBIDO A LA PANDEMIA MEDIANTE EL CUAL FUE APROBADA LA SUSPENSIÓN.DE ACTIVIDADES EN RESOLUCION NRO. </t>
    </r>
    <r>
      <rPr>
        <sz val="10"/>
        <rFont val="Century Schoolbook"/>
        <family val="1"/>
      </rPr>
      <t>206/2020</t>
    </r>
    <r>
      <rPr>
        <sz val="10"/>
        <rFont val="Arial Narrow"/>
        <family val="2"/>
      </rPr>
      <t xml:space="preserve">. SIN EMBARGO, DEJO CONSTANCIA QUE MEDIANTE RESOLUCION NRO. </t>
    </r>
    <r>
      <rPr>
        <sz val="10"/>
        <rFont val="Century Schoolbook"/>
        <family val="1"/>
      </rPr>
      <t>267/2020</t>
    </r>
    <r>
      <rPr>
        <sz val="10"/>
        <rFont val="Arial Narrow"/>
        <family val="2"/>
      </rPr>
      <t xml:space="preserve">, SE APRUEBA EL PLAN DE RETORNO PROGRESIVO, EL MISMO QUE A PARTIR DEL </t>
    </r>
    <r>
      <rPr>
        <sz val="10"/>
        <rFont val="Century Schoolbook"/>
        <family val="1"/>
      </rPr>
      <t>09</t>
    </r>
    <r>
      <rPr>
        <sz val="10"/>
        <rFont val="Arial Narrow"/>
        <family val="2"/>
      </rPr>
      <t xml:space="preserve"> DE JULIO DE </t>
    </r>
    <r>
      <rPr>
        <sz val="10"/>
        <rFont val="Century Schoolbook"/>
        <family val="1"/>
      </rPr>
      <t>2020</t>
    </r>
    <r>
      <rPr>
        <sz val="10"/>
        <rFont val="Arial Narrow"/>
        <family val="2"/>
      </rPr>
      <t>, SE HA REINTERGADO EL PERSONAL.</t>
    </r>
  </si>
  <si>
    <r>
      <t xml:space="preserve">LA DIRECCION DE TALENTO HUMANO NO DETALLE EN EL PRIMER SEMESTRE META CUANTIFICABLE DEBIDO A LA PANDEMIA MEDIANTE EL CUAL FUE APROBADA LA SUSPENSIÓN.DE ACTIVIDADES EN RESOLUCION NRO. </t>
    </r>
    <r>
      <rPr>
        <sz val="10"/>
        <rFont val="Century Schoolbook"/>
        <family val="1"/>
      </rPr>
      <t>206/2020.</t>
    </r>
    <r>
      <rPr>
        <sz val="10"/>
        <rFont val="Arial Narrow"/>
        <family val="2"/>
      </rPr>
      <t xml:space="preserve"> SIN EMBARGO, DEJO CONSTANCIA QUE MEDIANTE RESOLUCION NRO. </t>
    </r>
    <r>
      <rPr>
        <sz val="10"/>
        <rFont val="Century Schoolbook"/>
        <family val="1"/>
      </rPr>
      <t>267/2020</t>
    </r>
    <r>
      <rPr>
        <sz val="10"/>
        <rFont val="Arial Narrow"/>
        <family val="2"/>
      </rPr>
      <t xml:space="preserve">, SE APRUEBA EL PLAN DE RETORNO PROGRESIVO, EL MISMO QUE A PARTIR DEL </t>
    </r>
    <r>
      <rPr>
        <sz val="10"/>
        <rFont val="Century Schoolbook"/>
        <family val="1"/>
      </rPr>
      <t>09</t>
    </r>
    <r>
      <rPr>
        <sz val="10"/>
        <rFont val="Arial Narrow"/>
        <family val="2"/>
      </rPr>
      <t xml:space="preserve"> DE JULIO DE </t>
    </r>
    <r>
      <rPr>
        <sz val="10"/>
        <rFont val="Century Schoolbook"/>
        <family val="1"/>
      </rPr>
      <t>2020</t>
    </r>
    <r>
      <rPr>
        <sz val="10"/>
        <rFont val="Arial Narrow"/>
        <family val="2"/>
      </rPr>
      <t>, SE HA REINTERGADO EL PERSONAL.</t>
    </r>
  </si>
  <si>
    <r>
      <rPr>
        <b/>
        <sz val="9"/>
        <rFont val="Century Schoolbook"/>
        <family val="1"/>
      </rPr>
      <t>1.-</t>
    </r>
    <r>
      <rPr>
        <sz val="10"/>
        <rFont val="Arial Narrow"/>
        <family val="2"/>
      </rPr>
      <t xml:space="preserve"> Supervisar la ejecución del Plan Anual de Capacitación de los servidores administrativos y de servicio de la UTMACH.</t>
    </r>
  </si>
  <si>
    <t>Ejecución del Plan anual de capacitación de los servidores administrativos y de servicio de la UTMACH supervisado.</t>
  </si>
  <si>
    <t>N° de Servidores capacitados</t>
  </si>
  <si>
    <r>
      <rPr>
        <b/>
        <sz val="9"/>
        <rFont val="Century Schoolbook"/>
        <family val="1"/>
      </rPr>
      <t>1.-</t>
    </r>
    <r>
      <rPr>
        <sz val="10"/>
        <rFont val="Arial Narrow"/>
        <family val="2"/>
      </rPr>
      <t xml:space="preserve"> Solicitar información para detectar las necesidades de capacitación.
</t>
    </r>
    <r>
      <rPr>
        <b/>
        <sz val="9"/>
        <rFont val="Century Schoolbook"/>
        <family val="1"/>
      </rPr>
      <t>2.-</t>
    </r>
    <r>
      <rPr>
        <sz val="10"/>
        <rFont val="Arial Narrow"/>
        <family val="2"/>
      </rPr>
      <t xml:space="preserve"> Elaborar el reporte de necesidades de capacitación.
</t>
    </r>
    <r>
      <rPr>
        <b/>
        <sz val="9"/>
        <rFont val="Century Schoolbook"/>
        <family val="1"/>
      </rPr>
      <t>3.-</t>
    </r>
    <r>
      <rPr>
        <sz val="10"/>
        <rFont val="Arial Narrow"/>
        <family val="2"/>
      </rPr>
      <t xml:space="preserve"> Elaborar el Plan Anual de Capacitación.
</t>
    </r>
    <r>
      <rPr>
        <b/>
        <sz val="9"/>
        <rFont val="Century Schoolbook"/>
        <family val="1"/>
      </rPr>
      <t>4.-</t>
    </r>
    <r>
      <rPr>
        <sz val="10"/>
        <rFont val="Arial Narrow"/>
        <family val="2"/>
      </rPr>
      <t xml:space="preserve"> Preparar la logística de los eventos.
</t>
    </r>
    <r>
      <rPr>
        <b/>
        <sz val="9"/>
        <rFont val="Century Schoolbook"/>
        <family val="1"/>
      </rPr>
      <t>5.-</t>
    </r>
    <r>
      <rPr>
        <sz val="10"/>
        <rFont val="Arial Narrow"/>
        <family val="2"/>
      </rPr>
      <t xml:space="preserve"> Notificar a los participantes a través del jefe inmediato.
</t>
    </r>
    <r>
      <rPr>
        <b/>
        <sz val="9"/>
        <rFont val="Century Schoolbook"/>
        <family val="1"/>
      </rPr>
      <t>6.-</t>
    </r>
    <r>
      <rPr>
        <sz val="10"/>
        <rFont val="Arial Narrow"/>
        <family val="2"/>
      </rPr>
      <t xml:space="preserve"> Elaborar listas y resumen de asistencia.
</t>
    </r>
    <r>
      <rPr>
        <b/>
        <sz val="9"/>
        <rFont val="Century Schoolbook"/>
        <family val="1"/>
      </rPr>
      <t>7.-</t>
    </r>
    <r>
      <rPr>
        <sz val="10"/>
        <rFont val="Arial Narrow"/>
        <family val="2"/>
      </rPr>
      <t xml:space="preserve"> Elaborar informes para pago de facilitadores.
</t>
    </r>
    <r>
      <rPr>
        <b/>
        <sz val="9"/>
        <rFont val="Century Schoolbook"/>
        <family val="1"/>
      </rPr>
      <t>8.-</t>
    </r>
    <r>
      <rPr>
        <sz val="10"/>
        <rFont val="Arial Narrow"/>
        <family val="2"/>
      </rPr>
      <t xml:space="preserve"> Evaluar los Eventos de capacitación (facilitador-organizador).
</t>
    </r>
    <r>
      <rPr>
        <b/>
        <sz val="9"/>
        <rFont val="Century Schoolbook"/>
        <family val="1"/>
      </rPr>
      <t>9.-</t>
    </r>
    <r>
      <rPr>
        <sz val="10"/>
        <rFont val="Arial Narrow"/>
        <family val="2"/>
      </rPr>
      <t xml:space="preserve"> Realizar informes de ejecución de Plan de Capacitación.</t>
    </r>
  </si>
  <si>
    <r>
      <rPr>
        <b/>
        <sz val="9"/>
        <rFont val="Century Schoolbook"/>
        <family val="1"/>
      </rPr>
      <t>1.-</t>
    </r>
    <r>
      <rPr>
        <sz val="10"/>
        <rFont val="Arial Narrow"/>
        <family val="2"/>
      </rPr>
      <t xml:space="preserve"> Informe semestral de la ejecución del Plan anual de capacitación.</t>
    </r>
  </si>
  <si>
    <t>* Ing. María del Cisne Pacheco Carvajal,
  Directora de Talento Humano
* Ing. Rina Loayza Ramírez,
  Jefe de Desarrollo del Talento Humano
* Ing. Verónica Delgado Bermeo,
  Analista de Desarrollo del Talento Humano</t>
  </si>
  <si>
    <t xml:space="preserve">Se modificó la meta en el segundo semestre, considerando que el personal se encuentra desarrollando sus actividades  laborales en una sola jornada presencial, la exigencia de cumplir los protocolos de distanciamiento, así como la  priorización de recursos. El número de semanas  proyectadas para el primer semestre, también se modificó en razón de la interrupción de actividades debido a la emergencia sanitaria. </t>
  </si>
  <si>
    <t>Capacitaciones para servidores administrativos y trabajadores</t>
  </si>
  <si>
    <r>
      <rPr>
        <b/>
        <sz val="9"/>
        <rFont val="Century Schoolbook"/>
        <family val="1"/>
      </rPr>
      <t>2.-</t>
    </r>
    <r>
      <rPr>
        <sz val="10"/>
        <rFont val="Arial Narrow"/>
        <family val="2"/>
      </rPr>
      <t xml:space="preserve"> Supervisar la ejecución del Plan Anual de apoyo institucional económico tipo A para los servidores administrativos.</t>
    </r>
  </si>
  <si>
    <t>Ejecución del Plan Anual de apoyo institucional económico tipo A para los Servidores Administrativos supervisado.</t>
  </si>
  <si>
    <t>N° de Servidores Administrativos atendidos</t>
  </si>
  <si>
    <r>
      <rPr>
        <sz val="10"/>
        <rFont val="Century Schoolbook"/>
        <family val="1"/>
      </rPr>
      <t>1.-</t>
    </r>
    <r>
      <rPr>
        <sz val="10"/>
        <rFont val="Arial Narrow"/>
        <family val="2"/>
      </rPr>
      <t xml:space="preserve"> Elaborar el Plan Anual de apoyo institucional tipo A, previo análisis de la documentación por parte de la Comisión.</t>
    </r>
    <r>
      <rPr>
        <sz val="10"/>
        <color rgb="FFFF0000"/>
        <rFont val="Arial Narrow"/>
        <family val="2"/>
      </rPr>
      <t xml:space="preserve">
</t>
    </r>
    <r>
      <rPr>
        <b/>
        <sz val="9"/>
        <rFont val="Century Schoolbook"/>
        <family val="1"/>
      </rPr>
      <t>2.-</t>
    </r>
    <r>
      <rPr>
        <sz val="10"/>
        <rFont val="Arial Narrow"/>
        <family val="2"/>
      </rPr>
      <t xml:space="preserve"> Informe de ejecución del Plan Anual de Apoyo Institucional.</t>
    </r>
  </si>
  <si>
    <r>
      <rPr>
        <b/>
        <sz val="9"/>
        <rFont val="Century Schoolbook"/>
        <family val="1"/>
      </rPr>
      <t xml:space="preserve">1.- </t>
    </r>
    <r>
      <rPr>
        <sz val="10"/>
        <rFont val="Arial Narrow"/>
        <family val="2"/>
      </rPr>
      <t>Informe semestral de la ejecución del Plan Anual de apoyo institucional económico tipo A para los servidores administrativos.</t>
    </r>
  </si>
  <si>
    <t>Becas y Ayudas Económicas</t>
  </si>
  <si>
    <t>La distribución de los recursos serán acorde a los convenios autorizados por el Consejo Universitario.</t>
  </si>
  <si>
    <t>Apoyo Institucional Económico Tipo A, para servidores administrativos</t>
  </si>
  <si>
    <r>
      <rPr>
        <b/>
        <sz val="9"/>
        <rFont val="Century Schoolbook"/>
        <family val="1"/>
      </rPr>
      <t>3.-</t>
    </r>
    <r>
      <rPr>
        <sz val="10"/>
        <rFont val="Arial Narrow"/>
        <family val="2"/>
      </rPr>
      <t xml:space="preserve"> Supervisar la ejecución del Plan Anual de Evaluación de Desempeño de los servidores régimen LOSEP.</t>
    </r>
  </si>
  <si>
    <t>Ejecución del Plan Anual de Evaluación de Desempeño de los servidores régimen LOSEP supervisado.</t>
  </si>
  <si>
    <t>N° de Servidores Evaluados</t>
  </si>
  <si>
    <r>
      <rPr>
        <b/>
        <sz val="9"/>
        <rFont val="Century Schoolbook"/>
        <family val="1"/>
      </rPr>
      <t>1.-</t>
    </r>
    <r>
      <rPr>
        <sz val="10"/>
        <rFont val="Arial Narrow"/>
        <family val="2"/>
      </rPr>
      <t xml:space="preserve"> Revisar de normativa legal.
</t>
    </r>
    <r>
      <rPr>
        <b/>
        <sz val="9"/>
        <rFont val="Century Schoolbook"/>
        <family val="1"/>
      </rPr>
      <t>2.-</t>
    </r>
    <r>
      <rPr>
        <sz val="10"/>
        <rFont val="Arial Narrow"/>
        <family val="2"/>
      </rPr>
      <t xml:space="preserve"> Elaborar propuesta del Plan Anual de Evaluación del Desempeño.
</t>
    </r>
    <r>
      <rPr>
        <b/>
        <sz val="9"/>
        <rFont val="Century Schoolbook"/>
        <family val="1"/>
      </rPr>
      <t>3.-</t>
    </r>
    <r>
      <rPr>
        <sz val="10"/>
        <rFont val="Arial Narrow"/>
        <family val="2"/>
      </rPr>
      <t xml:space="preserve"> Ingresar información en el SIITH del proceso de Evaluación del Desempeño.
</t>
    </r>
    <r>
      <rPr>
        <b/>
        <sz val="9"/>
        <rFont val="Century Schoolbook"/>
        <family val="1"/>
      </rPr>
      <t xml:space="preserve">4.- </t>
    </r>
    <r>
      <rPr>
        <sz val="10"/>
        <rFont val="Arial Narrow"/>
        <family val="2"/>
      </rPr>
      <t xml:space="preserve">Coordinar con la Dirección de Planificación sobre la información de Metas por Unidad.
</t>
    </r>
    <r>
      <rPr>
        <b/>
        <sz val="9"/>
        <rFont val="Century Schoolbook"/>
        <family val="1"/>
      </rPr>
      <t>5.-</t>
    </r>
    <r>
      <rPr>
        <sz val="10"/>
        <rFont val="Arial Narrow"/>
        <family val="2"/>
      </rPr>
      <t xml:space="preserve"> Coordinar la aplicación y tabulación de las encuestas de evaluación externa, así como la evaluación interna.
</t>
    </r>
    <r>
      <rPr>
        <b/>
        <sz val="9"/>
        <rFont val="Century Schoolbook"/>
        <family val="1"/>
      </rPr>
      <t>6.-</t>
    </r>
    <r>
      <rPr>
        <sz val="10"/>
        <rFont val="Arial Narrow"/>
        <family val="2"/>
      </rPr>
      <t xml:space="preserve"> Informe Anual del Plan de Evaluación del Desempeño.</t>
    </r>
  </si>
  <si>
    <r>
      <rPr>
        <b/>
        <sz val="9"/>
        <rFont val="Century Schoolbook"/>
        <family val="1"/>
      </rPr>
      <t>1.-</t>
    </r>
    <r>
      <rPr>
        <sz val="10"/>
        <rFont val="Arial Narrow"/>
        <family val="2"/>
      </rPr>
      <t xml:space="preserve"> Informe Anual del Plan Anual de Evaluación de Desempeño de los servidores régimen LOSEP.</t>
    </r>
  </si>
  <si>
    <t>Se modificó meta considerando el número de servidores titulares y contratados que deben ser evaluados según la normativa emitida por el ente rector.</t>
  </si>
  <si>
    <r>
      <rPr>
        <b/>
        <sz val="9"/>
        <rFont val="Century Schoolbook"/>
        <family val="1"/>
      </rPr>
      <t>4.-</t>
    </r>
    <r>
      <rPr>
        <sz val="10"/>
        <rFont val="Arial Narrow"/>
        <family val="2"/>
      </rPr>
      <t xml:space="preserve"> Verificar el cumplimiento de los requisitos para las concesiones de becas para personal académico, apoyo institucional, comisiones de servicio, licencias y permisos.</t>
    </r>
  </si>
  <si>
    <t>Cumplimiento de los requisitos para la concesiones de becas para personal académico, apoyo institucional, comisiones de servicio, licencias y permisos verificados.</t>
  </si>
  <si>
    <t>N° de Informes técnicos solicitados por los servidores universitarios</t>
  </si>
  <si>
    <r>
      <rPr>
        <b/>
        <sz val="9"/>
        <rFont val="Century Schoolbook"/>
        <family val="1"/>
      </rPr>
      <t>1.-</t>
    </r>
    <r>
      <rPr>
        <sz val="10"/>
        <rFont val="Arial Narrow"/>
        <family val="2"/>
      </rPr>
      <t xml:space="preserve"> Analizar las peticiones.
</t>
    </r>
    <r>
      <rPr>
        <b/>
        <sz val="9"/>
        <rFont val="Century Schoolbook"/>
        <family val="1"/>
      </rPr>
      <t>2.-</t>
    </r>
    <r>
      <rPr>
        <sz val="10"/>
        <rFont val="Arial Narrow"/>
        <family val="2"/>
      </rPr>
      <t xml:space="preserve"> Revisar normativa legal.
</t>
    </r>
    <r>
      <rPr>
        <b/>
        <sz val="9"/>
        <rFont val="Century Schoolbook"/>
        <family val="1"/>
      </rPr>
      <t>3.-</t>
    </r>
    <r>
      <rPr>
        <sz val="10"/>
        <rFont val="Arial Narrow"/>
        <family val="2"/>
      </rPr>
      <t xml:space="preserve"> Elaborar informes.
</t>
    </r>
    <r>
      <rPr>
        <b/>
        <sz val="9"/>
        <rFont val="Century Schoolbook"/>
        <family val="1"/>
      </rPr>
      <t>4.-</t>
    </r>
    <r>
      <rPr>
        <sz val="10"/>
        <rFont val="Arial Narrow"/>
        <family val="2"/>
      </rPr>
      <t xml:space="preserve"> Elaborar reporte consolidado de informes técnicos emitidos.</t>
    </r>
  </si>
  <si>
    <r>
      <rPr>
        <b/>
        <sz val="9"/>
        <rFont val="Century Schoolbook"/>
        <family val="1"/>
      </rPr>
      <t>1.-</t>
    </r>
    <r>
      <rPr>
        <sz val="10"/>
        <rFont val="Arial Narrow"/>
        <family val="2"/>
      </rPr>
      <t xml:space="preserve"> Reporte consolidado de informes técnicos emitidos.</t>
    </r>
  </si>
  <si>
    <t>Las metas de ambos semestres fueron  modificadas en razón de que debido al estado de excepción y emergencia sanitaria, los servidores se han visto en la necesidad de reprogramar sus estancias de estudios. De la  misma manera se modificó las semanas proyectadas en el primer semestre.</t>
  </si>
  <si>
    <r>
      <rPr>
        <b/>
        <sz val="9"/>
        <rFont val="Century Schoolbook"/>
        <family val="1"/>
      </rPr>
      <t>5.-</t>
    </r>
    <r>
      <rPr>
        <sz val="10"/>
        <rFont val="Arial Narrow"/>
        <family val="2"/>
      </rPr>
      <t xml:space="preserve"> Elaborar Propuestas de Reconocimiento de desarrollo del talento humano de los servidores de LOSEP y Código de Trabajo.</t>
    </r>
  </si>
  <si>
    <t>Propuestas de reconocimiento de desarrollo del talento humano de los servidores de LOSEP y Código de Trabajo elaboradas.</t>
  </si>
  <si>
    <t>N° de Propuestas de reconocimiento de desarrollo del talento humano presentadas</t>
  </si>
  <si>
    <r>
      <rPr>
        <b/>
        <sz val="9"/>
        <rFont val="Century Schoolbook"/>
        <family val="1"/>
      </rPr>
      <t>1.-</t>
    </r>
    <r>
      <rPr>
        <sz val="10"/>
        <rFont val="Arial Narrow"/>
        <family val="2"/>
      </rPr>
      <t xml:space="preserve"> Revisar y analizar normativa legal.
</t>
    </r>
    <r>
      <rPr>
        <b/>
        <sz val="9"/>
        <rFont val="Century Schoolbook"/>
        <family val="1"/>
      </rPr>
      <t>2.-</t>
    </r>
    <r>
      <rPr>
        <sz val="10"/>
        <rFont val="Arial Narrow"/>
        <family val="2"/>
      </rPr>
      <t xml:space="preserve"> Elaborar propuestas de reconocimiento de desarrollo del talento humano de los servidores de la LOSEP y Código del Trabajo.
</t>
    </r>
    <r>
      <rPr>
        <b/>
        <sz val="9"/>
        <rFont val="Century Schoolbook"/>
        <family val="1"/>
      </rPr>
      <t>3.-</t>
    </r>
    <r>
      <rPr>
        <sz val="10"/>
        <rFont val="Arial Narrow"/>
        <family val="2"/>
      </rPr>
      <t xml:space="preserve"> Elaborar Reporte de propuestas presentadas.</t>
    </r>
  </si>
  <si>
    <r>
      <rPr>
        <b/>
        <sz val="9"/>
        <rFont val="Century Schoolbook"/>
        <family val="1"/>
      </rPr>
      <t>1.-</t>
    </r>
    <r>
      <rPr>
        <sz val="10"/>
        <rFont val="Arial Narrow"/>
        <family val="2"/>
      </rPr>
      <t xml:space="preserve"> Reporte de propuestas presentadas.</t>
    </r>
  </si>
  <si>
    <r>
      <rPr>
        <b/>
        <sz val="9"/>
        <rFont val="Century Schoolbook"/>
        <family val="1"/>
      </rPr>
      <t>6.-</t>
    </r>
    <r>
      <rPr>
        <sz val="10"/>
        <rFont val="Arial Narrow"/>
        <family val="2"/>
      </rPr>
      <t xml:space="preserve"> Emitir informes técnicos relacionados con el desarrollo del talento humano (capacitación, formación y evaluación).</t>
    </r>
  </si>
  <si>
    <t>Informes técnicos relacionados con el desarrollo del talento humano (capacitación, formación y evaluación) emitidos.</t>
  </si>
  <si>
    <t>N° de Informes técnicos entregados</t>
  </si>
  <si>
    <r>
      <rPr>
        <b/>
        <sz val="9"/>
        <rFont val="Century Schoolbook"/>
        <family val="1"/>
      </rPr>
      <t>1.-</t>
    </r>
    <r>
      <rPr>
        <sz val="10"/>
        <rFont val="Arial Narrow"/>
        <family val="2"/>
      </rPr>
      <t xml:space="preserve"> Analizar las peticiones.
</t>
    </r>
    <r>
      <rPr>
        <b/>
        <sz val="9"/>
        <rFont val="Century Schoolbook"/>
        <family val="1"/>
      </rPr>
      <t>2.-</t>
    </r>
    <r>
      <rPr>
        <sz val="10"/>
        <rFont val="Arial Narrow"/>
        <family val="2"/>
      </rPr>
      <t xml:space="preserve"> Revisar normativa legal.
</t>
    </r>
    <r>
      <rPr>
        <b/>
        <sz val="9"/>
        <rFont val="Century Schoolbook"/>
        <family val="1"/>
      </rPr>
      <t>3.-</t>
    </r>
    <r>
      <rPr>
        <sz val="10"/>
        <rFont val="Arial Narrow"/>
        <family val="2"/>
      </rPr>
      <t xml:space="preserve"> Elaborar informes.
</t>
    </r>
    <r>
      <rPr>
        <b/>
        <sz val="9"/>
        <rFont val="Century Schoolbook"/>
        <family val="1"/>
      </rPr>
      <t>4.-</t>
    </r>
    <r>
      <rPr>
        <sz val="10"/>
        <rFont val="Arial Narrow"/>
        <family val="2"/>
      </rPr>
      <t xml:space="preserve"> Elaborar reporte de informes técnicos relacionados con el desarrollo del talento humano.</t>
    </r>
  </si>
  <si>
    <r>
      <rPr>
        <b/>
        <sz val="9"/>
        <rFont val="Century Schoolbook"/>
        <family val="1"/>
      </rPr>
      <t>1.-</t>
    </r>
    <r>
      <rPr>
        <sz val="10"/>
        <rFont val="Arial Narrow"/>
        <family val="2"/>
      </rPr>
      <t xml:space="preserve"> Reporte de informes técnicos relacionados con el desarrollo del talento humano.</t>
    </r>
  </si>
  <si>
    <r>
      <rPr>
        <b/>
        <sz val="9"/>
        <rFont val="Century Schoolbook"/>
        <family val="1"/>
      </rPr>
      <t>7.-</t>
    </r>
    <r>
      <rPr>
        <sz val="10"/>
        <rFont val="Arial Narrow"/>
        <family val="2"/>
      </rPr>
      <t xml:space="preserve"> Administrar el módulo relacionado con la capacitación y evaluación del Talento Humano en la plataforma dispuesta por el ente rector del trabajo.</t>
    </r>
  </si>
  <si>
    <t>Módulo relacionado con la capacitación y evaluación del Talento Humano en la plataforma dispuesta por el ente rector del trabajo administrativo.</t>
  </si>
  <si>
    <t>N° de módulos relacionados con Evaluación y Capacitación del Talento Humano administrados</t>
  </si>
  <si>
    <r>
      <rPr>
        <b/>
        <sz val="9"/>
        <rFont val="Century Schoolbook"/>
        <family val="1"/>
      </rPr>
      <t>1.-</t>
    </r>
    <r>
      <rPr>
        <sz val="10"/>
        <rFont val="Arial Narrow"/>
        <family val="2"/>
      </rPr>
      <t xml:space="preserve"> Revisar expedientes.
</t>
    </r>
    <r>
      <rPr>
        <b/>
        <sz val="9"/>
        <rFont val="Century Schoolbook"/>
        <family val="1"/>
      </rPr>
      <t>2.-</t>
    </r>
    <r>
      <rPr>
        <sz val="10"/>
        <rFont val="Arial Narrow"/>
        <family val="2"/>
      </rPr>
      <t xml:space="preserve"> Ingresar información en el SIITH en el módulo de capacitación y evaluación del desempeño.
</t>
    </r>
    <r>
      <rPr>
        <b/>
        <sz val="9"/>
        <rFont val="Century Schoolbook"/>
        <family val="1"/>
      </rPr>
      <t>3.-</t>
    </r>
    <r>
      <rPr>
        <sz val="10"/>
        <rFont val="Arial Narrow"/>
        <family val="2"/>
      </rPr>
      <t xml:space="preserve"> Realizar reportes de capacitaciones e información de Evaluación del Desempeño registradas en la plataforma.</t>
    </r>
  </si>
  <si>
    <r>
      <rPr>
        <b/>
        <sz val="9"/>
        <rFont val="Century Schoolbook"/>
        <family val="1"/>
      </rPr>
      <t>1.-</t>
    </r>
    <r>
      <rPr>
        <sz val="10"/>
        <rFont val="Arial Narrow"/>
        <family val="2"/>
      </rPr>
      <t xml:space="preserve"> Reporte de capacitaciones e información de Evaluación de Desempeño registradas en la plataforma dispuesta por el ente rector del trabajo.</t>
    </r>
  </si>
  <si>
    <r>
      <rPr>
        <b/>
        <sz val="9"/>
        <rFont val="Century Schoolbook"/>
        <family val="1"/>
      </rPr>
      <t>8.-</t>
    </r>
    <r>
      <rPr>
        <sz val="10"/>
        <rFont val="Arial Narrow"/>
        <family val="2"/>
      </rPr>
      <t xml:space="preserve"> Emitir información relacionada con el talento humano, solicitados por organismos externos que rigen a la institución.</t>
    </r>
  </si>
  <si>
    <r>
      <rPr>
        <b/>
        <sz val="9"/>
        <rFont val="Century Schoolbook"/>
        <family val="1"/>
      </rPr>
      <t>1.-</t>
    </r>
    <r>
      <rPr>
        <sz val="10"/>
        <rFont val="Arial Narrow"/>
        <family val="2"/>
      </rPr>
      <t xml:space="preserve"> Revisar la información.
</t>
    </r>
    <r>
      <rPr>
        <b/>
        <sz val="9"/>
        <rFont val="Century Schoolbook"/>
        <family val="1"/>
      </rPr>
      <t>2.-</t>
    </r>
    <r>
      <rPr>
        <sz val="10"/>
        <rFont val="Arial Narrow"/>
        <family val="2"/>
      </rPr>
      <t xml:space="preserve"> Realizar la carga de información en los sistemas establecidos por los organismos externos.
</t>
    </r>
    <r>
      <rPr>
        <b/>
        <sz val="9"/>
        <rFont val="Century Schoolbook"/>
        <family val="1"/>
      </rPr>
      <t>3.-</t>
    </r>
    <r>
      <rPr>
        <sz val="10"/>
        <rFont val="Arial Narrow"/>
        <family val="2"/>
      </rPr>
      <t xml:space="preserve"> Realizar el Reporte de cumplimiento de carga de información.</t>
    </r>
  </si>
  <si>
    <t>Las solicitudes corresponden a la información enviada a la SENESCYT-CACES.- Se modificó la meta y número de semanas en el Primer Semestre en razón de que a esta Unidad no se le ha requerido información alguna al respecto.</t>
  </si>
  <si>
    <r>
      <rPr>
        <b/>
        <sz val="9"/>
        <rFont val="Century Schoolbook"/>
        <family val="1"/>
      </rPr>
      <t>9.-</t>
    </r>
    <r>
      <rPr>
        <sz val="10"/>
        <rFont val="Arial Narrow"/>
        <family val="2"/>
      </rPr>
      <t xml:space="preserve"> Emitir información del literal b </t>
    </r>
    <r>
      <rPr>
        <sz val="10"/>
        <rFont val="Century Schoolbook"/>
        <family val="1"/>
      </rPr>
      <t>1</t>
    </r>
    <r>
      <rPr>
        <sz val="10"/>
        <rFont val="Arial Narrow"/>
        <family val="2"/>
      </rPr>
      <t xml:space="preserve">) del Art. </t>
    </r>
    <r>
      <rPr>
        <sz val="10"/>
        <rFont val="Century Schoolbook"/>
        <family val="1"/>
      </rPr>
      <t>7</t>
    </r>
    <r>
      <rPr>
        <sz val="10"/>
        <rFont val="Arial Narrow"/>
        <family val="2"/>
      </rPr>
      <t xml:space="preserve"> de la Ley Orgánica de Transparencia y Acceso de Información Pública.</t>
    </r>
  </si>
  <si>
    <r>
      <t xml:space="preserve">Información del literal b </t>
    </r>
    <r>
      <rPr>
        <sz val="10"/>
        <rFont val="Century Schoolbook"/>
        <family val="1"/>
      </rPr>
      <t>1</t>
    </r>
    <r>
      <rPr>
        <sz val="10"/>
        <rFont val="Arial Narrow"/>
        <family val="2"/>
      </rPr>
      <t>) del Art.</t>
    </r>
    <r>
      <rPr>
        <sz val="10"/>
        <rFont val="Century Schoolbook"/>
        <family val="1"/>
      </rPr>
      <t xml:space="preserve"> 7</t>
    </r>
    <r>
      <rPr>
        <sz val="10"/>
        <rFont val="Arial Narrow"/>
        <family val="2"/>
      </rPr>
      <t xml:space="preserve"> de la Ley Orgánica de Transparencia y Acceso de Información Pública.</t>
    </r>
  </si>
  <si>
    <t>N° de Plantillas correspondientes al Literal b Directorio de Personal emitidas</t>
  </si>
  <si>
    <r>
      <rPr>
        <b/>
        <sz val="9"/>
        <rFont val="Century Schoolbook"/>
        <family val="1"/>
      </rPr>
      <t>1.-</t>
    </r>
    <r>
      <rPr>
        <sz val="10"/>
        <rFont val="Arial Narrow"/>
        <family val="2"/>
      </rPr>
      <t xml:space="preserve"> Revisar el ingreso y salida de los servidores.
</t>
    </r>
    <r>
      <rPr>
        <b/>
        <sz val="9"/>
        <rFont val="Century Schoolbook"/>
        <family val="1"/>
      </rPr>
      <t>2.-</t>
    </r>
    <r>
      <rPr>
        <sz val="10"/>
        <rFont val="Arial Narrow"/>
        <family val="2"/>
      </rPr>
      <t xml:space="preserve"> Elaborar la plantilla del literal b </t>
    </r>
    <r>
      <rPr>
        <sz val="10"/>
        <rFont val="Century Schoolbook"/>
        <family val="1"/>
      </rPr>
      <t>1</t>
    </r>
    <r>
      <rPr>
        <sz val="10"/>
        <rFont val="Arial Narrow"/>
        <family val="2"/>
      </rPr>
      <t>) del Art.</t>
    </r>
    <r>
      <rPr>
        <sz val="10"/>
        <rFont val="Century Schoolbook"/>
        <family val="1"/>
      </rPr>
      <t xml:space="preserve"> 7</t>
    </r>
    <r>
      <rPr>
        <sz val="10"/>
        <rFont val="Arial Narrow"/>
        <family val="2"/>
      </rPr>
      <t xml:space="preserve"> de la LOTAIP.
</t>
    </r>
    <r>
      <rPr>
        <b/>
        <sz val="9"/>
        <rFont val="Century Schoolbook"/>
        <family val="1"/>
      </rPr>
      <t>3.-</t>
    </r>
    <r>
      <rPr>
        <sz val="10"/>
        <rFont val="Arial Narrow"/>
        <family val="2"/>
      </rPr>
      <t xml:space="preserve"> Remitir con oficio la información impresa y en digital.</t>
    </r>
  </si>
  <si>
    <r>
      <rPr>
        <b/>
        <sz val="9"/>
        <rFont val="Century Schoolbook"/>
        <family val="1"/>
      </rPr>
      <t>1.-</t>
    </r>
    <r>
      <rPr>
        <sz val="10"/>
        <rFont val="Arial Narrow"/>
        <family val="2"/>
      </rPr>
      <t xml:space="preserve"> Reporte de entrega de plantillas del literal b </t>
    </r>
    <r>
      <rPr>
        <sz val="10"/>
        <rFont val="Century Schoolbook"/>
        <family val="1"/>
      </rPr>
      <t>1</t>
    </r>
    <r>
      <rPr>
        <sz val="10"/>
        <rFont val="Arial Narrow"/>
        <family val="2"/>
      </rPr>
      <t>) al Presidente del Comité de Transparencia.</t>
    </r>
  </si>
  <si>
    <r>
      <rPr>
        <b/>
        <sz val="9"/>
        <rFont val="Century Schoolbook"/>
        <family val="1"/>
      </rPr>
      <t>10.-</t>
    </r>
    <r>
      <rPr>
        <sz val="10"/>
        <rFont val="Arial Narrow"/>
        <family val="2"/>
      </rPr>
      <t xml:space="preserve"> Presentar la Planificación Operativa Anual y Evaluación de la Planificación Operativa Anual.</t>
    </r>
  </si>
  <si>
    <r>
      <rPr>
        <b/>
        <sz val="9"/>
        <rFont val="Century Schoolbook"/>
        <family val="1"/>
      </rPr>
      <t>1.-</t>
    </r>
    <r>
      <rPr>
        <sz val="10"/>
        <rFont val="Arial Narrow"/>
        <family val="2"/>
      </rPr>
      <t xml:space="preserve"> Detectar necesidades.
</t>
    </r>
    <r>
      <rPr>
        <b/>
        <sz val="9"/>
        <rFont val="Century Schoolbook"/>
        <family val="1"/>
      </rPr>
      <t>2.-</t>
    </r>
    <r>
      <rPr>
        <sz val="10"/>
        <rFont val="Arial Narrow"/>
        <family val="2"/>
      </rPr>
      <t xml:space="preserve"> Elaborar el POA.
</t>
    </r>
    <r>
      <rPr>
        <b/>
        <sz val="9"/>
        <rFont val="Century Schoolbook"/>
        <family val="1"/>
      </rPr>
      <t>3.-</t>
    </r>
    <r>
      <rPr>
        <sz val="10"/>
        <rFont val="Arial Narrow"/>
        <family val="2"/>
      </rPr>
      <t xml:space="preserve"> Elaborar las evaluaciones semestrales del POA.
</t>
    </r>
    <r>
      <rPr>
        <b/>
        <sz val="9"/>
        <rFont val="Century Schoolbook"/>
        <family val="1"/>
      </rPr>
      <t>4.-</t>
    </r>
    <r>
      <rPr>
        <sz val="10"/>
        <rFont val="Arial Narrow"/>
        <family val="2"/>
      </rPr>
      <t xml:space="preserve"> Cargar evidencias del cumplimiento de las metas operativas en la carpeta de la Unidad de Desarrollo del Talento Humano en el google drive.
</t>
    </r>
    <r>
      <rPr>
        <b/>
        <sz val="9"/>
        <rFont val="Century Schoolbook"/>
        <family val="1"/>
      </rPr>
      <t>5.-</t>
    </r>
    <r>
      <rPr>
        <sz val="10"/>
        <rFont val="Arial Narrow"/>
        <family val="2"/>
      </rPr>
      <t xml:space="preserve"> Realizar la entrega de la planificación y evaluaciones semestrales del POA.</t>
    </r>
  </si>
  <si>
    <t>Se modificó en el primer semestre el número de semanas proyectadas, debido a la interrupción de labores hasta la ejecución de teletrabajo.</t>
  </si>
  <si>
    <t xml:space="preserve">OEI 10 </t>
  </si>
  <si>
    <r>
      <rPr>
        <b/>
        <sz val="9"/>
        <color theme="1"/>
        <rFont val="Century Schoolbook"/>
        <family val="1"/>
      </rPr>
      <t>1.-</t>
    </r>
    <r>
      <rPr>
        <sz val="10"/>
        <color theme="1"/>
        <rFont val="Arial Narrow"/>
        <family val="2"/>
      </rPr>
      <t xml:space="preserve"> Elaborar comprobantes de Registro Único de ingreso previa aplicación del control interno.
</t>
    </r>
  </si>
  <si>
    <t>Comprobantes de Registro Único de ingreso elaborados previa aplicación del control interno.</t>
  </si>
  <si>
    <t>N° de comprobantes de ingresos aprobados oportunamente</t>
  </si>
  <si>
    <r>
      <rPr>
        <b/>
        <sz val="9"/>
        <color theme="1"/>
        <rFont val="Century Schoolbook"/>
        <family val="1"/>
      </rPr>
      <t>1.-</t>
    </r>
    <r>
      <rPr>
        <b/>
        <sz val="10"/>
        <color theme="1"/>
        <rFont val="Arial Narrow"/>
        <family val="2"/>
      </rPr>
      <t xml:space="preserve"> </t>
    </r>
    <r>
      <rPr>
        <sz val="10"/>
        <color theme="1"/>
        <rFont val="Arial Narrow"/>
        <family val="2"/>
      </rPr>
      <t>Verificar y contabilizar los ingresos por recaudaciones y transferencias realizadas en la cuenta del Banco de Machala y transferidas al Banco Central en el Sistema E-sigef y Sistema Contable Interno.</t>
    </r>
  </si>
  <si>
    <r>
      <rPr>
        <b/>
        <sz val="9"/>
        <color theme="1"/>
        <rFont val="Century Schoolbook"/>
        <family val="1"/>
      </rPr>
      <t>1.-</t>
    </r>
    <r>
      <rPr>
        <sz val="10"/>
        <color theme="1"/>
        <rFont val="Arial Narrow"/>
        <family val="2"/>
      </rPr>
      <t xml:space="preserve"> Reporte de comprobante de Registro Único de ingreso previa aplicación del control interno.</t>
    </r>
  </si>
  <si>
    <t xml:space="preserve">* Ing. Norma Solano,
  Jefe de Contabilidad
* Ing. Fanny Ulloa,
  Analista de Contabilidad
</t>
  </si>
  <si>
    <t xml:space="preserve">Materiales de Oficina </t>
  </si>
  <si>
    <r>
      <t>Papel A</t>
    </r>
    <r>
      <rPr>
        <sz val="10"/>
        <color rgb="FF000000"/>
        <rFont val="Century Schoolbook"/>
        <family val="1"/>
      </rPr>
      <t>4</t>
    </r>
  </si>
  <si>
    <t>Cajas de lápices HB</t>
  </si>
  <si>
    <t>Cajas de bolígrafos color azul</t>
  </si>
  <si>
    <t>Rollos papel para sumadora</t>
  </si>
  <si>
    <t>Cajas de Clips estándar</t>
  </si>
  <si>
    <r>
      <t xml:space="preserve">Cajas de grapas estándar </t>
    </r>
    <r>
      <rPr>
        <sz val="10"/>
        <color rgb="FF000000"/>
        <rFont val="Century Schoolbook"/>
        <family val="1"/>
      </rPr>
      <t>26/6</t>
    </r>
  </si>
  <si>
    <t>Resaltadores</t>
  </si>
  <si>
    <t>Cartuchos para Impresoras</t>
  </si>
  <si>
    <t>Cartuchos de tinta Epson negra</t>
  </si>
  <si>
    <t>Cartuchos de tinta Epson color</t>
  </si>
  <si>
    <r>
      <rPr>
        <b/>
        <sz val="9"/>
        <color theme="1"/>
        <rFont val="Century Schoolbook"/>
        <family val="1"/>
      </rPr>
      <t>2.-</t>
    </r>
    <r>
      <rPr>
        <sz val="10"/>
        <color theme="1"/>
        <rFont val="Arial Narrow"/>
        <family val="2"/>
      </rPr>
      <t xml:space="preserve"> Elaborar comprobantes únicos de registro de gastos con sus respectivas retenciones electrónicas, previa aplicación del control interno.</t>
    </r>
  </si>
  <si>
    <t>Comprobantes únicos de registro de gastos con sus respectivas retenciones electrónicas, previa aplicación del control interno elaborados.</t>
  </si>
  <si>
    <t>N° de Comprobantes Únicos de Registros de Gasto con sus respectivas retenciones y comprobante interno elaborados previo al control interno</t>
  </si>
  <si>
    <r>
      <rPr>
        <b/>
        <sz val="9"/>
        <color theme="1"/>
        <rFont val="Century Schoolbook"/>
        <family val="1"/>
      </rPr>
      <t>1.-</t>
    </r>
    <r>
      <rPr>
        <sz val="10"/>
        <color theme="1"/>
        <rFont val="Arial Narrow"/>
        <family val="2"/>
      </rPr>
      <t xml:space="preserve"> Recibir y distribuir: Cur(s) de compromisos de Pagos, Oficios, Actas y Resoluciones.
</t>
    </r>
    <r>
      <rPr>
        <b/>
        <sz val="9"/>
        <color theme="1"/>
        <rFont val="Century Schoolbook"/>
        <family val="1"/>
      </rPr>
      <t>2.-</t>
    </r>
    <r>
      <rPr>
        <sz val="10"/>
        <color theme="1"/>
        <rFont val="Arial Narrow"/>
        <family val="2"/>
      </rPr>
      <t xml:space="preserve"> Revisar, registrar y control de contratos.
</t>
    </r>
    <r>
      <rPr>
        <b/>
        <sz val="9"/>
        <color theme="1"/>
        <rFont val="Century Schoolbook"/>
        <family val="1"/>
      </rPr>
      <t>3.-</t>
    </r>
    <r>
      <rPr>
        <sz val="10"/>
        <color theme="1"/>
        <rFont val="Arial Narrow"/>
        <family val="2"/>
      </rPr>
      <t xml:space="preserve"> Ejecutar los CUR(s) de pago por las compras de bienes, servicios en sistema e-SIGEF, eByE y Sistema Interno.
</t>
    </r>
    <r>
      <rPr>
        <b/>
        <sz val="9"/>
        <color theme="1"/>
        <rFont val="Century Schoolbook"/>
        <family val="1"/>
      </rPr>
      <t>4.-</t>
    </r>
    <r>
      <rPr>
        <sz val="10"/>
        <color theme="1"/>
        <rFont val="Arial Narrow"/>
        <family val="2"/>
      </rPr>
      <t xml:space="preserve"> Elaborar, Solicitar a S.R.I. autorización de Comprobante de Retención Electrónico.</t>
    </r>
  </si>
  <si>
    <r>
      <rPr>
        <b/>
        <sz val="9"/>
        <color theme="1"/>
        <rFont val="Century Schoolbook"/>
        <family val="1"/>
      </rPr>
      <t>1.-</t>
    </r>
    <r>
      <rPr>
        <sz val="10"/>
        <color theme="1"/>
        <rFont val="Arial Narrow"/>
        <family val="2"/>
      </rPr>
      <t xml:space="preserve"> Reporte de comprobantes únicos de registro de gastos devengados, con sus respectivas retenciones electrónicas.</t>
    </r>
  </si>
  <si>
    <t>* Ing. Norma Solano,
  Jefe de Contabilidad
* Ing. Julio Granda,
  Supervisor
* Ing. Nancy Aguilar R.
* Ing. Nidia Gorotiza M.
* Ing. Fanny Ulloa P.
* Ing. Indira Mosquera.
* Ing. Renato Gómez,
  Analista de Contabilidad</t>
  </si>
  <si>
    <r>
      <t>Sobre bolsa F</t>
    </r>
    <r>
      <rPr>
        <sz val="10"/>
        <color rgb="FF000000"/>
        <rFont val="Century Schoolbook"/>
        <family val="1"/>
      </rPr>
      <t>1</t>
    </r>
  </si>
  <si>
    <r>
      <t>Sobre bolsa F</t>
    </r>
    <r>
      <rPr>
        <sz val="10"/>
        <color rgb="FF000000"/>
        <rFont val="Century Schoolbook"/>
        <family val="1"/>
      </rPr>
      <t>6</t>
    </r>
  </si>
  <si>
    <t>Carpetas manila</t>
  </si>
  <si>
    <r>
      <t xml:space="preserve">Piola de plástico número </t>
    </r>
    <r>
      <rPr>
        <sz val="10"/>
        <color rgb="FF000000"/>
        <rFont val="Century Schoolbook"/>
        <family val="1"/>
      </rPr>
      <t>3</t>
    </r>
  </si>
  <si>
    <t>Rollos</t>
  </si>
  <si>
    <t>Carpetas Folder kraff con vinchas</t>
  </si>
  <si>
    <r>
      <t xml:space="preserve">Archivadores Tamaño Oficio lomo </t>
    </r>
    <r>
      <rPr>
        <sz val="10"/>
        <color rgb="FF000000"/>
        <rFont val="Century Schoolbook"/>
        <family val="1"/>
      </rPr>
      <t>8</t>
    </r>
    <r>
      <rPr>
        <sz val="10"/>
        <color rgb="FF000000"/>
        <rFont val="Arial Narrow"/>
        <family val="2"/>
      </rPr>
      <t>cm</t>
    </r>
  </si>
  <si>
    <t>CDS Recargables</t>
  </si>
  <si>
    <t>Pilas AAA</t>
  </si>
  <si>
    <t>Cartulina esmaltada color rosada</t>
  </si>
  <si>
    <t>Pliegos</t>
  </si>
  <si>
    <t>Goma</t>
  </si>
  <si>
    <t>570203 0701 002</t>
  </si>
  <si>
    <t>Seguros, Costos Financieros y Otros Gastos</t>
  </si>
  <si>
    <t>Comisiones Bancarias</t>
  </si>
  <si>
    <t>Maquinarias y Equipos (Instalacion, Mantenimiento y Reparaciones)</t>
  </si>
  <si>
    <t>Mantenimiento y Reparaciones</t>
  </si>
  <si>
    <r>
      <rPr>
        <b/>
        <sz val="9"/>
        <color theme="1"/>
        <rFont val="Century Schoolbook"/>
        <family val="1"/>
      </rPr>
      <t>3.-</t>
    </r>
    <r>
      <rPr>
        <sz val="10"/>
        <color theme="1"/>
        <rFont val="Arial Narrow"/>
        <family val="2"/>
      </rPr>
      <t xml:space="preserve"> Revisar y actualizar Saldos de las Cuentas del Balance de Comprobación de sumas y saldos:   Balance de Comprobación de sumas y saldos revisado y actualizado.</t>
    </r>
  </si>
  <si>
    <t>Balance de Comprobación de sumas y saldos revisado y actualizado.</t>
  </si>
  <si>
    <t>N° de Reporte de Actualizaciones de saldos de  las cuentas de balances, revisados y actualizados</t>
  </si>
  <si>
    <r>
      <rPr>
        <b/>
        <sz val="9"/>
        <color theme="1"/>
        <rFont val="Century Schoolbook"/>
        <family val="1"/>
      </rPr>
      <t>1.-</t>
    </r>
    <r>
      <rPr>
        <sz val="10"/>
        <color theme="1"/>
        <rFont val="Arial Narrow"/>
        <family val="2"/>
      </rPr>
      <t xml:space="preserve"> Revisar y actualizar saldos.</t>
    </r>
  </si>
  <si>
    <r>
      <rPr>
        <b/>
        <sz val="9"/>
        <color theme="1"/>
        <rFont val="Century Schoolbook"/>
        <family val="1"/>
      </rPr>
      <t xml:space="preserve">1.- </t>
    </r>
    <r>
      <rPr>
        <sz val="10"/>
        <color theme="1"/>
        <rFont val="Arial Narrow"/>
        <family val="2"/>
      </rPr>
      <t>Balance de Comprobación de sumas y saldos presentados.</t>
    </r>
  </si>
  <si>
    <t>* Ing. Norma Solano,
  Jefe de Contabilidad
* Ing. Julio Granda,
  Supervisor</t>
  </si>
  <si>
    <r>
      <rPr>
        <b/>
        <sz val="9"/>
        <color theme="1"/>
        <rFont val="Century Schoolbook"/>
        <family val="1"/>
      </rPr>
      <t>4.-</t>
    </r>
    <r>
      <rPr>
        <sz val="10"/>
        <color theme="1"/>
        <rFont val="Arial Narrow"/>
        <family val="2"/>
      </rPr>
      <t xml:space="preserve"> Consolidar Estados Financieros y sus respectivas notas explicativas.</t>
    </r>
  </si>
  <si>
    <t>Estados Financieros consolidados y sus respectivas notas explicativas.</t>
  </si>
  <si>
    <t>N° de estados financieros y anexos presentados dentro de los plazos legales</t>
  </si>
  <si>
    <r>
      <rPr>
        <b/>
        <sz val="9"/>
        <color theme="1"/>
        <rFont val="Century Schoolbook"/>
        <family val="1"/>
      </rPr>
      <t>1.-</t>
    </r>
    <r>
      <rPr>
        <sz val="10"/>
        <color theme="1"/>
        <rFont val="Arial Narrow"/>
        <family val="2"/>
      </rPr>
      <t xml:space="preserve"> Entregar la información financiera a la entidad y al Ministerio de Finanzas.</t>
    </r>
  </si>
  <si>
    <r>
      <rPr>
        <b/>
        <sz val="9"/>
        <color theme="1"/>
        <rFont val="Century Schoolbook"/>
        <family val="1"/>
      </rPr>
      <t>1.-</t>
    </r>
    <r>
      <rPr>
        <sz val="10"/>
        <color theme="1"/>
        <rFont val="Arial Narrow"/>
        <family val="2"/>
      </rPr>
      <t xml:space="preserve"> Estados Financieros presentados.</t>
    </r>
  </si>
  <si>
    <t>* Ing. Norma Solano,
  Jefe de Contabilidad
* Ing. Julio Granda,
   Supervisor
* Ing. Nancy Aguilar R.
* Ing. Nidia Gorotiza M.
* Ing. Fanny Ulloa P.
* Ing. Indira Mosquera
* Ing. Renato Gómez,
  Analista de Contabilidad</t>
  </si>
  <si>
    <r>
      <rPr>
        <b/>
        <sz val="9"/>
        <color theme="1"/>
        <rFont val="Century Schoolbook"/>
        <family val="1"/>
      </rPr>
      <t>5.-</t>
    </r>
    <r>
      <rPr>
        <sz val="10"/>
        <color theme="1"/>
        <rFont val="Arial Narrow"/>
        <family val="2"/>
      </rPr>
      <t xml:space="preserve"> Pagar Oportunamente Obligaciones Tributarias en base a los anexos, ingresados a la plataforma del ente rector de Rentas Internas.</t>
    </r>
  </si>
  <si>
    <t>Obligaciones Tributarias pagadas oportunamente.</t>
  </si>
  <si>
    <t>N° de obligaciones tributarias de la UTMACH hechas de forma oportuna</t>
  </si>
  <si>
    <r>
      <rPr>
        <b/>
        <sz val="9"/>
        <color theme="1"/>
        <rFont val="Century Schoolbook"/>
        <family val="1"/>
      </rPr>
      <t>1.-</t>
    </r>
    <r>
      <rPr>
        <sz val="10"/>
        <color theme="1"/>
        <rFont val="Arial Narrow"/>
        <family val="2"/>
      </rPr>
      <t xml:space="preserve"> Revisar, ingresar ATS, controlar y elaborar las Declaraciones y otras obligaciones tributarias de la entidad.</t>
    </r>
  </si>
  <si>
    <r>
      <rPr>
        <b/>
        <sz val="9"/>
        <color theme="1"/>
        <rFont val="Century Schoolbook"/>
        <family val="1"/>
      </rPr>
      <t>1.-</t>
    </r>
    <r>
      <rPr>
        <sz val="10"/>
        <color theme="1"/>
        <rFont val="Arial Narrow"/>
        <family val="2"/>
      </rPr>
      <t xml:space="preserve"> Reporte de obligaciones tributarias cumplidas.</t>
    </r>
  </si>
  <si>
    <t>* Ing. Norma Solano,
  Jefe de Contabilidad
* Ing. Nidia Gorotiza
* Ing. Indira Mosquera,
  Analista de Contabilidad</t>
  </si>
  <si>
    <r>
      <rPr>
        <b/>
        <sz val="9"/>
        <color theme="1"/>
        <rFont val="Century Schoolbook"/>
        <family val="1"/>
      </rPr>
      <t>6.-</t>
    </r>
    <r>
      <rPr>
        <sz val="10"/>
        <color theme="1"/>
        <rFont val="Arial Narrow"/>
        <family val="2"/>
      </rPr>
      <t xml:space="preserve"> Elaborar comprobantes de anticipo, rendición, reposición y liquidación de fondos por viáticos y movilización; y de caja chica.</t>
    </r>
  </si>
  <si>
    <t>Comprobantes de anticipo, rendición, reposición y liquidación de fondos por viáticos y movilización; y de caja chica elaborados.</t>
  </si>
  <si>
    <t>N° de Comprobante de Anticipos, Rendiciones, Reposición y Liquidaciones de Fondos de: Caja Chica y de Viáticos elaborados</t>
  </si>
  <si>
    <r>
      <rPr>
        <b/>
        <sz val="9"/>
        <color theme="1"/>
        <rFont val="Century Schoolbook"/>
        <family val="1"/>
      </rPr>
      <t>1.-</t>
    </r>
    <r>
      <rPr>
        <sz val="10"/>
        <color theme="1"/>
        <rFont val="Arial Narrow"/>
        <family val="2"/>
      </rPr>
      <t xml:space="preserve"> Registrar, crear, Aprobar CUR de: Anticipos, Rendición, Reposición y Liquidación con la documentación sustentatoria de gastos de fondos de caja chica y de viáticos entregados por la entidad.</t>
    </r>
  </si>
  <si>
    <r>
      <rPr>
        <b/>
        <sz val="9"/>
        <color theme="1"/>
        <rFont val="Century Schoolbook"/>
        <family val="1"/>
      </rPr>
      <t>1.-</t>
    </r>
    <r>
      <rPr>
        <sz val="10"/>
        <color theme="1"/>
        <rFont val="Arial Narrow"/>
        <family val="2"/>
      </rPr>
      <t xml:space="preserve"> Matriz consolidada de comprobantes de anticipo, rendición, reposición y liquidación de fondos por viáticos y movilización; y de caja chica.</t>
    </r>
  </si>
  <si>
    <t>* Ing. Norma Solano,
  Jefe de Contabilidad
* Ing. Julio Granda,
  Supervisor
* Ing. Nancy Aguilar R.
* Ing. Renato Gómez,
  Analista de Contabilidad</t>
  </si>
  <si>
    <r>
      <rPr>
        <b/>
        <sz val="9"/>
        <color theme="1"/>
        <rFont val="Century Schoolbook"/>
        <family val="1"/>
      </rPr>
      <t>7.-</t>
    </r>
    <r>
      <rPr>
        <sz val="10"/>
        <color theme="1"/>
        <rFont val="Arial Narrow"/>
        <family val="2"/>
      </rPr>
      <t xml:space="preserve"> Realizar Ajuste y actualizar saldos de inventarios de bienes muebles e inmuebles, semovientes, suministros y especies.</t>
    </r>
  </si>
  <si>
    <t>Saldos de inventarios de bienes muebles e inmuebles, semovientes, suministros y especies, ajustados y actualizados.</t>
  </si>
  <si>
    <t>N° de ajustes y actualizaciones de saldos de inventarios</t>
  </si>
  <si>
    <r>
      <rPr>
        <b/>
        <sz val="9"/>
        <color theme="1"/>
        <rFont val="Century Schoolbook"/>
        <family val="1"/>
      </rPr>
      <t>1.-</t>
    </r>
    <r>
      <rPr>
        <sz val="10"/>
        <color theme="1"/>
        <rFont val="Arial Narrow"/>
        <family val="2"/>
      </rPr>
      <t xml:space="preserve"> Revisar, registrar actualizaciones contables en e-SIGEF y Sistema Interno.</t>
    </r>
  </si>
  <si>
    <r>
      <rPr>
        <b/>
        <sz val="9"/>
        <color theme="1"/>
        <rFont val="Century Schoolbook"/>
        <family val="1"/>
      </rPr>
      <t>1.-</t>
    </r>
    <r>
      <rPr>
        <sz val="10"/>
        <color theme="1"/>
        <rFont val="Arial Narrow"/>
        <family val="2"/>
      </rPr>
      <t xml:space="preserve"> Reporte de saldos de inventarios de bienes muebles e inmuebles, semovientes, suministros y especies.</t>
    </r>
  </si>
  <si>
    <t>* Ing. Norma Solano,
  Jefe de Contabilidad
* Ing. Julio Granda,
  Supervisor
* Ing. Nancy Aguilar R.
  Analista de Contabilidad</t>
  </si>
  <si>
    <r>
      <rPr>
        <b/>
        <sz val="9"/>
        <rFont val="Century Schoolbook"/>
        <family val="1"/>
      </rPr>
      <t>8.-</t>
    </r>
    <r>
      <rPr>
        <sz val="10"/>
        <rFont val="Arial Narrow"/>
        <family val="2"/>
      </rPr>
      <t xml:space="preserve"> Elaborar ajustes por depreciación de bienes muebles e inmuebles, y de cierre del ejercicio fiscal.</t>
    </r>
  </si>
  <si>
    <t>Ajustes por depreciación de bienes muebles e inmuebles, y de cierre del ejercicio fiscal elaborados.</t>
  </si>
  <si>
    <t>N° de comprobantes elaborados por depreciaciones y ajustes de cierres</t>
  </si>
  <si>
    <r>
      <rPr>
        <b/>
        <sz val="9"/>
        <color theme="1"/>
        <rFont val="Century Schoolbook"/>
        <family val="1"/>
      </rPr>
      <t>1.-</t>
    </r>
    <r>
      <rPr>
        <sz val="10"/>
        <color theme="1"/>
        <rFont val="Arial Narrow"/>
        <family val="2"/>
      </rPr>
      <t xml:space="preserve"> Registrar, contabilizar valores por depreciación de los activos fijos y otros de consumo y existencia en el Sistema E-sigef.</t>
    </r>
  </si>
  <si>
    <r>
      <rPr>
        <b/>
        <sz val="9"/>
        <color theme="1"/>
        <rFont val="Century Schoolbook"/>
        <family val="1"/>
      </rPr>
      <t>1.-</t>
    </r>
    <r>
      <rPr>
        <sz val="10"/>
        <color theme="1"/>
        <rFont val="Arial Narrow"/>
        <family val="2"/>
      </rPr>
      <t xml:space="preserve"> Reporte de ajustes por depreciación de bienes muebles e inmuebles, y de cierre del ejercicio fiscal.</t>
    </r>
  </si>
  <si>
    <r>
      <rPr>
        <b/>
        <sz val="9"/>
        <color theme="1"/>
        <rFont val="Century Schoolbook"/>
        <family val="1"/>
      </rPr>
      <t>9.-</t>
    </r>
    <r>
      <rPr>
        <sz val="10"/>
        <color theme="1"/>
        <rFont val="Arial Narrow"/>
        <family val="2"/>
      </rPr>
      <t xml:space="preserve"> Ejecutar procesos para el trámite de devolución del IVA, ante el ente Rector de Rentas Internas.</t>
    </r>
  </si>
  <si>
    <t>Proceso ejecutado para el trámite de devolución del IVA, ante el ente Rector de Rentas Internas.</t>
  </si>
  <si>
    <t>N° de Resoluciones por Devoluciones recibidas</t>
  </si>
  <si>
    <r>
      <rPr>
        <b/>
        <sz val="9"/>
        <color theme="1"/>
        <rFont val="Century Schoolbook"/>
        <family val="1"/>
      </rPr>
      <t>1.-</t>
    </r>
    <r>
      <rPr>
        <sz val="10"/>
        <color theme="1"/>
        <rFont val="Arial Narrow"/>
        <family val="2"/>
      </rPr>
      <t xml:space="preserve"> Revisar y Elaborar plantilla en Excel de cada mes, llenar solicitud de devolución, en medio físicos y magnéticos.
</t>
    </r>
    <r>
      <rPr>
        <b/>
        <sz val="9"/>
        <color theme="1"/>
        <rFont val="Century Schoolbook"/>
        <family val="1"/>
      </rPr>
      <t>2.-</t>
    </r>
    <r>
      <rPr>
        <sz val="10"/>
        <color theme="1"/>
        <rFont val="Arial Narrow"/>
        <family val="2"/>
      </rPr>
      <t xml:space="preserve"> Realizar Prevalidación en Sistema SRI.</t>
    </r>
  </si>
  <si>
    <r>
      <rPr>
        <b/>
        <sz val="9"/>
        <color theme="1"/>
        <rFont val="Century Schoolbook"/>
        <family val="1"/>
      </rPr>
      <t>1.-</t>
    </r>
    <r>
      <rPr>
        <sz val="10"/>
        <color theme="1"/>
        <rFont val="Arial Narrow"/>
        <family val="2"/>
      </rPr>
      <t xml:space="preserve"> Informe bimensual consolidado de los valores aprobados por concepto de Devolución del IVA.</t>
    </r>
  </si>
  <si>
    <t>* Ing. Norma Solano,
  Jefe de Contabilidad
* Ing. Julio Granda,
  Supervisor
* Ing. Nancy Aguilar R.
* Ing. Nidia Gorotiza M.
* Ing. Fanny Ulloa P.
* Ing. Indira Mosquera
* Ing. Renato Gómez,
  Analista de Contabilidad</t>
  </si>
  <si>
    <r>
      <rPr>
        <b/>
        <sz val="9"/>
        <color theme="1"/>
        <rFont val="Century Schoolbook"/>
        <family val="1"/>
      </rPr>
      <t>10.-</t>
    </r>
    <r>
      <rPr>
        <sz val="10"/>
        <color theme="1"/>
        <rFont val="Arial Narrow"/>
        <family val="2"/>
      </rPr>
      <t xml:space="preserve"> Revisar y Registrar Asientos Contables de Roles de Pago en el Sistema Interno.</t>
    </r>
  </si>
  <si>
    <t>Asientos Contables de Roles de Pago revisados y registrados en el Sistema Interno.</t>
  </si>
  <si>
    <t>N° de Asientos Contables de los roles de pago del personal docente, administrativo y trabajadores realizados</t>
  </si>
  <si>
    <r>
      <rPr>
        <b/>
        <sz val="9"/>
        <color theme="1"/>
        <rFont val="Century Schoolbook"/>
        <family val="1"/>
      </rPr>
      <t>1.-</t>
    </r>
    <r>
      <rPr>
        <sz val="10"/>
        <color theme="1"/>
        <rFont val="Arial Narrow"/>
        <family val="2"/>
      </rPr>
      <t xml:space="preserve"> Revisar y Contabilizar en Sistema Contable Interno roles de pago de los servidores.</t>
    </r>
  </si>
  <si>
    <r>
      <rPr>
        <b/>
        <sz val="9"/>
        <color theme="1"/>
        <rFont val="Century Schoolbook"/>
        <family val="1"/>
      </rPr>
      <t>1.-</t>
    </r>
    <r>
      <rPr>
        <sz val="10"/>
        <color theme="1"/>
        <rFont val="Arial Narrow"/>
        <family val="2"/>
      </rPr>
      <t xml:space="preserve"> Reporte de Asientos Contables de Roles de Pago revisados y registrados.</t>
    </r>
  </si>
  <si>
    <r>
      <rPr>
        <b/>
        <sz val="9"/>
        <color theme="1"/>
        <rFont val="Century Schoolbook"/>
        <family val="1"/>
      </rPr>
      <t>11.-</t>
    </r>
    <r>
      <rPr>
        <sz val="10"/>
        <color theme="1"/>
        <rFont val="Arial Narrow"/>
        <family val="2"/>
      </rPr>
      <t xml:space="preserve"> Elaborar informes de ingresos y gastos de los Programas Generados con los fondos Propios y/o Provenientes de convenios interinstitucionales.</t>
    </r>
  </si>
  <si>
    <t>informes de ingresos y gastos de los Programas Generados con los fondos Propios y Provenientes de convenios interinstitucionales, elaborados.</t>
  </si>
  <si>
    <t>N° de Informes de ingresos y gastos de los programas realizados</t>
  </si>
  <si>
    <r>
      <rPr>
        <b/>
        <sz val="9"/>
        <color theme="1"/>
        <rFont val="Century Schoolbook"/>
        <family val="1"/>
      </rPr>
      <t>1.-</t>
    </r>
    <r>
      <rPr>
        <sz val="10"/>
        <color theme="1"/>
        <rFont val="Arial Narrow"/>
        <family val="2"/>
      </rPr>
      <t xml:space="preserve"> Revisar Verificar y Elaborar informes de ingresos y gastos.</t>
    </r>
  </si>
  <si>
    <r>
      <rPr>
        <b/>
        <sz val="9"/>
        <color theme="1"/>
        <rFont val="Century Schoolbook"/>
        <family val="1"/>
      </rPr>
      <t>1.-</t>
    </r>
    <r>
      <rPr>
        <sz val="10"/>
        <color theme="1"/>
        <rFont val="Arial Narrow"/>
        <family val="2"/>
      </rPr>
      <t xml:space="preserve"> Informes de Programas Generados con los fondos Propios y de convenios interinstitucionales elaborados.</t>
    </r>
  </si>
  <si>
    <t>* Ing. Norma Solano,
  Jefe de Contabilidad
* Ing. Nancy Aguilar,
  Analista de Contabilidad</t>
  </si>
  <si>
    <r>
      <rPr>
        <b/>
        <sz val="9"/>
        <color theme="1"/>
        <rFont val="Century Schoolbook"/>
        <family val="1"/>
      </rPr>
      <t>12.-</t>
    </r>
    <r>
      <rPr>
        <sz val="10"/>
        <color theme="1"/>
        <rFont val="Arial Narrow"/>
        <family val="2"/>
      </rPr>
      <t xml:space="preserve"> Entregar la Planificación Operativa Anual y Evaluación de la Planificación Operativa Anual.</t>
    </r>
  </si>
  <si>
    <t>N° de POA y Evaluación de POA entregados</t>
  </si>
  <si>
    <r>
      <rPr>
        <b/>
        <sz val="9"/>
        <color theme="1"/>
        <rFont val="Century Schoolbook"/>
        <family val="1"/>
      </rPr>
      <t>1.-</t>
    </r>
    <r>
      <rPr>
        <b/>
        <sz val="10"/>
        <color theme="1"/>
        <rFont val="Arial Narrow"/>
        <family val="2"/>
      </rPr>
      <t xml:space="preserve"> </t>
    </r>
    <r>
      <rPr>
        <sz val="10"/>
        <color theme="1"/>
        <rFont val="Arial Narrow"/>
        <family val="2"/>
      </rPr>
      <t>Realizar informes de POA-PAC y Seguimientos de Evaluaciones.</t>
    </r>
  </si>
  <si>
    <r>
      <rPr>
        <b/>
        <sz val="9"/>
        <color theme="1"/>
        <rFont val="Century Schoolbook"/>
        <family val="1"/>
      </rPr>
      <t>1.-</t>
    </r>
    <r>
      <rPr>
        <sz val="10"/>
        <color theme="1"/>
        <rFont val="Arial Narrow"/>
        <family val="2"/>
      </rPr>
      <t xml:space="preserve"> Plan Operativo Anual y Evaluación del POA.</t>
    </r>
  </si>
  <si>
    <t>* Ing. Norma Solano,
  Jefe de Contabilidad
* Ing. Nancy Aguilar
* Ing. Indira Mosquera,
  Analista de Contabilidad</t>
  </si>
  <si>
    <r>
      <rPr>
        <b/>
        <sz val="9"/>
        <color theme="1"/>
        <rFont val="Century Schoolbook"/>
        <family val="1"/>
      </rPr>
      <t>13.-</t>
    </r>
    <r>
      <rPr>
        <sz val="10"/>
        <color theme="1"/>
        <rFont val="Arial Narrow"/>
        <family val="2"/>
      </rPr>
      <t xml:space="preserve"> Organizar el Archivo de Gestión.</t>
    </r>
  </si>
  <si>
    <r>
      <t xml:space="preserve">Archivo de Gestión organizado a partir de </t>
    </r>
    <r>
      <rPr>
        <sz val="10"/>
        <color theme="1"/>
        <rFont val="Century Schoolbook"/>
        <family val="1"/>
      </rPr>
      <t>2019.</t>
    </r>
  </si>
  <si>
    <r>
      <t xml:space="preserve">N° de Cajas de Procesos a partir del año </t>
    </r>
    <r>
      <rPr>
        <sz val="10"/>
        <color theme="1"/>
        <rFont val="Century Schoolbook"/>
        <family val="1"/>
      </rPr>
      <t>2019</t>
    </r>
    <r>
      <rPr>
        <sz val="10"/>
        <color theme="1"/>
        <rFont val="Arial Narrow"/>
        <family val="2"/>
      </rPr>
      <t xml:space="preserve"> registrada en el inventario documental</t>
    </r>
  </si>
  <si>
    <r>
      <rPr>
        <b/>
        <sz val="9"/>
        <color theme="1"/>
        <rFont val="Century Schoolbook"/>
        <family val="1"/>
      </rPr>
      <t>1.-</t>
    </r>
    <r>
      <rPr>
        <sz val="10"/>
        <color theme="1"/>
        <rFont val="Arial Narrow"/>
        <family val="2"/>
      </rPr>
      <t xml:space="preserve"> Revisar, Ordenar los procesos contables de conformidad a las Normas de Control Interno establecidas por la Contraloría General del Estado.</t>
    </r>
  </si>
  <si>
    <r>
      <rPr>
        <b/>
        <sz val="9"/>
        <color theme="1"/>
        <rFont val="Century Schoolbook"/>
        <family val="1"/>
      </rPr>
      <t>1.-</t>
    </r>
    <r>
      <rPr>
        <sz val="10"/>
        <color theme="1"/>
        <rFont val="Arial Narrow"/>
        <family val="2"/>
      </rPr>
      <t xml:space="preserve"> Inventario Documental desde </t>
    </r>
    <r>
      <rPr>
        <sz val="10"/>
        <color theme="1"/>
        <rFont val="Century Schoolbook"/>
        <family val="1"/>
      </rPr>
      <t>2019.</t>
    </r>
  </si>
  <si>
    <t>* Ing. Norma Solano,
  Jefe de Contabilidad
* Sr. Jesús Navia,
  Auxiliar de Servicio</t>
  </si>
  <si>
    <t>Marcadores punta gruesa</t>
  </si>
  <si>
    <r>
      <t xml:space="preserve">Archivador de cartón plegable lomo </t>
    </r>
    <r>
      <rPr>
        <sz val="10"/>
        <color rgb="FF000000"/>
        <rFont val="Century Schoolbook"/>
        <family val="1"/>
      </rPr>
      <t>16</t>
    </r>
    <r>
      <rPr>
        <sz val="10"/>
        <color rgb="FF000000"/>
        <rFont val="Arial Narrow"/>
        <family val="2"/>
      </rPr>
      <t xml:space="preserve"> cms N° </t>
    </r>
    <r>
      <rPr>
        <sz val="10"/>
        <color rgb="FF000000"/>
        <rFont val="Century Schoolbook"/>
        <family val="1"/>
      </rPr>
      <t>3</t>
    </r>
  </si>
  <si>
    <r>
      <rPr>
        <b/>
        <sz val="9"/>
        <rFont val="Century Schoolbook"/>
        <family val="1"/>
      </rPr>
      <t>1.-</t>
    </r>
    <r>
      <rPr>
        <sz val="10"/>
        <rFont val="Arial Narrow"/>
        <family val="2"/>
      </rPr>
      <t xml:space="preserve"> Emitir convocatorias para sesiones del Consejo Universitario.</t>
    </r>
  </si>
  <si>
    <t>Convocatorias para sesiones del Consejo Universitario emitidas.</t>
  </si>
  <si>
    <t>N° de convocatorias emitidas</t>
  </si>
  <si>
    <r>
      <rPr>
        <b/>
        <sz val="9"/>
        <rFont val="Century Schoolbook"/>
        <family val="1"/>
      </rPr>
      <t>1.-</t>
    </r>
    <r>
      <rPr>
        <sz val="10"/>
        <rFont val="Arial Narrow"/>
        <family val="2"/>
      </rPr>
      <t xml:space="preserve"> Receptar y revisar la documentación.
</t>
    </r>
    <r>
      <rPr>
        <b/>
        <sz val="9"/>
        <rFont val="Century Schoolbook"/>
        <family val="1"/>
      </rPr>
      <t>2.-</t>
    </r>
    <r>
      <rPr>
        <sz val="10"/>
        <rFont val="Arial Narrow"/>
        <family val="2"/>
      </rPr>
      <t xml:space="preserve"> Poner en conocimiento de los miembros del Consejo Universitario la documentación para su aprobación.
</t>
    </r>
    <r>
      <rPr>
        <b/>
        <sz val="9"/>
        <rFont val="Century Schoolbook"/>
        <family val="1"/>
      </rPr>
      <t>3.-</t>
    </r>
    <r>
      <rPr>
        <sz val="10"/>
        <rFont val="Arial Narrow"/>
        <family val="2"/>
      </rPr>
      <t xml:space="preserve"> Formular y aprobar resoluciones.
</t>
    </r>
    <r>
      <rPr>
        <b/>
        <sz val="9"/>
        <rFont val="Century Schoolbook"/>
        <family val="1"/>
      </rPr>
      <t>4.-</t>
    </r>
    <r>
      <rPr>
        <sz val="10"/>
        <rFont val="Arial Narrow"/>
        <family val="2"/>
      </rPr>
      <t xml:space="preserve"> Notificar las resoluciones aprobadas a los involucrados.
</t>
    </r>
    <r>
      <rPr>
        <b/>
        <sz val="9"/>
        <rFont val="Century Schoolbook"/>
        <family val="1"/>
      </rPr>
      <t>5.-</t>
    </r>
    <r>
      <rPr>
        <sz val="10"/>
        <rFont val="Arial Narrow"/>
        <family val="2"/>
      </rPr>
      <t xml:space="preserve"> Remitir por vía correo electrónico las resoluciones aprobadas para que se visualice en la página web institucional.</t>
    </r>
  </si>
  <si>
    <r>
      <rPr>
        <b/>
        <sz val="9"/>
        <rFont val="Century Schoolbook"/>
        <family val="1"/>
      </rPr>
      <t>1.-</t>
    </r>
    <r>
      <rPr>
        <sz val="10"/>
        <rFont val="Arial Narrow"/>
        <family val="2"/>
      </rPr>
      <t xml:space="preserve"> Matriz de seguimiento de sesiones del Consejo Universitario.</t>
    </r>
  </si>
  <si>
    <t>* Abg. Yomar Torres Machuca,
  Secretaria General
* Lcda. Jessy Coello Jarre,
  Analista Actas y Resoluciones</t>
  </si>
  <si>
    <t xml:space="preserve">Servicio de Correo </t>
  </si>
  <si>
    <r>
      <t xml:space="preserve">Grapas </t>
    </r>
    <r>
      <rPr>
        <sz val="10"/>
        <color theme="1"/>
        <rFont val="Century Schoolbook"/>
        <family val="1"/>
      </rPr>
      <t>26/6</t>
    </r>
    <r>
      <rPr>
        <sz val="10"/>
        <color theme="1"/>
        <rFont val="Arial Narrow"/>
        <family val="2"/>
      </rPr>
      <t xml:space="preserve"> caja de </t>
    </r>
    <r>
      <rPr>
        <sz val="10"/>
        <color theme="1"/>
        <rFont val="Century Schoolbook"/>
        <family val="1"/>
      </rPr>
      <t>1000</t>
    </r>
    <r>
      <rPr>
        <sz val="10"/>
        <color theme="1"/>
        <rFont val="Arial Narrow"/>
        <family val="2"/>
      </rPr>
      <t xml:space="preserve"> u</t>
    </r>
  </si>
  <si>
    <r>
      <t xml:space="preserve">Lápiz HB con goma caja de </t>
    </r>
    <r>
      <rPr>
        <sz val="10"/>
        <color theme="1"/>
        <rFont val="Century Schoolbook"/>
        <family val="1"/>
      </rPr>
      <t>12</t>
    </r>
    <r>
      <rPr>
        <sz val="10"/>
        <color theme="1"/>
        <rFont val="Arial Narrow"/>
        <family val="2"/>
      </rPr>
      <t xml:space="preserve"> unidades</t>
    </r>
  </si>
  <si>
    <r>
      <t xml:space="preserve">Cuaderno espiral universitario cuadros </t>
    </r>
    <r>
      <rPr>
        <sz val="10"/>
        <color theme="1"/>
        <rFont val="Century Schoolbook"/>
        <family val="1"/>
      </rPr>
      <t>100</t>
    </r>
    <r>
      <rPr>
        <sz val="10"/>
        <color theme="1"/>
        <rFont val="Arial Narrow"/>
        <family val="2"/>
      </rPr>
      <t xml:space="preserve"> hojas</t>
    </r>
  </si>
  <si>
    <t>Perforadora de escritorio grande</t>
  </si>
  <si>
    <t xml:space="preserve">Unidad </t>
  </si>
  <si>
    <r>
      <t xml:space="preserve">Goma en barra de </t>
    </r>
    <r>
      <rPr>
        <sz val="10"/>
        <color theme="1"/>
        <rFont val="Century Schoolbook"/>
        <family val="1"/>
      </rPr>
      <t>40</t>
    </r>
    <r>
      <rPr>
        <sz val="10"/>
        <color theme="1"/>
        <rFont val="Arial Narrow"/>
        <family val="2"/>
      </rPr>
      <t xml:space="preserve"> gr</t>
    </r>
  </si>
  <si>
    <r>
      <t xml:space="preserve">Papelera metálica </t>
    </r>
    <r>
      <rPr>
        <sz val="10"/>
        <color theme="1"/>
        <rFont val="Century Schoolbook"/>
        <family val="1"/>
      </rPr>
      <t>2</t>
    </r>
    <r>
      <rPr>
        <sz val="10"/>
        <color theme="1"/>
        <rFont val="Arial Narrow"/>
        <family val="2"/>
      </rPr>
      <t xml:space="preserve"> servicios</t>
    </r>
  </si>
  <si>
    <r>
      <t xml:space="preserve">Ligas </t>
    </r>
    <r>
      <rPr>
        <sz val="10"/>
        <color theme="1"/>
        <rFont val="Century Schoolbook"/>
        <family val="1"/>
      </rPr>
      <t>8</t>
    </r>
    <r>
      <rPr>
        <sz val="10"/>
        <color theme="1"/>
        <rFont val="Arial Narrow"/>
        <family val="2"/>
      </rPr>
      <t xml:space="preserve"> cm funda </t>
    </r>
    <r>
      <rPr>
        <sz val="10"/>
        <color theme="1"/>
        <rFont val="Century Schoolbook"/>
        <family val="1"/>
      </rPr>
      <t>1</t>
    </r>
    <r>
      <rPr>
        <sz val="10"/>
        <color theme="1"/>
        <rFont val="Arial Narrow"/>
        <family val="2"/>
      </rPr>
      <t xml:space="preserve"> kg</t>
    </r>
  </si>
  <si>
    <t>Kilos</t>
  </si>
  <si>
    <r>
      <t xml:space="preserve">Notas adhesivas pequeños </t>
    </r>
    <r>
      <rPr>
        <sz val="10"/>
        <color theme="1"/>
        <rFont val="Century Schoolbook"/>
        <family val="1"/>
      </rPr>
      <t>1 1/2</t>
    </r>
    <r>
      <rPr>
        <sz val="10"/>
        <color theme="1"/>
        <rFont val="Arial Narrow"/>
        <family val="2"/>
      </rPr>
      <t xml:space="preserve"> x </t>
    </r>
    <r>
      <rPr>
        <sz val="10"/>
        <color theme="1"/>
        <rFont val="Century Schoolbook"/>
        <family val="1"/>
      </rPr>
      <t>2</t>
    </r>
    <r>
      <rPr>
        <sz val="10"/>
        <color theme="1"/>
        <rFont val="Arial Narrow"/>
        <family val="2"/>
      </rPr>
      <t>"</t>
    </r>
  </si>
  <si>
    <t>Sobre</t>
  </si>
  <si>
    <t>Cd s regrabables con caja CD-RW</t>
  </si>
  <si>
    <r>
      <t>Tinta cyan sistema continuo EPSON T</t>
    </r>
    <r>
      <rPr>
        <sz val="10"/>
        <color theme="1"/>
        <rFont val="Century Schoolbook"/>
        <family val="1"/>
      </rPr>
      <t>504220 70</t>
    </r>
    <r>
      <rPr>
        <sz val="10"/>
        <color theme="1"/>
        <rFont val="Arial Narrow"/>
        <family val="2"/>
      </rPr>
      <t>ml</t>
    </r>
  </si>
  <si>
    <r>
      <t>Tinta magenta sistema continuo EPSON T</t>
    </r>
    <r>
      <rPr>
        <sz val="10"/>
        <color theme="1"/>
        <rFont val="Century Schoolbook"/>
        <family val="1"/>
      </rPr>
      <t>504220 70</t>
    </r>
    <r>
      <rPr>
        <sz val="10"/>
        <color theme="1"/>
        <rFont val="Arial Narrow"/>
        <family val="2"/>
      </rPr>
      <t>ml</t>
    </r>
  </si>
  <si>
    <r>
      <t>Tinta amarilla sistema continuo EPSON T</t>
    </r>
    <r>
      <rPr>
        <sz val="10"/>
        <color theme="1"/>
        <rFont val="Century Schoolbook"/>
        <family val="1"/>
      </rPr>
      <t>504220 70</t>
    </r>
    <r>
      <rPr>
        <sz val="10"/>
        <color theme="1"/>
        <rFont val="Arial Narrow"/>
        <family val="2"/>
      </rPr>
      <t>ml</t>
    </r>
  </si>
  <si>
    <r>
      <t>Tinta black sistema continuo EPSON T</t>
    </r>
    <r>
      <rPr>
        <sz val="10"/>
        <color theme="1"/>
        <rFont val="Century Schoolbook"/>
        <family val="1"/>
      </rPr>
      <t>504220 127</t>
    </r>
    <r>
      <rPr>
        <sz val="10"/>
        <color theme="1"/>
        <rFont val="Arial Narrow"/>
        <family val="2"/>
      </rPr>
      <t>ml</t>
    </r>
  </si>
  <si>
    <t>170700290001</t>
  </si>
  <si>
    <t>Mouse</t>
  </si>
  <si>
    <t>Cámaras web</t>
  </si>
  <si>
    <t>700100060001</t>
  </si>
  <si>
    <r>
      <t xml:space="preserve">Computador todo en uno Dell touch </t>
    </r>
    <r>
      <rPr>
        <sz val="10"/>
        <color theme="1"/>
        <rFont val="Century Schoolbook"/>
        <family val="1"/>
      </rPr>
      <t>3480/I5-8265</t>
    </r>
    <r>
      <rPr>
        <sz val="10"/>
        <color theme="1"/>
        <rFont val="Arial Narrow"/>
        <family val="2"/>
      </rPr>
      <t>U</t>
    </r>
  </si>
  <si>
    <r>
      <rPr>
        <b/>
        <sz val="9"/>
        <rFont val="Century Schoolbook"/>
        <family val="1"/>
      </rPr>
      <t>2.-</t>
    </r>
    <r>
      <rPr>
        <sz val="10"/>
        <rFont val="Arial Narrow"/>
        <family val="2"/>
      </rPr>
      <t xml:space="preserve"> Registrar Resoluciones administrativas.</t>
    </r>
  </si>
  <si>
    <t>Resoluciones administrativas registradas.</t>
  </si>
  <si>
    <t>N° de resoluciones administrativas registradas</t>
  </si>
  <si>
    <r>
      <rPr>
        <b/>
        <sz val="9"/>
        <rFont val="Century Schoolbook"/>
        <family val="1"/>
      </rPr>
      <t>1.-</t>
    </r>
    <r>
      <rPr>
        <sz val="10"/>
        <rFont val="Arial Narrow"/>
        <family val="2"/>
      </rPr>
      <t xml:space="preserve"> Receptar en físico y digital las resoluciones adoptadas por rectorado.
</t>
    </r>
    <r>
      <rPr>
        <b/>
        <sz val="9"/>
        <rFont val="Century Schoolbook"/>
        <family val="1"/>
      </rPr>
      <t>2.-</t>
    </r>
    <r>
      <rPr>
        <sz val="10"/>
        <rFont val="Arial Narrow"/>
        <family val="2"/>
      </rPr>
      <t xml:space="preserve"> Descarga documento digital y registra en matriz.
</t>
    </r>
    <r>
      <rPr>
        <b/>
        <sz val="9"/>
        <rFont val="Century Schoolbook"/>
        <family val="1"/>
      </rPr>
      <t>3.-</t>
    </r>
    <r>
      <rPr>
        <sz val="10"/>
        <rFont val="Arial Narrow"/>
        <family val="2"/>
      </rPr>
      <t xml:space="preserve"> Archivo documento físico.</t>
    </r>
  </si>
  <si>
    <r>
      <rPr>
        <b/>
        <sz val="9"/>
        <rFont val="Century Schoolbook"/>
        <family val="1"/>
      </rPr>
      <t>1.-</t>
    </r>
    <r>
      <rPr>
        <sz val="10"/>
        <rFont val="Arial Narrow"/>
        <family val="2"/>
      </rPr>
      <t xml:space="preserve"> Registro de Resoluciones Administrativas.</t>
    </r>
  </si>
  <si>
    <t>* Lcda. Jessy Coello Jarre,
  Analista Actas y Resoluciones</t>
  </si>
  <si>
    <r>
      <rPr>
        <b/>
        <sz val="9"/>
        <rFont val="Century Schoolbook"/>
        <family val="1"/>
      </rPr>
      <t>3.-</t>
    </r>
    <r>
      <rPr>
        <sz val="10"/>
        <rFont val="Arial Narrow"/>
        <family val="2"/>
      </rPr>
      <t xml:space="preserve"> Certificar documentos.</t>
    </r>
  </si>
  <si>
    <t>Documentos certificados.</t>
  </si>
  <si>
    <t>N° de solicitudes de documentos certificados atendidas</t>
  </si>
  <si>
    <r>
      <rPr>
        <b/>
        <sz val="9"/>
        <rFont val="Century Schoolbook"/>
        <family val="1"/>
      </rPr>
      <t>1.-</t>
    </r>
    <r>
      <rPr>
        <sz val="10"/>
        <rFont val="Arial Narrow"/>
        <family val="2"/>
      </rPr>
      <t xml:space="preserve"> Receptar y revisar la solicitud.
</t>
    </r>
    <r>
      <rPr>
        <b/>
        <sz val="9"/>
        <rFont val="Century Schoolbook"/>
        <family val="1"/>
      </rPr>
      <t>2.-</t>
    </r>
    <r>
      <rPr>
        <sz val="10"/>
        <rFont val="Arial Narrow"/>
        <family val="2"/>
      </rPr>
      <t xml:space="preserve"> Ubicar la documentación a certificar.
</t>
    </r>
    <r>
      <rPr>
        <b/>
        <sz val="9"/>
        <rFont val="Century Schoolbook"/>
        <family val="1"/>
      </rPr>
      <t>3.-</t>
    </r>
    <r>
      <rPr>
        <sz val="10"/>
        <rFont val="Arial Narrow"/>
        <family val="2"/>
      </rPr>
      <t xml:space="preserve"> Sellado de copia original o compulsa.
</t>
    </r>
    <r>
      <rPr>
        <b/>
        <sz val="9"/>
        <rFont val="Century Schoolbook"/>
        <family val="1"/>
      </rPr>
      <t>4.-</t>
    </r>
    <r>
      <rPr>
        <sz val="10"/>
        <rFont val="Arial Narrow"/>
        <family val="2"/>
      </rPr>
      <t xml:space="preserve"> Firmar la Secretaria General.
</t>
    </r>
    <r>
      <rPr>
        <b/>
        <sz val="9"/>
        <rFont val="Century Schoolbook"/>
        <family val="1"/>
      </rPr>
      <t>5.-</t>
    </r>
    <r>
      <rPr>
        <sz val="10"/>
        <rFont val="Arial Narrow"/>
        <family val="2"/>
      </rPr>
      <t xml:space="preserve"> Entregar documentación certificada.</t>
    </r>
  </si>
  <si>
    <r>
      <rPr>
        <b/>
        <sz val="9"/>
        <rFont val="Century Schoolbook"/>
        <family val="1"/>
      </rPr>
      <t>1.-</t>
    </r>
    <r>
      <rPr>
        <sz val="10"/>
        <rFont val="Arial Narrow"/>
        <family val="2"/>
      </rPr>
      <t xml:space="preserve"> Registro de certificación de documentos.</t>
    </r>
  </si>
  <si>
    <r>
      <rPr>
        <b/>
        <sz val="9"/>
        <rFont val="Century Schoolbook"/>
        <family val="1"/>
      </rPr>
      <t>4.-</t>
    </r>
    <r>
      <rPr>
        <sz val="10"/>
        <rFont val="Arial Narrow"/>
        <family val="2"/>
      </rPr>
      <t xml:space="preserve"> Registrar títulos conferidos.</t>
    </r>
  </si>
  <si>
    <t>Títulos conferidos y registrados.</t>
  </si>
  <si>
    <t>N° de títulos registrados</t>
  </si>
  <si>
    <r>
      <rPr>
        <b/>
        <sz val="9"/>
        <rFont val="Century Schoolbook"/>
        <family val="1"/>
      </rPr>
      <t>1.-</t>
    </r>
    <r>
      <rPr>
        <sz val="10"/>
        <rFont val="Arial Narrow"/>
        <family val="2"/>
      </rPr>
      <t xml:space="preserve"> Elaborar las actas de Refrendación de los Títulos.
</t>
    </r>
    <r>
      <rPr>
        <b/>
        <sz val="9"/>
        <rFont val="Century Schoolbook"/>
        <family val="1"/>
      </rPr>
      <t>2.-</t>
    </r>
    <r>
      <rPr>
        <sz val="10"/>
        <rFont val="Arial Narrow"/>
        <family val="2"/>
      </rPr>
      <t xml:space="preserve"> Realizar la emisión de títulos de tercer nivel.
</t>
    </r>
    <r>
      <rPr>
        <b/>
        <sz val="9"/>
        <rFont val="Century Schoolbook"/>
        <family val="1"/>
      </rPr>
      <t>3.-</t>
    </r>
    <r>
      <rPr>
        <sz val="10"/>
        <rFont val="Arial Narrow"/>
        <family val="2"/>
      </rPr>
      <t xml:space="preserve"> Registrar los títulos en la plataforma del SNIESE.</t>
    </r>
  </si>
  <si>
    <r>
      <rPr>
        <b/>
        <sz val="9"/>
        <rFont val="Century Schoolbook"/>
        <family val="1"/>
      </rPr>
      <t>1.-</t>
    </r>
    <r>
      <rPr>
        <sz val="10"/>
        <rFont val="Arial Narrow"/>
        <family val="2"/>
      </rPr>
      <t xml:space="preserve"> Reporte semestral de títulos registrados.</t>
    </r>
  </si>
  <si>
    <t>* Abg. Yomar Torres Machuca,
  Secretaria General
* Katherine Aguilar Toro,
  Analista de Certificación y Refrendación de Títulos</t>
  </si>
  <si>
    <t>Esferográfico rojo punta fina</t>
  </si>
  <si>
    <r>
      <t xml:space="preserve">Cinta de empaque </t>
    </r>
    <r>
      <rPr>
        <sz val="10"/>
        <rFont val="Century Schoolbook"/>
        <family val="1"/>
      </rPr>
      <t>48</t>
    </r>
    <r>
      <rPr>
        <sz val="10"/>
        <rFont val="Arial Narrow"/>
        <family val="2"/>
      </rPr>
      <t>x</t>
    </r>
    <r>
      <rPr>
        <sz val="10"/>
        <rFont val="Century Schoolbook"/>
        <family val="1"/>
      </rPr>
      <t>80</t>
    </r>
    <r>
      <rPr>
        <sz val="10"/>
        <rFont val="Arial Narrow"/>
        <family val="2"/>
      </rPr>
      <t xml:space="preserve"> ydas color transparente</t>
    </r>
  </si>
  <si>
    <t>Cd s regrabables sin caja CD-RW</t>
  </si>
  <si>
    <r>
      <t xml:space="preserve">Sobres para cd paquete x </t>
    </r>
    <r>
      <rPr>
        <sz val="10"/>
        <rFont val="Century Schoolbook"/>
        <family val="1"/>
      </rPr>
      <t>100</t>
    </r>
    <r>
      <rPr>
        <sz val="10"/>
        <rFont val="Arial Narrow"/>
        <family val="2"/>
      </rPr>
      <t xml:space="preserve"> unidades</t>
    </r>
  </si>
  <si>
    <t>Marcador para CD</t>
  </si>
  <si>
    <r>
      <t xml:space="preserve">Ligas </t>
    </r>
    <r>
      <rPr>
        <sz val="10"/>
        <rFont val="Century Schoolbook"/>
        <family val="1"/>
      </rPr>
      <t>8</t>
    </r>
    <r>
      <rPr>
        <sz val="10"/>
        <rFont val="Arial Narrow"/>
        <family val="2"/>
      </rPr>
      <t xml:space="preserve"> cm funda </t>
    </r>
    <r>
      <rPr>
        <sz val="10"/>
        <rFont val="Century Schoolbook"/>
        <family val="1"/>
      </rPr>
      <t>1</t>
    </r>
    <r>
      <rPr>
        <sz val="10"/>
        <rFont val="Arial Narrow"/>
        <family val="2"/>
      </rPr>
      <t xml:space="preserve"> kg</t>
    </r>
  </si>
  <si>
    <r>
      <t>Libreta taquigráfica cuadros (</t>
    </r>
    <r>
      <rPr>
        <sz val="10"/>
        <rFont val="Century Schoolbook"/>
        <family val="1"/>
      </rPr>
      <t>100</t>
    </r>
    <r>
      <rPr>
        <sz val="10"/>
        <rFont val="Arial Narrow"/>
        <family val="2"/>
      </rPr>
      <t xml:space="preserve"> hojas)</t>
    </r>
  </si>
  <si>
    <r>
      <t>Sobre manila F</t>
    </r>
    <r>
      <rPr>
        <sz val="10"/>
        <rFont val="Century Schoolbook"/>
        <family val="1"/>
      </rPr>
      <t>4</t>
    </r>
  </si>
  <si>
    <t>Borrador (grande) para lápiz</t>
  </si>
  <si>
    <t>700100290003</t>
  </si>
  <si>
    <t xml:space="preserve">Impresora Multifunción </t>
  </si>
  <si>
    <r>
      <rPr>
        <b/>
        <sz val="9"/>
        <rFont val="Century Schoolbook"/>
        <family val="1"/>
      </rPr>
      <t>5.-</t>
    </r>
    <r>
      <rPr>
        <sz val="10"/>
        <rFont val="Arial Narrow"/>
        <family val="2"/>
      </rPr>
      <t xml:space="preserve"> Registrar certificados emitidos por la Dirección de Educación Continua.</t>
    </r>
  </si>
  <si>
    <t>Certificados emitidos por la Dirección de Educación Continua, registrados.</t>
  </si>
  <si>
    <t xml:space="preserve"> N° de certificados del Centro de Educación Continua registrados</t>
  </si>
  <si>
    <r>
      <rPr>
        <b/>
        <sz val="9"/>
        <rFont val="Century Schoolbook"/>
        <family val="1"/>
      </rPr>
      <t>1.-</t>
    </r>
    <r>
      <rPr>
        <sz val="10"/>
        <rFont val="Arial Narrow"/>
        <family val="2"/>
      </rPr>
      <t xml:space="preserve"> Receptar y revisar la documentación.
</t>
    </r>
    <r>
      <rPr>
        <b/>
        <sz val="9"/>
        <rFont val="Century Schoolbook"/>
        <family val="1"/>
      </rPr>
      <t>2.-</t>
    </r>
    <r>
      <rPr>
        <sz val="10"/>
        <rFont val="Arial Narrow"/>
        <family val="2"/>
      </rPr>
      <t xml:space="preserve"> Corroborar información.
</t>
    </r>
    <r>
      <rPr>
        <b/>
        <sz val="9"/>
        <rFont val="Century Schoolbook"/>
        <family val="1"/>
      </rPr>
      <t>3.-</t>
    </r>
    <r>
      <rPr>
        <sz val="10"/>
        <rFont val="Arial Narrow"/>
        <family val="2"/>
      </rPr>
      <t xml:space="preserve"> Registro de matriz interna de Secretaría General.
</t>
    </r>
    <r>
      <rPr>
        <b/>
        <sz val="9"/>
        <rFont val="Century Schoolbook"/>
        <family val="1"/>
      </rPr>
      <t>4.-</t>
    </r>
    <r>
      <rPr>
        <sz val="10"/>
        <rFont val="Arial Narrow"/>
        <family val="2"/>
      </rPr>
      <t xml:space="preserve"> Impresión de número de registro en los certificados.
</t>
    </r>
    <r>
      <rPr>
        <b/>
        <sz val="9"/>
        <rFont val="Century Schoolbook"/>
        <family val="1"/>
      </rPr>
      <t>5.-</t>
    </r>
    <r>
      <rPr>
        <sz val="10"/>
        <rFont val="Arial Narrow"/>
        <family val="2"/>
      </rPr>
      <t xml:space="preserve"> Firma de Secretaría General y entrega de documentos al Centro de Educación Continua.</t>
    </r>
  </si>
  <si>
    <r>
      <rPr>
        <b/>
        <sz val="9"/>
        <rFont val="Century Schoolbook"/>
        <family val="1"/>
      </rPr>
      <t>1.-</t>
    </r>
    <r>
      <rPr>
        <sz val="10"/>
        <rFont val="Arial Narrow"/>
        <family val="2"/>
      </rPr>
      <t xml:space="preserve"> Registro de certificados emitidos por la Dirección de Educación Continua.</t>
    </r>
  </si>
  <si>
    <r>
      <rPr>
        <b/>
        <sz val="9"/>
        <rFont val="Century Schoolbook"/>
        <family val="1"/>
      </rPr>
      <t>6.-</t>
    </r>
    <r>
      <rPr>
        <sz val="10"/>
        <rFont val="Arial Narrow"/>
        <family val="2"/>
      </rPr>
      <t xml:space="preserve"> Ejecutar de las funciones de la presidencia del comité de Archivo.</t>
    </r>
  </si>
  <si>
    <t>Funciones de la presidencia del comité de Archivo ejecutadas.</t>
  </si>
  <si>
    <t>N° de sesiones efectuadas como presidenta del Comité de Archivo</t>
  </si>
  <si>
    <r>
      <rPr>
        <b/>
        <sz val="9"/>
        <rFont val="Century Schoolbook"/>
        <family val="1"/>
      </rPr>
      <t>1.-</t>
    </r>
    <r>
      <rPr>
        <sz val="10"/>
        <rFont val="Arial Narrow"/>
        <family val="2"/>
      </rPr>
      <t xml:space="preserve"> Realizar el informe.</t>
    </r>
  </si>
  <si>
    <r>
      <rPr>
        <b/>
        <sz val="9"/>
        <rFont val="Century Schoolbook"/>
        <family val="1"/>
      </rPr>
      <t>1.-</t>
    </r>
    <r>
      <rPr>
        <sz val="10"/>
        <rFont val="Arial Narrow"/>
        <family val="2"/>
      </rPr>
      <t xml:space="preserve"> Informe anual del comité de Archivo.</t>
    </r>
  </si>
  <si>
    <t>* Abg. Yomar Torres Machuca,
  Secretaria General</t>
  </si>
  <si>
    <r>
      <rPr>
        <b/>
        <sz val="9"/>
        <rFont val="Century Schoolbook"/>
        <family val="1"/>
      </rPr>
      <t>7.-</t>
    </r>
    <r>
      <rPr>
        <sz val="10"/>
        <rFont val="Arial Narrow"/>
        <family val="2"/>
      </rPr>
      <t xml:space="preserve"> Presentar la planificación operativa anual y evaluación de la planificación operativa anual.</t>
    </r>
  </si>
  <si>
    <t>N° de POA y evaluaciones del POA presentadas</t>
  </si>
  <si>
    <r>
      <rPr>
        <b/>
        <sz val="9"/>
        <rFont val="Century Schoolbook"/>
        <family val="1"/>
      </rPr>
      <t>1.-</t>
    </r>
    <r>
      <rPr>
        <sz val="10"/>
        <rFont val="Arial Narrow"/>
        <family val="2"/>
      </rPr>
      <t xml:space="preserve"> Elaborar el plan operativo anual.
</t>
    </r>
    <r>
      <rPr>
        <b/>
        <sz val="9"/>
        <rFont val="Century Schoolbook"/>
        <family val="1"/>
      </rPr>
      <t>2.-</t>
    </r>
    <r>
      <rPr>
        <sz val="10"/>
        <rFont val="Arial Narrow"/>
        <family val="2"/>
      </rPr>
      <t xml:space="preserve"> Evaluar el plan operativo anual.</t>
    </r>
  </si>
  <si>
    <r>
      <rPr>
        <b/>
        <sz val="9"/>
        <rFont val="Century Schoolbook"/>
        <family val="1"/>
      </rPr>
      <t>1.-</t>
    </r>
    <r>
      <rPr>
        <sz val="10"/>
        <rFont val="Arial Narrow"/>
        <family val="2"/>
      </rPr>
      <t xml:space="preserve"> Plan Operativo Anual.
</t>
    </r>
    <r>
      <rPr>
        <b/>
        <sz val="9"/>
        <rFont val="Century Schoolbook"/>
        <family val="1"/>
      </rPr>
      <t>2.-</t>
    </r>
    <r>
      <rPr>
        <sz val="10"/>
        <rFont val="Arial Narrow"/>
        <family val="2"/>
      </rPr>
      <t xml:space="preserve"> Evaluación del POA.</t>
    </r>
  </si>
  <si>
    <t>* Abg. Yomar Torres Machuca,
  Secretaria General
* Lcda. Jessy Coello Jarre,
  Analista Actas y Resoluciones
* Katherine Aguilar Toro,
  Analista de Certificación y Refrendación de Títulos
* Eduardo Villavicencio Castro,
  Auxiliar Administrativo</t>
  </si>
  <si>
    <t>N° de cajas registradas en el inventario documental</t>
  </si>
  <si>
    <r>
      <rPr>
        <b/>
        <sz val="9"/>
        <rFont val="Century Schoolbook"/>
        <family val="1"/>
      </rPr>
      <t>1.-</t>
    </r>
    <r>
      <rPr>
        <sz val="10"/>
        <rFont val="Arial Narrow"/>
        <family val="2"/>
      </rPr>
      <t xml:space="preserve"> Ordenar documentación.
</t>
    </r>
    <r>
      <rPr>
        <b/>
        <sz val="9"/>
        <rFont val="Century Schoolbook"/>
        <family val="1"/>
      </rPr>
      <t>2.-</t>
    </r>
    <r>
      <rPr>
        <sz val="10"/>
        <rFont val="Arial Narrow"/>
        <family val="2"/>
      </rPr>
      <t xml:space="preserve"> Folear documentos.
</t>
    </r>
    <r>
      <rPr>
        <b/>
        <sz val="9"/>
        <rFont val="Century Schoolbook"/>
        <family val="1"/>
      </rPr>
      <t>3.-</t>
    </r>
    <r>
      <rPr>
        <sz val="10"/>
        <rFont val="Arial Narrow"/>
        <family val="2"/>
      </rPr>
      <t xml:space="preserve"> Registro de matriz interna de Secretaría General.
</t>
    </r>
    <r>
      <rPr>
        <b/>
        <sz val="9"/>
        <rFont val="Century Schoolbook"/>
        <family val="1"/>
      </rPr>
      <t>4.-</t>
    </r>
    <r>
      <rPr>
        <sz val="10"/>
        <rFont val="Arial Narrow"/>
        <family val="2"/>
      </rPr>
      <t xml:space="preserve"> Archivar en cajas.</t>
    </r>
  </si>
  <si>
    <r>
      <t xml:space="preserve">Declaratoria de emergencia sanitaria según resolución </t>
    </r>
    <r>
      <rPr>
        <sz val="10"/>
        <color theme="1"/>
        <rFont val="Century Schoolbook"/>
        <family val="1"/>
      </rPr>
      <t>00126 2020</t>
    </r>
    <r>
      <rPr>
        <sz val="10"/>
        <color theme="1"/>
        <rFont val="Arial Narrow"/>
        <family val="2"/>
      </rPr>
      <t xml:space="preserve"> MSP.
Estado de excepción decreto ejecutivo </t>
    </r>
    <r>
      <rPr>
        <sz val="10"/>
        <color theme="1"/>
        <rFont val="Century Schoolbook"/>
        <family val="1"/>
      </rPr>
      <t>1017 1052</t>
    </r>
    <r>
      <rPr>
        <sz val="10"/>
        <color theme="1"/>
        <rFont val="Arial Narrow"/>
        <family val="2"/>
      </rPr>
      <t xml:space="preserve"> y </t>
    </r>
    <r>
      <rPr>
        <sz val="10"/>
        <color theme="1"/>
        <rFont val="Century Schoolbook"/>
        <family val="1"/>
      </rPr>
      <t>1074.</t>
    </r>
    <r>
      <rPr>
        <sz val="10"/>
        <color theme="1"/>
        <rFont val="Arial Narrow"/>
        <family val="2"/>
      </rPr>
      <t xml:space="preserve">
Pandemia covid </t>
    </r>
    <r>
      <rPr>
        <sz val="10"/>
        <color theme="1"/>
        <rFont val="Century Schoolbook"/>
        <family val="1"/>
      </rPr>
      <t>19.</t>
    </r>
  </si>
  <si>
    <r>
      <t xml:space="preserve">Declaratoria de emergencia sanitaria según resolución </t>
    </r>
    <r>
      <rPr>
        <sz val="10"/>
        <rFont val="Century Schoolbook"/>
        <family val="1"/>
      </rPr>
      <t>00126 2020</t>
    </r>
    <r>
      <rPr>
        <sz val="10"/>
        <rFont val="Arial Narrow"/>
        <family val="2"/>
      </rPr>
      <t xml:space="preserve"> MSP.
Estado de excepción decreto ejecutivo </t>
    </r>
    <r>
      <rPr>
        <sz val="10"/>
        <rFont val="Century Schoolbook"/>
        <family val="1"/>
      </rPr>
      <t>1017 1052</t>
    </r>
    <r>
      <rPr>
        <sz val="10"/>
        <rFont val="Arial Narrow"/>
        <family val="2"/>
      </rPr>
      <t xml:space="preserve"> y </t>
    </r>
    <r>
      <rPr>
        <sz val="10"/>
        <rFont val="Century Schoolbook"/>
        <family val="1"/>
      </rPr>
      <t>1074.</t>
    </r>
    <r>
      <rPr>
        <sz val="10"/>
        <rFont val="Arial Narrow"/>
        <family val="2"/>
      </rPr>
      <t xml:space="preserve">
Pandemia covid </t>
    </r>
    <r>
      <rPr>
        <sz val="10"/>
        <rFont val="Century Schoolbook"/>
        <family val="1"/>
      </rPr>
      <t>19.</t>
    </r>
  </si>
  <si>
    <t>OPTIMIZAR EL DESEMPEÑO INSTITUCIONAL MEDIANTE LA APILCACION DEL PRINCIPIO DE MEJORA CONTINUA.</t>
  </si>
  <si>
    <r>
      <rPr>
        <b/>
        <sz val="9"/>
        <rFont val="Century Schoolbook"/>
        <family val="1"/>
      </rPr>
      <t>1.-</t>
    </r>
    <r>
      <rPr>
        <sz val="10"/>
        <rFont val="Arial Narrow"/>
        <family val="2"/>
      </rPr>
      <t xml:space="preserve"> EMITIR COMPROBANTES UNICOS DE INGRESO POR RECAUDACION DE VALORES.</t>
    </r>
  </si>
  <si>
    <t>COMPROBANTES UNICOS DE INGRESO POR RECAUDACIONES DE VALORES EMITIDOS.</t>
  </si>
  <si>
    <t>N° DE COMPROBANTES UNICOS DE INGRESO A CAJA EMITIDOS</t>
  </si>
  <si>
    <r>
      <rPr>
        <b/>
        <sz val="9"/>
        <color theme="1"/>
        <rFont val="Century Schoolbook"/>
        <family val="1"/>
      </rPr>
      <t>1.-</t>
    </r>
    <r>
      <rPr>
        <sz val="10"/>
        <color theme="1"/>
        <rFont val="Arial Narrow"/>
        <family val="2"/>
      </rPr>
      <t xml:space="preserve"> RECEPTAR EL EFECTIVO O PAPELETA DE DEPOSITO Y PREVIA SU REVISION PROCEDER AL INGRESO EN EL SISTEMA GESCONT.
</t>
    </r>
    <r>
      <rPr>
        <b/>
        <sz val="9"/>
        <color theme="1"/>
        <rFont val="Century Schoolbook"/>
        <family val="1"/>
      </rPr>
      <t>2.-</t>
    </r>
    <r>
      <rPr>
        <sz val="10"/>
        <color theme="1"/>
        <rFont val="Arial Narrow"/>
        <family val="2"/>
      </rPr>
      <t xml:space="preserve"> REVIA LA REVISION DE LA LEGALIDAD DE LA DOCUMENTACION SE GENERA LA FACTURA ELECTRONICA.
</t>
    </r>
    <r>
      <rPr>
        <b/>
        <sz val="9"/>
        <color theme="1"/>
        <rFont val="Century Schoolbook"/>
        <family val="1"/>
      </rPr>
      <t>3.-</t>
    </r>
    <r>
      <rPr>
        <sz val="10"/>
        <color theme="1"/>
        <rFont val="Arial Narrow"/>
        <family val="2"/>
      </rPr>
      <t xml:space="preserve"> EJECUTAR LA REVISION Y CONTABILIZACION DE LOS INGRESOS, PREVIO AL ENVIO A LA UNIDAD DE CONTABILIDAD.
</t>
    </r>
    <r>
      <rPr>
        <b/>
        <sz val="9"/>
        <color theme="1"/>
        <rFont val="Century Schoolbook"/>
        <family val="1"/>
      </rPr>
      <t>4.-</t>
    </r>
    <r>
      <rPr>
        <sz val="10"/>
        <color theme="1"/>
        <rFont val="Arial Narrow"/>
        <family val="2"/>
      </rPr>
      <t xml:space="preserve"> PREVIA REVISION DE LA RECAUDACION, SE PRESENTA UN REPORTE DEL ESTADO ECONOMICO DE LOS ARRENDATARIOS DE ESPACIOS FISICOS DE LA UNIVERSIDAD TECNICA DE MACHALA.
</t>
    </r>
    <r>
      <rPr>
        <b/>
        <sz val="9"/>
        <color theme="1"/>
        <rFont val="Century Schoolbook"/>
        <family val="1"/>
      </rPr>
      <t>5.-</t>
    </r>
    <r>
      <rPr>
        <sz val="10"/>
        <color theme="1"/>
        <rFont val="Arial Narrow"/>
        <family val="2"/>
      </rPr>
      <t xml:space="preserve"> SI EN EL REPORTE DE CONTROL DEL ESTADO ECONOMICO DE LOS ARRENDATARIOS SE ENCUENTRAN INCUMPLIDOS MAS DE DOS MESES SE LES COMUNICA MEDIANTE OFICIO PARA QUE HAGAN EL PAGO INMEDIATO CASO CONTRARIO SE NOTIFICA A PROCURADURA PARA LA TERMINACION UNILATERAL DEL CONTRATO.</t>
    </r>
  </si>
  <si>
    <r>
      <rPr>
        <b/>
        <sz val="9"/>
        <color theme="1"/>
        <rFont val="Century Schoolbook"/>
        <family val="1"/>
      </rPr>
      <t>1.-</t>
    </r>
    <r>
      <rPr>
        <sz val="10"/>
        <color theme="1"/>
        <rFont val="Arial Narrow"/>
        <family val="2"/>
      </rPr>
      <t xml:space="preserve"> Reporte de comprobantes de Ingresos a Caja.
</t>
    </r>
    <r>
      <rPr>
        <b/>
        <sz val="9"/>
        <color theme="1"/>
        <rFont val="Century Schoolbook"/>
        <family val="1"/>
      </rPr>
      <t>2.-</t>
    </r>
    <r>
      <rPr>
        <sz val="10"/>
        <color theme="1"/>
        <rFont val="Arial Narrow"/>
        <family val="2"/>
      </rPr>
      <t xml:space="preserve"> Cuadro Resumen de: INGRESOS A CAJA;  FACTURAS; REPORTES DE INGRESOS A CAJA/REPORTES DE ESPECIES Y OTROS;COMPROBANTES DE INGRESOS A CAJA (CONTABILIZACIONES).
</t>
    </r>
    <r>
      <rPr>
        <b/>
        <sz val="9"/>
        <color theme="1"/>
        <rFont val="Century Schoolbook"/>
        <family val="1"/>
      </rPr>
      <t>3.-</t>
    </r>
    <r>
      <rPr>
        <sz val="10"/>
        <color theme="1"/>
        <rFont val="Arial Narrow"/>
        <family val="2"/>
      </rPr>
      <t xml:space="preserve"> RESUMEN DE REPORTES DE CONTROL DE CONTRATOS DE ARRENDAMIENTOS.</t>
    </r>
  </si>
  <si>
    <t>* ING. BLANCA CARVAJAL ALBAN,
  JEFE DE TESORERIA GENERAL SUBROGANTE
* ING. SANDRA RAMIREZ ROMERO,
  ANALISTA DE TESORERIA</t>
  </si>
  <si>
    <r>
      <t xml:space="preserve">Papel continuo bond </t>
    </r>
    <r>
      <rPr>
        <sz val="10"/>
        <rFont val="Century Schoolbook"/>
        <family val="1"/>
      </rPr>
      <t>901-3</t>
    </r>
    <r>
      <rPr>
        <sz val="10"/>
        <rFont val="Arial Narrow"/>
        <family val="2"/>
      </rPr>
      <t xml:space="preserve">p troquelado en la mitad de la hoja los </t>
    </r>
    <r>
      <rPr>
        <sz val="10"/>
        <rFont val="Century Schoolbook"/>
        <family val="1"/>
      </rPr>
      <t>14</t>
    </r>
    <r>
      <rPr>
        <sz val="10"/>
        <rFont val="Arial Narrow"/>
        <family val="2"/>
      </rPr>
      <t xml:space="preserve"> cm tamaño carta de </t>
    </r>
    <r>
      <rPr>
        <sz val="10"/>
        <rFont val="Century Schoolbook"/>
        <family val="1"/>
      </rPr>
      <t>3</t>
    </r>
    <r>
      <rPr>
        <sz val="10"/>
        <rFont val="Arial Narrow"/>
        <family val="2"/>
      </rPr>
      <t xml:space="preserve"> partes</t>
    </r>
  </si>
  <si>
    <r>
      <rPr>
        <b/>
        <sz val="9"/>
        <rFont val="Century Schoolbook"/>
        <family val="1"/>
      </rPr>
      <t>2.-</t>
    </r>
    <r>
      <rPr>
        <sz val="10"/>
        <rFont val="Arial Narrow"/>
        <family val="2"/>
      </rPr>
      <t xml:space="preserve"> CUSTODIAR Y ENTREGAR ESPECIES PARA SU IMPRESIÓN.</t>
    </r>
  </si>
  <si>
    <t>ESPECIES CUSTODIADAS Y ETREGADAS PARA SU IMPRESIÓN.</t>
  </si>
  <si>
    <r>
      <t xml:space="preserve">N° DE ACTAS DE ENTREGA-RECEPCION DE ESPECIES </t>
    </r>
    <r>
      <rPr>
        <sz val="10"/>
        <color rgb="FFFF0000"/>
        <rFont val="Arial Narrow"/>
        <family val="2"/>
      </rPr>
      <t>SUSCRITAS</t>
    </r>
  </si>
  <si>
    <r>
      <rPr>
        <b/>
        <sz val="9"/>
        <rFont val="Century Schoolbook"/>
        <family val="1"/>
      </rPr>
      <t>1.-</t>
    </r>
    <r>
      <rPr>
        <sz val="10"/>
        <rFont val="Arial Narrow"/>
        <family val="2"/>
      </rPr>
      <t xml:space="preserve"> REVISAR Y PROCEDER CON LA PREPARACION DEL ACTA DE ENTREGA-RECEPCION DE LAS ESPECIES A LA SECRETARIA GENERAL PARA LA EMISION DE TITULOS.
</t>
    </r>
    <r>
      <rPr>
        <b/>
        <sz val="9"/>
        <rFont val="Century Schoolbook"/>
        <family val="1"/>
      </rPr>
      <t>2.-</t>
    </r>
    <r>
      <rPr>
        <sz val="10"/>
        <rFont val="Arial Narrow"/>
        <family val="2"/>
      </rPr>
      <t xml:space="preserve"> REALIZAR EL INFORME PARA LA UNIDAD DE CONTABILIDAD DE LA ENTREGA DE ESPECIES PARA LA EMISION DE TITULOS Y CERTIFICADOS DE INGLES.</t>
    </r>
  </si>
  <si>
    <r>
      <rPr>
        <b/>
        <sz val="9"/>
        <color theme="1"/>
        <rFont val="Century Schoolbook"/>
        <family val="1"/>
      </rPr>
      <t>1.-</t>
    </r>
    <r>
      <rPr>
        <sz val="10"/>
        <color theme="1"/>
        <rFont val="Arial Narrow"/>
        <family val="2"/>
      </rPr>
      <t xml:space="preserve"> Reporte de Especies Custodiadas y entregadas.</t>
    </r>
  </si>
  <si>
    <t>* ING. BLANCA CARVAJAL ALBAN, 
  JEFE DE TESORERIA GENERAL SUBROGANTE
* ING. SANDRA RAMIREZ ROMERO,
  ANALISTA DE TESORERIA</t>
  </si>
  <si>
    <r>
      <rPr>
        <b/>
        <sz val="9"/>
        <rFont val="Century Schoolbook"/>
        <family val="1"/>
      </rPr>
      <t>3.-</t>
    </r>
    <r>
      <rPr>
        <sz val="10"/>
        <rFont val="Arial Narrow"/>
        <family val="2"/>
      </rPr>
      <t xml:space="preserve"> APROBAR COMPROBANTES DE REGISTRO UNICO DE INGRESOS POR REAUDACION DE VALORES, AMORTIZACIONES EN LA PLATAFORMA DEL ENTE RECTOR DE LAS FINANZAS PUBLICAS.</t>
    </r>
  </si>
  <si>
    <t>COMPROBANTES DE REGISTRO UNICO DE INGRESOS POR RECAUDACIONES DE VALORES Y AMORTIZACIONES APROBADOS EN LA PLATAFORMA DEL ENTE RECTOR DE LAS FINANZAS PUBLICAS.</t>
  </si>
  <si>
    <t>N° DE COMPROBANTES DE REGISTRO UNICO DE INGRESOS POR RECAUDACIONES DE VALORES Y AMORTIZACIONES APROBADOS EN EL SISTEMA eSIGEF</t>
  </si>
  <si>
    <r>
      <rPr>
        <b/>
        <sz val="9"/>
        <rFont val="Century Schoolbook"/>
        <family val="1"/>
      </rPr>
      <t>1.-</t>
    </r>
    <r>
      <rPr>
        <sz val="10"/>
        <rFont val="Arial Narrow"/>
        <family val="2"/>
      </rPr>
      <t xml:space="preserve"> RECIBIR DE LA UNIDAD DE CONTABILIDAD LOS COMPROBANTES DE INGRESOS Y PREVIA SU REVISION PROCEDER A APROBARLOS EN LA PLATAFORMA DEL ENTE RECTOR DE LAS FINANZAS PUBLICAS.
</t>
    </r>
    <r>
      <rPr>
        <b/>
        <sz val="9"/>
        <rFont val="Century Schoolbook"/>
        <family val="1"/>
      </rPr>
      <t>2.-</t>
    </r>
    <r>
      <rPr>
        <sz val="10"/>
        <rFont val="Arial Narrow"/>
        <family val="2"/>
      </rPr>
      <t xml:space="preserve"> RECIBIR LA DOCUMENTACION RESPCTIVA DE LA UNIDAD DE CONTABILIDAD PARA PROCEDER CON LAS AMORTIZACIONES EN LA PLATAFORMA DEL ENTE RECTOR DE LAS FINANZAS PUBICAS.</t>
    </r>
  </si>
  <si>
    <r>
      <rPr>
        <b/>
        <sz val="9"/>
        <rFont val="Century Schoolbook"/>
        <family val="1"/>
      </rPr>
      <t>1.-</t>
    </r>
    <r>
      <rPr>
        <sz val="10"/>
        <rFont val="Arial Narrow"/>
        <family val="2"/>
      </rPr>
      <t xml:space="preserve"> Reporte de CUR de Ingresos por recaudación de valores y amortizaciones.</t>
    </r>
  </si>
  <si>
    <t>* ING. BLANCA CARVAJAL ALBAN,
  JEFE DE TESORERIA GENERAL SUBROGANTE
* ING. DENYS RAMON ZUÑIGA(+) ING. MONICA JARA (DESDE FEBRERO A NOVIEMBRE-2020),
  ANALISTA DE TESORERIA</t>
  </si>
  <si>
    <r>
      <rPr>
        <b/>
        <sz val="9"/>
        <rFont val="Century Schoolbook"/>
        <family val="1"/>
      </rPr>
      <t>4.-</t>
    </r>
    <r>
      <rPr>
        <sz val="10"/>
        <rFont val="Arial Narrow"/>
        <family val="2"/>
      </rPr>
      <t xml:space="preserve"> CREAR Y APROBAR: BENEFICIARIOS, CUENTAS MONETARIAS Y FONDOS GLOBALES EN LA PLATAFORMA DEL ENTE RECTOR DE LAS FINANZAS PUBLICAS.</t>
    </r>
  </si>
  <si>
    <t>BENEFICIARIOS, CUENTAS MONETARIAS Y FONDOS GLOBALES CREADOS Y APROBADOS EN LA PLATAFORMA DEL ENTE RECTOR DE LAS FINANZAS PUBLICAS.</t>
  </si>
  <si>
    <t>N° DE BENEFICIARIOS, CUENTAS MONETARIAS Y FONDOS GLOBALES CREADOS Y APROBADOS EN EL SISTEMA ESIGEF</t>
  </si>
  <si>
    <r>
      <rPr>
        <b/>
        <sz val="9"/>
        <rFont val="Century Schoolbook"/>
        <family val="1"/>
      </rPr>
      <t>1.-</t>
    </r>
    <r>
      <rPr>
        <sz val="10"/>
        <rFont val="Arial Narrow"/>
        <family val="2"/>
      </rPr>
      <t xml:space="preserve"> RECIBIR LA DOCUMENTACION PERTINENTE PARA PROCEDER CON LA CREACION Y APROBACION DE BENEFICIARIOS, CUENTAS MONETARIAS Y FONDOS GLOBALES EN LA PLATAFORMA DEL ENTE RECTOR DE LAS FINANZAS PUBLICAS.</t>
    </r>
  </si>
  <si>
    <r>
      <rPr>
        <b/>
        <sz val="9"/>
        <rFont val="Century Schoolbook"/>
        <family val="1"/>
      </rPr>
      <t>1.-</t>
    </r>
    <r>
      <rPr>
        <sz val="10"/>
        <rFont val="Arial Narrow"/>
        <family val="2"/>
      </rPr>
      <t xml:space="preserve"> Reporte de Beneficiarios y cuentas monetarias y fondos globales.</t>
    </r>
  </si>
  <si>
    <t>* ING. BLANCA CARVAJAL ALBAN,
  JEFE DE TESORERIA GENERAL SUBROGANTE
* ING. DENYS RAMON ZUÑIGA,+) ING. MONICA JARA (DESDE FEBREREO A NOVIEMBRE-2020),
  ANALISTA DE TESORERIA</t>
  </si>
  <si>
    <r>
      <rPr>
        <b/>
        <sz val="9"/>
        <rFont val="Century Schoolbook"/>
        <family val="1"/>
      </rPr>
      <t>5.-</t>
    </r>
    <r>
      <rPr>
        <sz val="10"/>
        <rFont val="Arial Narrow"/>
        <family val="2"/>
      </rPr>
      <t xml:space="preserve"> CONTROLAR EL VENCIMIENTO DE LAS POLIZAS DE GARANTIA Y LETRAS DE CAMBIO.</t>
    </r>
  </si>
  <si>
    <t>POLIZAS DE GARANTIAS Y LETRAS DE CAMBIO CONTROLADAS.</t>
  </si>
  <si>
    <t>N° DE REPORTES DE CONTROL DE VENCIMIENTO Y SOLICITUD DE RENOVACION DE GARANTIAS CONTRACTUALES, POLIZAS DE CAUCIONES Y FIDELIDAD, LETRAS DE CAMBIO REALIZADOS Y PRESENTADOS</t>
  </si>
  <si>
    <r>
      <rPr>
        <b/>
        <sz val="9"/>
        <rFont val="Century Schoolbook"/>
        <family val="1"/>
      </rPr>
      <t>1.-</t>
    </r>
    <r>
      <rPr>
        <sz val="10"/>
        <rFont val="Arial Narrow"/>
        <family val="2"/>
      </rPr>
      <t xml:space="preserve"> RECIBIR LAS GARANTIAS CONTRACTUALES, POLIZAS DE CAUCIONES Y FIDELIDAD, LETRAS DE CAMBIO CON TODA LA DOCUMENTACION INHERENTES.
</t>
    </r>
    <r>
      <rPr>
        <b/>
        <sz val="9"/>
        <rFont val="Century Schoolbook"/>
        <family val="1"/>
      </rPr>
      <t xml:space="preserve">2.- </t>
    </r>
    <r>
      <rPr>
        <sz val="10"/>
        <rFont val="Arial Narrow"/>
        <family val="2"/>
      </rPr>
      <t xml:space="preserve">PREVIA SU REVISION PROCEDER A REALIZAR EL ARCHIVO ADMINISTRATIVO, CUMPLIENDO CON LA RECOMENDACIÓN DE LA CONTRALORIA GENERAL DEL ESTADO.
</t>
    </r>
    <r>
      <rPr>
        <b/>
        <sz val="9"/>
        <rFont val="Century Schoolbook"/>
        <family val="1"/>
      </rPr>
      <t xml:space="preserve">3.- </t>
    </r>
    <r>
      <rPr>
        <sz val="10"/>
        <rFont val="Arial Narrow"/>
        <family val="2"/>
      </rPr>
      <t xml:space="preserve">MANTENER UN CONTROL CONSTANTE SOBRE LA VIGENCIA Y VENCIMIENTO DE LAS GARANTIAS CONTRACTUALES, POLIZAS DE CAUCIONES Y FIDELIDAD, LETRAS DE CAMBIO Y SOLICITAR LA RENOVACION DE LAS MISMAS CUANDO LO AMERITE.
</t>
    </r>
    <r>
      <rPr>
        <b/>
        <sz val="9"/>
        <rFont val="Century Schoolbook"/>
        <family val="1"/>
      </rPr>
      <t>4.-</t>
    </r>
    <r>
      <rPr>
        <sz val="10"/>
        <rFont val="Arial Narrow"/>
        <family val="2"/>
      </rPr>
      <t xml:space="preserve"> PRESENTAR UN INFORME MENSUAL A LA MAXIMA AUTORIDAD SOBRE LA VIGENCIA VENCIMIENTO Y RENOVACIONES SOLICITADAS DE LAS GARANTIAS CONTRACTUALES, POLIZAS DE CAUCIONES Y FIDELIDAD, LETRAS DE CAMBIO.</t>
    </r>
  </si>
  <si>
    <r>
      <rPr>
        <b/>
        <sz val="9"/>
        <rFont val="Century Schoolbook"/>
        <family val="1"/>
      </rPr>
      <t>1.-</t>
    </r>
    <r>
      <rPr>
        <sz val="10"/>
        <rFont val="Arial Narrow"/>
        <family val="2"/>
      </rPr>
      <t xml:space="preserve"> Reporte de control de vencimiento de garantías y de letras de cambio.</t>
    </r>
  </si>
  <si>
    <t>* ING. BLANCA CARVAJAL ALBAN,
  JEFE DE TESORERIA GENERAL SUBROGANTE
* ING. DENYS RAMON ZUÑIGA+) ING. MONICA JARA (DESDE FEBREREO  A NOVIEMBRE-2020),,
  ANALISTA DE TESORERIA</t>
  </si>
  <si>
    <r>
      <rPr>
        <b/>
        <sz val="9"/>
        <rFont val="Century Schoolbook"/>
        <family val="1"/>
      </rPr>
      <t>6.-</t>
    </r>
    <r>
      <rPr>
        <sz val="10"/>
        <rFont val="Arial Narrow"/>
        <family val="2"/>
      </rPr>
      <t xml:space="preserve"> EMITIR INFORMACION DEL LITERAL n) Viáticos, informes de trabajo y justificativos de movilización nacional o internacional del Art. 7 DE LA LEY ORGNICA Y ACCESO DE INFORMACION PUBLICA.</t>
    </r>
  </si>
  <si>
    <r>
      <t xml:space="preserve">INFORMACION DEL LITERAL n) del Art. </t>
    </r>
    <r>
      <rPr>
        <sz val="10"/>
        <rFont val="Century Schoolbook"/>
        <family val="1"/>
      </rPr>
      <t>7</t>
    </r>
    <r>
      <rPr>
        <sz val="10"/>
        <rFont val="Arial Narrow"/>
        <family val="2"/>
      </rPr>
      <t xml:space="preserve"> DE LA LEY ORGNICA DE TRANSPARENCIA Y ACCESO DE INFORMACION PUBLICA, EMITIDA.</t>
    </r>
  </si>
  <si>
    <t>N° DE PLANTILLAS MENSUALES DE REEEMBOLSOS Y ANTICIPOS DE VIATICOS, INFORMES DE TRABAJO Y JUSTIFCATIVOS POR MOVILIZACIONES NACIONAL O INTERNACIONAL DE AUTORIDADES Y SERVIDORES DE LA INSTITUCION PARA CUMPLIMIENTO DE LA LEY DE TRANSPARENCIA, ENTREGADOS</t>
  </si>
  <si>
    <r>
      <rPr>
        <b/>
        <sz val="9"/>
        <rFont val="Century Schoolbook"/>
        <family val="1"/>
      </rPr>
      <t>1.-</t>
    </r>
    <r>
      <rPr>
        <sz val="10"/>
        <rFont val="Arial Narrow"/>
        <family val="2"/>
      </rPr>
      <t xml:space="preserve"> LLENAR LA MATRIZ PROPORCIONADA POR TRANSPARENCIA DE LOS VALORES PAGADOS POR CONCEPTO DE ANTIICPO DE VIATICOS, NACIONALES E INTERNACIONES,  REEMBOLSOS Y PAGO DE COMBUSTIBLE A SERVIDORES DE LA INSTITUCION, CUMPLIENDO CON LOS PARAMETROS E INDICADIONES RECIBIDAS.
</t>
    </r>
    <r>
      <rPr>
        <b/>
        <sz val="9"/>
        <rFont val="Century Schoolbook"/>
        <family val="1"/>
      </rPr>
      <t>2.-</t>
    </r>
    <r>
      <rPr>
        <sz val="10"/>
        <rFont val="Arial Narrow"/>
        <family val="2"/>
      </rPr>
      <t xml:space="preserve"> ESCANEAR EL INFORME DE CUMPLIMIENTO DE CADA SERVIDOR PRESENTADO Y EL MAYOR GENERAL DESCARGADO DESDE LA PLATAFORMA DEL ENTE RECTOR DE LAS FINANZAS PUBLICAS, CUMPLIENDO CON LOS REQUISITOS ESTABLECIDOS.
</t>
    </r>
    <r>
      <rPr>
        <b/>
        <sz val="9"/>
        <rFont val="Century Schoolbook"/>
        <family val="1"/>
      </rPr>
      <t>3.-</t>
    </r>
    <r>
      <rPr>
        <sz val="10"/>
        <rFont val="Arial Narrow"/>
        <family val="2"/>
      </rPr>
      <t xml:space="preserve"> PREPARAR EL ARCHIVO DIGITAL Y OFICIO PARA PRESENTAR LA MATRIZ DE PAGO DE ANTICIPO DE VIATICOS, NACIONALES E INTERNACIONES, REEMBOLSOS Y COMBUSTIBLE, PRESENTADOS POR LOS SERVIDORES DENTRO DE LOS CINCO PRIMEROS DIAS DE CADA MES.</t>
    </r>
  </si>
  <si>
    <r>
      <rPr>
        <b/>
        <sz val="9"/>
        <rFont val="Century Schoolbook"/>
        <family val="1"/>
      </rPr>
      <t>1.-</t>
    </r>
    <r>
      <rPr>
        <sz val="10"/>
        <rFont val="Arial Narrow"/>
        <family val="2"/>
      </rPr>
      <t xml:space="preserve"> Reporte de entrega de plantillas del literal n) el Art. </t>
    </r>
    <r>
      <rPr>
        <sz val="10"/>
        <rFont val="Century Schoolbook"/>
        <family val="1"/>
      </rPr>
      <t>7</t>
    </r>
    <r>
      <rPr>
        <sz val="10"/>
        <rFont val="Arial Narrow"/>
        <family val="2"/>
      </rPr>
      <t xml:space="preserve"> de la Ley Orgánica de Transparencia y Acceso de Información Pública.</t>
    </r>
  </si>
  <si>
    <t>OPTIMIZAR LA INTERACCION SOCIAL DE LA UNIVERSIDAD CON LOS PROVEEDORES, EMPLEADOS Y OTRAS PARTES INTERESADAS.</t>
  </si>
  <si>
    <r>
      <rPr>
        <b/>
        <sz val="9"/>
        <rFont val="Century Schoolbook"/>
        <family val="1"/>
      </rPr>
      <t>7.-</t>
    </r>
    <r>
      <rPr>
        <sz val="10"/>
        <rFont val="Arial Narrow"/>
        <family val="2"/>
      </rPr>
      <t xml:space="preserve"> REALIZAR LA TRANSFERENCIA, SEGUIMIENTO Y CONFIRMACION DE FONDOS A PROVEEDORES PREVIA APLICACIÓN DEL CONTROL INTERNO.</t>
    </r>
  </si>
  <si>
    <t>FONDOS TRANSFERIDOS A PROVEEDORES PREVIA APLICACIÓN DEL CONTROL INTERNO.</t>
  </si>
  <si>
    <t>N° DE CUR, RECIBIDOS, REVISADOS Y AUTORIZADOS EL PAGO</t>
  </si>
  <si>
    <r>
      <rPr>
        <b/>
        <sz val="9"/>
        <rFont val="Century Schoolbook"/>
        <family val="1"/>
      </rPr>
      <t>1.-</t>
    </r>
    <r>
      <rPr>
        <sz val="10"/>
        <rFont val="Arial Narrow"/>
        <family val="2"/>
      </rPr>
      <t xml:space="preserve"> RECEPCION Y REVISION DE LOS CUR CON SU DOCUMENTACION HABILITANTE. CUMPLIDO EL CONTROL PREVIO SE PROCEDE A LA AUTORIZACION DEL PAGO.
</t>
    </r>
    <r>
      <rPr>
        <b/>
        <sz val="9"/>
        <rFont val="Century Schoolbook"/>
        <family val="1"/>
      </rPr>
      <t>2.-</t>
    </r>
    <r>
      <rPr>
        <sz val="10"/>
        <rFont val="Arial Narrow"/>
        <family val="2"/>
      </rPr>
      <t xml:space="preserve"> REVISAR E IMPRIMIR DESDE LA PLATAFORMA DEL ENTE RECTOR DE LAS FINANZAS PUBLICAS LOS CUR CONFIRMADOS DE CADA PAGO PARA REMITIR A LA UNIDAD DE CONTABILIDAD.
</t>
    </r>
    <r>
      <rPr>
        <b/>
        <sz val="9"/>
        <rFont val="Century Schoolbook"/>
        <family val="1"/>
      </rPr>
      <t>3.-</t>
    </r>
    <r>
      <rPr>
        <sz val="10"/>
        <rFont val="Arial Narrow"/>
        <family val="2"/>
      </rPr>
      <t xml:space="preserve"> CLASIFICAR E IMPRIMIR  LOS CUR CONFIRMADOS DE COMPRAS Y SERVICIOS ADJUNTANDO COPIA DE FACTURAS PARA SER REMITIDOS A LA UNIDAD DE COMPRAS PUBLICAS.
</t>
    </r>
    <r>
      <rPr>
        <b/>
        <sz val="9"/>
        <rFont val="Century Schoolbook"/>
        <family val="1"/>
      </rPr>
      <t>4.-</t>
    </r>
    <r>
      <rPr>
        <sz val="10"/>
        <rFont val="Arial Narrow"/>
        <family val="2"/>
      </rPr>
      <t xml:space="preserve"> RECIBIDA DOCUMENTACION CON SUMILLA DE DIRECCION FINANCIARA SE PROCEDE A LEBOARAR LAS LIQUIDACIONES DE COMPRAS Y/O SERVICIOS.</t>
    </r>
  </si>
  <si>
    <r>
      <rPr>
        <b/>
        <sz val="9"/>
        <rFont val="Century Schoolbook"/>
        <family val="1"/>
      </rPr>
      <t>1.-</t>
    </r>
    <r>
      <rPr>
        <sz val="10"/>
        <rFont val="Arial Narrow"/>
        <family val="2"/>
      </rPr>
      <t xml:space="preserve"> Reporte de CUR pagados.
</t>
    </r>
    <r>
      <rPr>
        <b/>
        <sz val="9"/>
        <rFont val="Century Schoolbook"/>
        <family val="1"/>
      </rPr>
      <t>2.-</t>
    </r>
    <r>
      <rPr>
        <sz val="10"/>
        <rFont val="Arial Narrow"/>
        <family val="2"/>
      </rPr>
      <t xml:space="preserve"> RESUMEN DE LISTADOS DE CUR CONFIRMADOS IMPRESOS ENTREGADOS A LA UNIDAD DE CONTABILIDAD.
</t>
    </r>
    <r>
      <rPr>
        <b/>
        <sz val="9"/>
        <rFont val="Century Schoolbook"/>
        <family val="1"/>
      </rPr>
      <t>3.-</t>
    </r>
    <r>
      <rPr>
        <sz val="10"/>
        <rFont val="Arial Narrow"/>
        <family val="2"/>
      </rPr>
      <t xml:space="preserve"> RESUMEN DE OFICIOS ENTREGADOS A LA UNIDAD DE COMPRAS PUBLICAS ADJUNTANDO LOS IMPRESOS  DE LOS CUR CONFIRMADOS POR COMPRAS Y SERVICIOS.</t>
    </r>
  </si>
  <si>
    <t>* ING. BLANCA CARVAJAL ALBAN,
  JEFE DE TESORERIA GENERAL SUBROGANTE
* ING. SANDRA RAMIREZ ROMERO,
* ING. DENYS RAMON ZUÑIGA(+) Ing. MONICA JARA(DESDE FEBRERO A NOVIEMBRE-2020)  ANALISTAS DE TESORERIA</t>
  </si>
  <si>
    <t>MEJORAR LA SATISFACCION DEL SERVIDOR UNIVERSITARIO EN EL EJERCICIO DE SUS FUNCIONES.</t>
  </si>
  <si>
    <r>
      <rPr>
        <b/>
        <sz val="9"/>
        <rFont val="Century Schoolbook"/>
        <family val="1"/>
      </rPr>
      <t>8.-</t>
    </r>
    <r>
      <rPr>
        <sz val="10"/>
        <rFont val="Arial Narrow"/>
        <family val="2"/>
      </rPr>
      <t xml:space="preserve"> EMITIR Y VALIDAR CERTIFICACIONES DE REMUNERACIONES PERCIBIDAS Y ROLES DE PAGOS RESPCTIVAMENTE.</t>
    </r>
  </si>
  <si>
    <t>CERTIFICACIONES DE REMUNERACIONES PERCIBIDAS Y ROLES DE PAGOS EMITIDAS Y VALIDADAS.</t>
  </si>
  <si>
    <t>N° DE CERTIFICACIONES DE REMUNERACIONES PERCIBIDAS Y ROLES DE PAGOS ENTREGADOS</t>
  </si>
  <si>
    <r>
      <rPr>
        <b/>
        <sz val="9"/>
        <rFont val="Century Schoolbook"/>
        <family val="1"/>
      </rPr>
      <t>1.-</t>
    </r>
    <r>
      <rPr>
        <sz val="10"/>
        <rFont val="Arial Narrow"/>
        <family val="2"/>
      </rPr>
      <t xml:space="preserve"> RECEPCION DESDE LA UNIDAD DE REMUNERACICONES LAS SOLICITUDES CON CERTIFICACIONES DE REMUENRACIONES Y ROLES DE PAGO.
</t>
    </r>
    <r>
      <rPr>
        <b/>
        <sz val="9"/>
        <rFont val="Century Schoolbook"/>
        <family val="1"/>
      </rPr>
      <t xml:space="preserve">2.- </t>
    </r>
    <r>
      <rPr>
        <sz val="10"/>
        <rFont val="Arial Narrow"/>
        <family val="2"/>
      </rPr>
      <t xml:space="preserve">ELABORAR LAS CERTIFICACIONES DE REMUNERACIONES.
</t>
    </r>
    <r>
      <rPr>
        <b/>
        <sz val="9"/>
        <rFont val="Century Schoolbook"/>
        <family val="1"/>
      </rPr>
      <t>3.-</t>
    </r>
    <r>
      <rPr>
        <sz val="10"/>
        <rFont val="Arial Narrow"/>
        <family val="2"/>
      </rPr>
      <t xml:space="preserve"> VALIDAR LAS CERTIFIFCACIONES DE REMUENRACIONES Y ROLES DE PAGO.
</t>
    </r>
    <r>
      <rPr>
        <b/>
        <sz val="9"/>
        <rFont val="Century Schoolbook"/>
        <family val="1"/>
      </rPr>
      <t>4.-</t>
    </r>
    <r>
      <rPr>
        <sz val="10"/>
        <rFont val="Arial Narrow"/>
        <family val="2"/>
      </rPr>
      <t xml:space="preserve"> ENTREGAR A LOS SOLICITANTES LAS CERTIFICACIONES DE REMUNERACIONES Y ROLES DE PAGO SOLICITADAS.</t>
    </r>
  </si>
  <si>
    <r>
      <rPr>
        <b/>
        <sz val="9"/>
        <rFont val="Century Schoolbook"/>
        <family val="1"/>
      </rPr>
      <t>1.-</t>
    </r>
    <r>
      <rPr>
        <sz val="10"/>
        <rFont val="Arial Narrow"/>
        <family val="2"/>
      </rPr>
      <t xml:space="preserve"> Registro de entrega de certificaciones de remuneraciones percibidas y roles de pago.</t>
    </r>
  </si>
  <si>
    <t>* ING. BLANCA CARVAJAL ALBAN,
  JEFE DE TESORERIA GENERAL SUBROGANTE
* ING. SANDRA RAMIREZ 
  ANALISTA DE TESORERIA</t>
  </si>
  <si>
    <r>
      <rPr>
        <b/>
        <sz val="9"/>
        <rFont val="Century Schoolbook"/>
        <family val="1"/>
      </rPr>
      <t>9.-</t>
    </r>
    <r>
      <rPr>
        <sz val="10"/>
        <rFont val="Arial Narrow"/>
        <family val="2"/>
      </rPr>
      <t xml:space="preserve"> REALIZAR LA CONCILIACION DE DEPOSTOS Y TRANSFERENCIAS ENTRE EL BANCO CORRESPONSAL Y EL BANCO CENTRAL DEL ECUADOR.</t>
    </r>
  </si>
  <si>
    <t>DEPOSITOS Y TRANSFERENCIAS CONCILIADAS ENTRE EL BANCO CORRESPONSAL Y EL BANCO CENTRAL DEL ECUADOR.</t>
  </si>
  <si>
    <t>N° DE CONCILIACIONES BANCARIAS REALIZADAS</t>
  </si>
  <si>
    <r>
      <rPr>
        <b/>
        <sz val="9"/>
        <rFont val="Century Schoolbook"/>
        <family val="1"/>
      </rPr>
      <t>1.-</t>
    </r>
    <r>
      <rPr>
        <sz val="10"/>
        <rFont val="Arial Narrow"/>
        <family val="2"/>
      </rPr>
      <t xml:space="preserve"> RECIBIDO EL ESTADO BANCARIO MENSUAL DEL BANCO CORRESPONSAL, BANCO CENTRAL Y DOCUMENTOS HABILITANTES DE LA RECAUDACION SE PROCEDE A CONCILIAR: DEPOSITOS REALIZADOS EN EL BANCO CORRESPONSAL TRANSFERIDOS AL BANCO CENTRAL.
</t>
    </r>
    <r>
      <rPr>
        <b/>
        <sz val="9"/>
        <rFont val="Century Schoolbook"/>
        <family val="1"/>
      </rPr>
      <t>2.-</t>
    </r>
    <r>
      <rPr>
        <sz val="10"/>
        <rFont val="Arial Narrow"/>
        <family val="2"/>
      </rPr>
      <t xml:space="preserve"> SE CONCILIA LOS DEPOSITOS REALIZADOS EN EL BANCO CORRESPONSAL Y ARCHIVOS FISICOS DE LOS VALORES REGISTRADOS POR RECAUDACION DIARIA EN LAS DIFERENTES UNIDADES DE LA UNIVERSIDAD TECNICA DE MACHALA.</t>
    </r>
  </si>
  <si>
    <r>
      <rPr>
        <b/>
        <sz val="9"/>
        <rFont val="Century Schoolbook"/>
        <family val="1"/>
      </rPr>
      <t>1.-</t>
    </r>
    <r>
      <rPr>
        <sz val="10"/>
        <rFont val="Arial Narrow"/>
        <family val="2"/>
      </rPr>
      <t xml:space="preserve"> Reporte de Conciliación Bancaria.</t>
    </r>
  </si>
  <si>
    <t>* ING. BLANCA CARVAJAL ALBAN,
  JEFE DE TESORERIA GENERAL SUBROGANTE
* ING. DENYS RAMON ZUÑIGA+) ING. MONICA JARA (DESDE FEBRERO A NOVIEMBRE-2020),,
  ANALISTA DE TESORERIA</t>
  </si>
  <si>
    <r>
      <rPr>
        <b/>
        <sz val="9"/>
        <rFont val="Century Schoolbook"/>
        <family val="1"/>
      </rPr>
      <t>10.-</t>
    </r>
    <r>
      <rPr>
        <sz val="10"/>
        <rFont val="Arial Narrow"/>
        <family val="2"/>
      </rPr>
      <t xml:space="preserve"> PRESENTAR LA PLANIFICACION OPERATIVA ANUAL Y EVALUACION DE LA PLANIFICACION OPERATIVA ANUAL.</t>
    </r>
  </si>
  <si>
    <t>PLANIFICACION OPERATIVA ANUAL Y EVALUACION DE LA PLANIFICACION OPERATIVA ANUAL ENTREGADAS OPORTUNAMENTE.</t>
  </si>
  <si>
    <t>N° DE POA-PAC Y EVALUACIONES SEMESTRALES ENTREGADAS</t>
  </si>
  <si>
    <r>
      <rPr>
        <b/>
        <sz val="9"/>
        <rFont val="Century Schoolbook"/>
        <family val="1"/>
      </rPr>
      <t>1.-</t>
    </r>
    <r>
      <rPr>
        <sz val="10"/>
        <rFont val="Arial Narrow"/>
        <family val="2"/>
      </rPr>
      <t xml:space="preserve"> RECIBIDAS LAS DIRECTRICES Y VALORES ASIGNADOS A LA UNIDAD SE PROCEDE A LA ELABORACION DEL POA-PAC.
</t>
    </r>
    <r>
      <rPr>
        <b/>
        <sz val="9"/>
        <rFont val="Century Schoolbook"/>
        <family val="1"/>
      </rPr>
      <t>2.-</t>
    </r>
    <r>
      <rPr>
        <sz val="10"/>
        <rFont val="Arial Narrow"/>
        <family val="2"/>
      </rPr>
      <t xml:space="preserve"> ELABORADO EL POA-PAC SE PROCEDE A LA SOCIALIZACION CON LOS INTEGRANTES DE LA UNIDAD.
</t>
    </r>
    <r>
      <rPr>
        <b/>
        <sz val="9"/>
        <rFont val="Century Schoolbook"/>
        <family val="1"/>
      </rPr>
      <t>3.-</t>
    </r>
    <r>
      <rPr>
        <sz val="10"/>
        <rFont val="Arial Narrow"/>
        <family val="2"/>
      </rPr>
      <t xml:space="preserve"> SE PREPARA LOS MEDIOS DE VERIFICACION Y LAS EVIDENCIAS QUE SUSTENTARAN LA EVALUACION DEL POA-PAC.
</t>
    </r>
    <r>
      <rPr>
        <b/>
        <sz val="9"/>
        <rFont val="Century Schoolbook"/>
        <family val="1"/>
      </rPr>
      <t>4.-</t>
    </r>
    <r>
      <rPr>
        <sz val="10"/>
        <rFont val="Arial Narrow"/>
        <family val="2"/>
      </rPr>
      <t xml:space="preserve"> SE REMITE EL POA-PAC DE LA UNIDAD, VIA CORREO ELECTRONICO A LA DIRECCION DE PLANIFICACION PARA LA REVISION Y VALAIDACION DEL MISMO, PREVIO A LA REALIZACION DEL OFICIO PARA FORMALIZAR LA ENTREGA DEL POA-PAC Y DE LA EVALUACION.</t>
    </r>
  </si>
  <si>
    <t>* ING. BLANCA CARVAJAL ALBAN,
  JEFE DE TESORERIA GENERAL SUBROGANTE
* ING. SANDRA RAMIREZ ROMERO
* ING. DENYS RAMON ZUÑIGA,  (+) ING MONICA JARA (DESDE  FEBRERO A NOVIEMBRE DE 2020)
  ANALISTAS DE TESORERIA</t>
  </si>
  <si>
    <r>
      <rPr>
        <b/>
        <sz val="9"/>
        <rFont val="Century Schoolbook"/>
        <family val="1"/>
      </rPr>
      <t>11.-</t>
    </r>
    <r>
      <rPr>
        <sz val="10"/>
        <rFont val="Arial Narrow"/>
        <family val="2"/>
      </rPr>
      <t xml:space="preserve"> ORGANIZAR EL ARCHIVO DE GESTION.</t>
    </r>
  </si>
  <si>
    <t>ARCHIVO DE GESTION ORGANIZADO.</t>
  </si>
  <si>
    <t>N° DE CAJAS REGISTRADAS EN EL INVENTARIO DOCUMENTAL</t>
  </si>
  <si>
    <r>
      <rPr>
        <b/>
        <sz val="9"/>
        <rFont val="Century Schoolbook"/>
        <family val="1"/>
      </rPr>
      <t>1.-</t>
    </r>
    <r>
      <rPr>
        <sz val="10"/>
        <rFont val="Arial Narrow"/>
        <family val="2"/>
      </rPr>
      <t xml:space="preserve"> RECEPTAR, REGISTRAR EN EL SIUTMACH Y ARCHIVAR LAS COMUNICACIONES RECIBIDAS.
</t>
    </r>
    <r>
      <rPr>
        <b/>
        <sz val="9"/>
        <rFont val="Century Schoolbook"/>
        <family val="1"/>
      </rPr>
      <t>2.-</t>
    </r>
    <r>
      <rPr>
        <sz val="10"/>
        <rFont val="Arial Narrow"/>
        <family val="2"/>
      </rPr>
      <t xml:space="preserve"> RECIBIR DE LA UNIDAD DE REMUNERACIONES LOS FORMULARIOS 107 PARA ENTREGAR A LOS SERVIDORES DE LA UNIVERSIDAD TECNICA DE MACHALA.
</t>
    </r>
    <r>
      <rPr>
        <b/>
        <sz val="9"/>
        <rFont val="Century Schoolbook"/>
        <family val="1"/>
      </rPr>
      <t>3.-</t>
    </r>
    <r>
      <rPr>
        <sz val="10"/>
        <rFont val="Arial Narrow"/>
        <family val="2"/>
      </rPr>
      <t xml:space="preserve"> RECIBIR Y REVISAR QUE CUMPLAN CON LO SEÑALADO POR LA LEY DE REGIMEN TRIBUTARIO LOS FORMULARIOS DE GASTOS PERSONALES DE LOS SERVIDORES DE LA INSTITUCION PARA REMITIR A UNIDADDE REMUNERACIONES.
</t>
    </r>
    <r>
      <rPr>
        <b/>
        <sz val="9"/>
        <rFont val="Century Schoolbook"/>
        <family val="1"/>
      </rPr>
      <t>4.-</t>
    </r>
    <r>
      <rPr>
        <sz val="10"/>
        <rFont val="Arial Narrow"/>
        <family val="2"/>
      </rPr>
      <t xml:space="preserve"> REALIZAR, DESPACHAR Y REGISTRAR EN EL SIUTMACH LAS COMUNICACIONES ENVIADAS.
</t>
    </r>
    <r>
      <rPr>
        <b/>
        <sz val="9"/>
        <rFont val="Century Schoolbook"/>
        <family val="1"/>
      </rPr>
      <t>5.-</t>
    </r>
    <r>
      <rPr>
        <sz val="10"/>
        <rFont val="Arial Narrow"/>
        <family val="2"/>
      </rPr>
      <t xml:space="preserve"> SELECCIONAR Y CLASIFICAR LA DOCUMENTACION.
</t>
    </r>
    <r>
      <rPr>
        <b/>
        <sz val="9"/>
        <rFont val="Century Schoolbook"/>
        <family val="1"/>
      </rPr>
      <t>6.-</t>
    </r>
    <r>
      <rPr>
        <sz val="10"/>
        <rFont val="Arial Narrow"/>
        <family val="2"/>
      </rPr>
      <t xml:space="preserve"> DESCRIBIR LA DOCUMENTACION SEGUN LA NORMA ISAD-G.
</t>
    </r>
    <r>
      <rPr>
        <b/>
        <sz val="9"/>
        <rFont val="Century Schoolbook"/>
        <family val="1"/>
      </rPr>
      <t>7.-</t>
    </r>
    <r>
      <rPr>
        <sz val="10"/>
        <rFont val="Arial Narrow"/>
        <family val="2"/>
      </rPr>
      <t xml:space="preserve"> PRESERVAR LA DOCUMENTACION EN LAS UNIDADES DE ALMACENAMIENTO.</t>
    </r>
  </si>
  <si>
    <r>
      <rPr>
        <b/>
        <sz val="9"/>
        <rFont val="Century Schoolbook"/>
        <family val="1"/>
      </rPr>
      <t>1.-</t>
    </r>
    <r>
      <rPr>
        <sz val="10"/>
        <rFont val="Arial Narrow"/>
        <family val="2"/>
      </rPr>
      <t xml:space="preserve"> Inventario Documental.
</t>
    </r>
    <r>
      <rPr>
        <b/>
        <sz val="9"/>
        <rFont val="Century Schoolbook"/>
        <family val="1"/>
      </rPr>
      <t>2.-</t>
    </r>
    <r>
      <rPr>
        <sz val="10"/>
        <rFont val="Arial Narrow"/>
        <family val="2"/>
      </rPr>
      <t xml:space="preserve"> RESUMEN DE LA RECEPCION, REVISION Y DESPACHO A LA UNIDAD DE NOMINA DE FORMULARIOS DE PROYECCION DE GASTOS PERSONALES DE SERVIDORES.
</t>
    </r>
    <r>
      <rPr>
        <b/>
        <sz val="9"/>
        <rFont val="Century Schoolbook"/>
        <family val="1"/>
      </rPr>
      <t>3.-</t>
    </r>
    <r>
      <rPr>
        <sz val="10"/>
        <rFont val="Arial Narrow"/>
        <family val="2"/>
      </rPr>
      <t xml:space="preserve"> REGISTRO DE FORMULARIO </t>
    </r>
    <r>
      <rPr>
        <sz val="10"/>
        <rFont val="Century Schoolbook"/>
        <family val="1"/>
      </rPr>
      <t>107</t>
    </r>
    <r>
      <rPr>
        <sz val="10"/>
        <rFont val="Arial Narrow"/>
        <family val="2"/>
      </rPr>
      <t xml:space="preserve"> ENTREGADOS A SERVIDORES.
</t>
    </r>
    <r>
      <rPr>
        <b/>
        <sz val="9"/>
        <rFont val="Century Schoolbook"/>
        <family val="1"/>
      </rPr>
      <t>4.-</t>
    </r>
    <r>
      <rPr>
        <sz val="10"/>
        <rFont val="Arial Narrow"/>
        <family val="2"/>
      </rPr>
      <t xml:space="preserve"> RESUMEN DE OFICIOS RECIBIDOS Y ENVIADOS.</t>
    </r>
  </si>
  <si>
    <t>* ING. DENYS RAMON ZUÑIGA (+) ING MONICA JARA (DESDE FEBRERO A  NOVIEMBRE DE 2020)
  ANALISTA DE TESORERIA</t>
  </si>
  <si>
    <t>APLICANDO LAS DIRECTRICES DADAS EN LA Circular Nro. UTMACH-DPLAN-TELETRABRAJO(RES.241/2020)-2020-010-C, SE AJUSTA LAS METAS CUANTIFICABLES PROGRAMADAS;  EL TIEMPO EN SEMANAS DEL SEGUNDO SEMESTRE CONSIDERANDO HASTA OCTUBRE-2020 DEBIDO  QUE EN NOVIEMBRE SE REALIZARA LA EVALUACION. ASI MISMO APLICANDO LOS NUEVOS TECHOS PRESUPUESTARIOS SE TRANSFIERE LOS VALORES CONSIGNADOS EN LAS PARTIDAS Y 530807 0701 001 A LA PARTIDA 840107 0701 001</t>
  </si>
  <si>
    <t xml:space="preserve">APLICANDO LAS DIRECTRICES DADAS EN LA Circular Nro. UTMACH-DPLAN-TELETRABRAJO(RES.241/2020)-2020-010-C, SE AJUSTA LAS METAS CUANTIFICABLES PROGRAMADAS; EL TIEMPO EN SEMANAS DEL SEGUNDO SEMESTRE CONSIDERANDO HASTA OCTUBRE-2020 DEBIDO  QUE EN NOVIEMBRE SE REALIZARA LA EVALUACION.                                    </t>
  </si>
  <si>
    <t xml:space="preserve">APLICANDO LAS DIRECTRICES DADAS EN LA Circular Nro. UTMACH-DPLAN-TELETRABRAJO(RES.241/2020)-2020-010-C, SE AJUSTA LAS METAS CUANTIFICABLES PROGRAMADAS; EL TIEMPO EN SEMANAS DEL PRIMER Y SEGUNDO SEMESTRE CONSIDERANDO HASTA OCTUBRE-2020 DEBIDO QUE EN NOVIEMBRE SE REALIZARA LA EVALUACION.                                    </t>
  </si>
  <si>
    <t>APLICANDO LAS DIRECTRICES DADAS EN LA Circular Nro. UTMACH-DPLAN-TELETRABRAJO(RES.241/2020)-2020-010-C, SE AJUSTA LAS METAS CUANTIFICABLES PROGRAMADAS; EL TIEMPO EN SEMANAS DEL SEGUNDO SEMESTRE CONSIDERANDO HASTA OCTUBRE-2020 DEBIDO  QUE EN NOVIEMBRE SE REALIZARA LA EVALUACION. ASI MISMO APLICANDO LOS NUEVOS TECHOS PRESUPUESTARIOS SE TRANSFIERE LOS VALORES CONSIGNADOS EN LA PARTIDA  530807 0701 001 A LA PARTIDA 840107 0701 001</t>
  </si>
  <si>
    <t xml:space="preserve">APLICANDO LAS DIRECTRICES DADAS EN LA Circular Nro. UTMACH-DPLAN-TELETRABRAJO(RES.241/2020)-2020-010-C, SE AJUSTA LAS METAS CUANTIFICABLES PROGRAMADAS; EL TIEMPO EN SEMANAS DEL SEGUNDO SEMESTRE CONSIDERANDO HASTA OCTUBRE-2020 DEBIDO QUE EN NOVIEMBRE SE REALIZARA LA EVALUACION.                                    </t>
  </si>
  <si>
    <t xml:space="preserve">APLICANDO LAS DIRECTRICES DADAS EN LA Circular Nro. UTMACH-DPLAN-TELETRABRAJO(RES.241/2020)-2020-010-C, SE AJUSTA LAS METAS CUANTIFICABLES PROGRAMADAS; EL TIEMPO EN SEMANAS DEL SEGUNDO SEMESTRE CONSIDERANDO HASTA OCTUBRE-2020 DEBIDO QUE EN NOVIEMBRE SE REALIZARA LA EVALUACION. ASI MISMO APLICANDO LOS NUEVOS TECHOS PRESUPUESTARIOS SE TRANSFIERE LOS VALORES CONSIGNADOS EN LAS PARTIDAS 5308040701001 Y 530807 0701 001 A LA PARTIDA 840107 0701 001. </t>
  </si>
  <si>
    <t xml:space="preserve">APLICANDO LAS DIRECTRICES DADAS EN LA Circular Nro. UTMACH-DPLAN-TELETRABRAJO(RES.241/2020)-2020-010-C, SE AJUSTA LAS METAS CUANTIFICABLES PROGRAMADAS;  EL TIEMPO EN SEMANAS DEL SEGUNDO SEMESTRE CONSIDERANDO HASTA OCTUBRE-2020 DEBIDO QUE EN NOVIEMBRE SE REALIZARA LA EVALUACION.                                    </t>
  </si>
  <si>
    <t xml:space="preserve">APLICANDO LAS DIRECTRICES DADAS EN LA Circular Nro. UTMACH-DPLAN-TELETRABRAJO(RES.241/2020)-2020-010-C, SE AJUSTA LAS METAS CUANTIFICABLES PROGRAMADAS;  EL TIEMPO EN SEMANAS DEL PRIMER Y SEGUNDO SEMESTRE CONSIDERANDO HASTA OCTUBRE-2020 DEBIDO QUE EN NOVIEMBRE SE REALIZARA LA EVALUACION.                                    </t>
  </si>
  <si>
    <r>
      <t>Computador de Escritorio i</t>
    </r>
    <r>
      <rPr>
        <sz val="10"/>
        <rFont val="Century Schoolbook"/>
        <family val="1"/>
      </rPr>
      <t>7</t>
    </r>
    <r>
      <rPr>
        <sz val="10"/>
        <rFont val="Arial Narrow"/>
        <family val="2"/>
      </rPr>
      <t xml:space="preserve"> última generación</t>
    </r>
  </si>
  <si>
    <r>
      <rPr>
        <b/>
        <sz val="9"/>
        <rFont val="Century Schoolbook"/>
        <family val="1"/>
      </rPr>
      <t>1.-</t>
    </r>
    <r>
      <rPr>
        <sz val="10"/>
        <rFont val="Arial Narrow"/>
        <family val="2"/>
      </rPr>
      <t xml:space="preserve"> Coordinar y Supervisar las áreas y/o unidades adscritas al Vicerrectorado Administrativo, conforme constan en el organigrama estructural. </t>
    </r>
  </si>
  <si>
    <t>Áreas y/o unidades adscritas al Vicerrectorado Administrativo coordinadas y supervisadas, conforme constan en el organigrama estructural.</t>
  </si>
  <si>
    <t>N° de observaciones elaboradas en base a la supervisión de las áreas y/o unidades adscritas al Vicerrectorado Administrativo.</t>
  </si>
  <si>
    <r>
      <rPr>
        <b/>
        <sz val="9"/>
        <rFont val="Century Schoolbook"/>
        <family val="1"/>
      </rPr>
      <t>1.-</t>
    </r>
    <r>
      <rPr>
        <sz val="10"/>
        <rFont val="Arial Narrow"/>
        <family val="2"/>
      </rPr>
      <t xml:space="preserve"> Solicitar Informe de actividades a las áreas y/o unidades adscritas al Vicerrectorado Administrativo de forma semestral.
</t>
    </r>
    <r>
      <rPr>
        <b/>
        <sz val="9"/>
        <rFont val="Century Schoolbook"/>
        <family val="1"/>
      </rPr>
      <t>2.-</t>
    </r>
    <r>
      <rPr>
        <sz val="10"/>
        <rFont val="Arial Narrow"/>
        <family val="2"/>
      </rPr>
      <t xml:space="preserve"> Revisar y validar los informes de cada área y/o unidad.
</t>
    </r>
    <r>
      <rPr>
        <b/>
        <sz val="9"/>
        <rFont val="Century Schoolbook"/>
        <family val="1"/>
      </rPr>
      <t>3.-</t>
    </r>
    <r>
      <rPr>
        <sz val="10"/>
        <rFont val="Arial Narrow"/>
        <family val="2"/>
      </rPr>
      <t xml:space="preserve"> Elaborar informe de supervisión de áreas y/o unidades.</t>
    </r>
  </si>
  <si>
    <r>
      <rPr>
        <b/>
        <sz val="9"/>
        <rFont val="Century Schoolbook"/>
        <family val="1"/>
      </rPr>
      <t>1.-</t>
    </r>
    <r>
      <rPr>
        <sz val="10"/>
        <rFont val="Arial Narrow"/>
        <family val="2"/>
      </rPr>
      <t xml:space="preserve"> Informe semestral sobre el estado de la ejecución de los procesos.
</t>
    </r>
    <r>
      <rPr>
        <b/>
        <sz val="9"/>
        <rFont val="Century Schoolbook"/>
        <family val="1"/>
      </rPr>
      <t>2.-</t>
    </r>
    <r>
      <rPr>
        <sz val="10"/>
        <rFont val="Arial Narrow"/>
        <family val="2"/>
      </rPr>
      <t xml:space="preserve"> Informe de actividades de las áreas y/o unidades adscritas al Vicerrectorado Administrativo de forma semestral.</t>
    </r>
  </si>
  <si>
    <t>* Dr. Jhonny Pérez Rodríguez,
  Vicerrector Administrativo
* Lcda. Gladis Sarango Salazar
* Abg. Andrea Torres Vivanco
* Martha Rojas Lima,
  Personal Administrativo
* Auxiliar de Servicio</t>
  </si>
  <si>
    <r>
      <t>Resma de papel bond A</t>
    </r>
    <r>
      <rPr>
        <sz val="10"/>
        <color theme="1"/>
        <rFont val="Century Schoolbook"/>
        <family val="1"/>
      </rPr>
      <t>4 75</t>
    </r>
    <r>
      <rPr>
        <sz val="10"/>
        <color theme="1"/>
        <rFont val="Arial Narrow"/>
        <family val="2"/>
      </rPr>
      <t xml:space="preserve"> gr.</t>
    </r>
  </si>
  <si>
    <r>
      <t xml:space="preserve">Archivadores de </t>
    </r>
    <r>
      <rPr>
        <sz val="10"/>
        <color theme="1"/>
        <rFont val="Century Schoolbook"/>
        <family val="1"/>
      </rPr>
      <t>8</t>
    </r>
    <r>
      <rPr>
        <sz val="10"/>
        <color theme="1"/>
        <rFont val="Arial Narrow"/>
        <family val="2"/>
      </rPr>
      <t xml:space="preserve"> cm (tamaño oficio)</t>
    </r>
  </si>
  <si>
    <r>
      <rPr>
        <b/>
        <sz val="9"/>
        <rFont val="Century Schoolbook"/>
        <family val="1"/>
      </rPr>
      <t>2.-</t>
    </r>
    <r>
      <rPr>
        <sz val="10"/>
        <rFont val="Arial Narrow"/>
        <family val="2"/>
      </rPr>
      <t xml:space="preserve"> Gestionar acciones de mejoras y/o correctivas a los resultados de la ejecución de los planes de capacitación y evaluación del desempeño; control de asistencia y permanencia del talento humano régimen LOSEP y Código de Trabajo; y estado de quejas, denuncias y/o contravenciones gestionadas, relacionadas con el personal administrativo y trabajadores.</t>
    </r>
  </si>
  <si>
    <t>Acciones de mejoras y/o correctivas a los resultados de la ejecución de los planes de capacitación y evaluación del desempeño; control de asistencia y permanencia del talento humano régimen LOSEP y Código de Trabajo; y estado actual de las quejas, denuncias y/o contravenciones, relacionadas con el personal administrativo y trabajadores, gestionadas.</t>
  </si>
  <si>
    <t>N° de acciones de mejoras y/o correctivas gestionadas, en base a los resultados de los planes de capacitación y evaluación, informes de asistencia y permanencia del personal sujeto a la LOSEP y Código de Trabajo, y sobre las quejas, denuncias y/o contravenciones, relacionadas con el personal administrativo y trabajadores.</t>
  </si>
  <si>
    <r>
      <rPr>
        <b/>
        <sz val="9"/>
        <rFont val="Century Schoolbook"/>
        <family val="1"/>
      </rPr>
      <t>1.-</t>
    </r>
    <r>
      <rPr>
        <sz val="10"/>
        <rFont val="Arial Narrow"/>
        <family val="2"/>
      </rPr>
      <t xml:space="preserve"> Solicitar a la Dirección de Talento Humano informe sobre la ejecución de los Planes de capacitación y  evaluación del desempeño de los servidores; informes de asistencia y permanencia del personal sujetos al régimen LOSEP y Código de Trabajo; e informes del estado de quejas, denuncias y/o contravenciones gestionadas, relacionadas con el personal administrativo y trabajadores.
</t>
    </r>
    <r>
      <rPr>
        <b/>
        <sz val="9"/>
        <rFont val="Century Schoolbook"/>
        <family val="1"/>
      </rPr>
      <t>2.-</t>
    </r>
    <r>
      <rPr>
        <sz val="10"/>
        <rFont val="Arial Narrow"/>
        <family val="2"/>
      </rPr>
      <t xml:space="preserve"> Revisar y  analizar informes emitidos por la Dirección de Talento Humano.
</t>
    </r>
    <r>
      <rPr>
        <b/>
        <sz val="9"/>
        <rFont val="Century Schoolbook"/>
        <family val="1"/>
      </rPr>
      <t>3.-</t>
    </r>
    <r>
      <rPr>
        <sz val="10"/>
        <rFont val="Arial Narrow"/>
        <family val="2"/>
      </rPr>
      <t xml:space="preserve"> Elaborar informe de acciones de mejoras y/o correctivas para su aplicación, de existir novedades.</t>
    </r>
  </si>
  <si>
    <r>
      <rPr>
        <b/>
        <sz val="9"/>
        <rFont val="Century Schoolbook"/>
        <family val="1"/>
      </rPr>
      <t>1.-</t>
    </r>
    <r>
      <rPr>
        <sz val="10"/>
        <rFont val="Arial Narrow"/>
        <family val="2"/>
      </rPr>
      <t xml:space="preserve"> Informes emitidos por la Dirección de Talento Humano.
</t>
    </r>
    <r>
      <rPr>
        <b/>
        <sz val="10"/>
        <rFont val="Arial Narrow"/>
        <family val="2"/>
      </rPr>
      <t xml:space="preserve">2.- </t>
    </r>
    <r>
      <rPr>
        <sz val="10"/>
        <rFont val="Arial Narrow"/>
        <family val="2"/>
      </rPr>
      <t xml:space="preserve">Reporte de acciones de mejoras y/o correctivas relacionadas con el personal administrativo y trabajadores, de existir novedades.
</t>
    </r>
    <r>
      <rPr>
        <b/>
        <sz val="9"/>
        <rFont val="Century Schoolbook"/>
        <family val="1"/>
      </rPr>
      <t/>
    </r>
  </si>
  <si>
    <t>* Dr. Jhonny Pérez Rodríguez,
  Vicerrector Administrativo
* Ing. María del Cisne Pacheco C.,
  Directora de Talento Humano
* Lcda. Gladis Sarango Salazar
* Abg. Andrea Torres Vivanco
* Martha Rojas Lima,
  Personal Administrativo
* Auxiliar de Servicio</t>
  </si>
  <si>
    <t xml:space="preserve">Agua Potable </t>
  </si>
  <si>
    <t>Pago de consumo de agua potable</t>
  </si>
  <si>
    <t>Pago de consumo de energía eléctrica</t>
  </si>
  <si>
    <t>Pago de consumo telefónico</t>
  </si>
  <si>
    <r>
      <rPr>
        <b/>
        <sz val="9"/>
        <rFont val="Century Schoolbook"/>
        <family val="1"/>
      </rPr>
      <t>3.-</t>
    </r>
    <r>
      <rPr>
        <sz val="10"/>
        <rFont val="Arial Narrow"/>
        <family val="2"/>
      </rPr>
      <t xml:space="preserve"> Coordinar y emitir directrices para el control administrativo del patrimonio institucional.</t>
    </r>
  </si>
  <si>
    <t>Directrices para el control administrativo del patrimonio institucional, coordinadas y emitidas.</t>
  </si>
  <si>
    <t>N° de directrices para el control administrativo del patrimonio institucional coordinadas y emitidas</t>
  </si>
  <si>
    <r>
      <rPr>
        <b/>
        <sz val="9"/>
        <rFont val="Century Schoolbook"/>
        <family val="1"/>
      </rPr>
      <t>1.-</t>
    </r>
    <r>
      <rPr>
        <sz val="10"/>
        <rFont val="Arial Narrow"/>
        <family val="2"/>
      </rPr>
      <t xml:space="preserve"> Realizar reuniones de trabajo.
</t>
    </r>
    <r>
      <rPr>
        <b/>
        <sz val="9"/>
        <rFont val="Century Schoolbook"/>
        <family val="1"/>
      </rPr>
      <t>2.-</t>
    </r>
    <r>
      <rPr>
        <sz val="10"/>
        <rFont val="Arial Narrow"/>
        <family val="2"/>
      </rPr>
      <t xml:space="preserve"> elaborar actas de acuerdos establecidos.
</t>
    </r>
    <r>
      <rPr>
        <b/>
        <sz val="9"/>
        <rFont val="Century Schoolbook"/>
        <family val="1"/>
      </rPr>
      <t>3.-</t>
    </r>
    <r>
      <rPr>
        <sz val="10"/>
        <rFont val="Arial Narrow"/>
        <family val="2"/>
      </rPr>
      <t xml:space="preserve"> Emisión del documento sobre las directrices para el control de bienes.</t>
    </r>
  </si>
  <si>
    <r>
      <rPr>
        <b/>
        <sz val="9"/>
        <rFont val="Century Schoolbook"/>
        <family val="1"/>
      </rPr>
      <t>1.-</t>
    </r>
    <r>
      <rPr>
        <sz val="10"/>
        <rFont val="Arial Narrow"/>
        <family val="2"/>
      </rPr>
      <t xml:space="preserve"> Informe semestral del estado actual de ejecución del control de bienes.
</t>
    </r>
    <r>
      <rPr>
        <b/>
        <sz val="9"/>
        <rFont val="Century Schoolbook"/>
        <family val="1"/>
      </rPr>
      <t>2.-</t>
    </r>
    <r>
      <rPr>
        <sz val="10"/>
        <rFont val="Arial Narrow"/>
        <family val="2"/>
      </rPr>
      <t xml:space="preserve"> Informes emitidos por la Unidad de Bienes y Control de Bienes.</t>
    </r>
  </si>
  <si>
    <t>* Dr. Jhonny Pérez Rodríguez,
  Vicerrector Administrativo
* Ing. Jannina Chabla Saldarriaga,
  Jefa de la Unidad de Bienes
* Ing. Samuel Valdiviezo Toledo,
  Jefe Control de Bienes
* Lcda. Gladis Sarango Salazar
* Abg. Andrea Torres Vivanco
* Martha Rojas Lima,
  Personal Administrativo
* Auxiliar de Servicio</t>
  </si>
  <si>
    <r>
      <t>Tóner para copiadora RICOH-</t>
    </r>
    <r>
      <rPr>
        <sz val="10"/>
        <rFont val="Century Schoolbook"/>
        <family val="1"/>
      </rPr>
      <t>9001</t>
    </r>
  </si>
  <si>
    <r>
      <t>Revelador para copiadora RICOH-</t>
    </r>
    <r>
      <rPr>
        <sz val="10"/>
        <rFont val="Century Schoolbook"/>
        <family val="1"/>
      </rPr>
      <t>9001</t>
    </r>
  </si>
  <si>
    <r>
      <rPr>
        <b/>
        <sz val="9"/>
        <rFont val="Century Schoolbook"/>
        <family val="1"/>
      </rPr>
      <t>4.-</t>
    </r>
    <r>
      <rPr>
        <sz val="10"/>
        <rFont val="Arial Narrow"/>
        <family val="2"/>
      </rPr>
      <t xml:space="preserve"> Coordinar el proceso de elaboración y/o actualización de documentos de definición de estructura orgánica, descripción, valoración y clasificación de puestos, en conjunto con las instancias pertinentes.</t>
    </r>
  </si>
  <si>
    <t>Proceso coordinado de elaboración y/o actualización de documentos de definición de estructura orgánica, descripción, valoración y clasificación de puestos, en conjunto con las instancias pertinentes.</t>
  </si>
  <si>
    <t>N° de procesos elaborados y actualizados de documentos de definición de estructura orgánica, descripción, valoración y clasificación de puestos</t>
  </si>
  <si>
    <r>
      <rPr>
        <b/>
        <sz val="9"/>
        <rFont val="Century Schoolbook"/>
        <family val="1"/>
      </rPr>
      <t>1.-</t>
    </r>
    <r>
      <rPr>
        <sz val="10"/>
        <rFont val="Arial Narrow"/>
        <family val="2"/>
      </rPr>
      <t xml:space="preserve"> Coordinar con la Dirección de Talento Humano la revisión, análisis y actualización del Reglamento Orgánico Funcional.
</t>
    </r>
    <r>
      <rPr>
        <b/>
        <sz val="10"/>
        <rFont val="Arial Narrow"/>
        <family val="2"/>
      </rPr>
      <t xml:space="preserve">2.- </t>
    </r>
    <r>
      <rPr>
        <sz val="10"/>
        <rFont val="Arial Narrow"/>
        <family val="2"/>
      </rPr>
      <t xml:space="preserve">Coordinar con otras Dependencias la elaboración y/o actualización de Instructivos y/o procedimientos. </t>
    </r>
  </si>
  <si>
    <r>
      <rPr>
        <b/>
        <sz val="9"/>
        <rFont val="Century Schoolbook"/>
        <family val="1"/>
      </rPr>
      <t>1.-</t>
    </r>
    <r>
      <rPr>
        <sz val="10"/>
        <rFont val="Arial Narrow"/>
        <family val="2"/>
      </rPr>
      <t xml:space="preserve"> Informe Semestral del estado actual de la implementación de documentos.</t>
    </r>
  </si>
  <si>
    <t>* Dr. Jhonny Pérez Rodríguez,
  Vicerrector Administrativo
* Lcda. Gladis Sarango Salazar
* Abg. Andrea Torres Vivanco
* Martha Rojas Lima,
  Personal Administrativo
* Directores, Jefes o delegados de las Dependencias involucradas.
  Auxiliar de Servicio</t>
  </si>
  <si>
    <r>
      <rPr>
        <b/>
        <sz val="9"/>
        <rFont val="Century Schoolbook"/>
        <family val="1"/>
      </rPr>
      <t>5.-</t>
    </r>
    <r>
      <rPr>
        <sz val="10"/>
        <rFont val="Arial Narrow"/>
        <family val="2"/>
      </rPr>
      <t xml:space="preserve"> Gestionar acciones de mejora y/o correctivas en base a la aplicación de normas del medio ambiente, mantenimiento de edificios, aseo, ornato, vialidad e iluminación.</t>
    </r>
  </si>
  <si>
    <t>Acciones de mejora y/o correctivas en base a la aplicación de normas de conservación del ambiente, mantenimiento de edificios, aseo, ornato, vialidad e iluminación, gestionadas.</t>
  </si>
  <si>
    <t>N° de acciones de mejoras y/o correctivas gestionadas, como resultado de la aplicación de las normas del medio ambiente, mantenimiento de edificios, aseo, ornato, viabilidad e iluminación</t>
  </si>
  <si>
    <r>
      <rPr>
        <b/>
        <sz val="9"/>
        <rFont val="Century Schoolbook"/>
        <family val="1"/>
      </rPr>
      <t>1.-</t>
    </r>
    <r>
      <rPr>
        <sz val="10"/>
        <rFont val="Arial Narrow"/>
        <family val="2"/>
      </rPr>
      <t xml:space="preserve"> Informe trimestral del estado actual de la implementación de acciones de mejora y/o correctivas en base a la aplicación de normas de conservación del medio ambiente, mantenimiento de edificios, aseo, ornato, vialidad e iluminación.</t>
    </r>
  </si>
  <si>
    <t>* Dr. Jhonny Pérez Rodríguez,
  Vicerrector Administrativo
* Ing. Graciela Sarango León,
  Jefe (e) Unidad de Obras de Infraestructura, Fiscalización y Mantenimiento
* Ing. Marlon Villamar Piedra,
  Supervisor de Áreas Verdes
* Ing. Alex Luna Florin,
  Coordinador de la Carrera de Gestión Ambiental
* Lcda. Gladis Sarango Salazar
* Abg. Andrea Torres Vivanco
* Martha Rojas Lima,
  Personal Administrativo
* Christiand Espinoza Aguirre,
  Auxiliar de Servicio</t>
  </si>
  <si>
    <t>Suscripción de la Base de Datos Fiel Web</t>
  </si>
  <si>
    <r>
      <rPr>
        <b/>
        <sz val="9"/>
        <rFont val="Century Schoolbook"/>
        <family val="1"/>
      </rPr>
      <t>6.-</t>
    </r>
    <r>
      <rPr>
        <sz val="10"/>
        <rFont val="Arial Narrow"/>
        <family val="2"/>
      </rPr>
      <t xml:space="preserve"> Coordinar el proceso del diseño y/o actualización de proyectos de infraestructura física y tecnológico con las instancias pertinentes.</t>
    </r>
  </si>
  <si>
    <t>Proceso del diseño y/o actualización de desarrollo de infraestructura física y tecnológico con las instancias pertinentes coordinado.</t>
  </si>
  <si>
    <t>N° de procesos de diseño y/o actualización de proyectos coordinados</t>
  </si>
  <si>
    <r>
      <rPr>
        <b/>
        <sz val="9"/>
        <rFont val="Century Schoolbook"/>
        <family val="1"/>
      </rPr>
      <t>1.-</t>
    </r>
    <r>
      <rPr>
        <sz val="10"/>
        <rFont val="Arial Narrow"/>
        <family val="2"/>
      </rPr>
      <t xml:space="preserve"> Realizar reunión de trabajo con las instancias correspondientes, para coordinar la elaboración de un diseño para mejorar la infraestructura física y tecnológica.
</t>
    </r>
    <r>
      <rPr>
        <b/>
        <sz val="9"/>
        <rFont val="Century Schoolbook"/>
        <family val="1"/>
      </rPr>
      <t>2.-</t>
    </r>
    <r>
      <rPr>
        <sz val="10"/>
        <rFont val="Arial Narrow"/>
        <family val="2"/>
      </rPr>
      <t xml:space="preserve"> Actas de compromisos adquiridos.
</t>
    </r>
    <r>
      <rPr>
        <b/>
        <sz val="9"/>
        <rFont val="Century Schoolbook"/>
        <family val="1"/>
      </rPr>
      <t>3.-</t>
    </r>
    <r>
      <rPr>
        <sz val="10"/>
        <rFont val="Arial Narrow"/>
        <family val="2"/>
      </rPr>
      <t xml:space="preserve"> Solicitar informe de cumplimiento.
</t>
    </r>
    <r>
      <rPr>
        <b/>
        <sz val="9"/>
        <rFont val="Century Schoolbook"/>
        <family val="1"/>
      </rPr>
      <t>4.-</t>
    </r>
    <r>
      <rPr>
        <sz val="10"/>
        <rFont val="Arial Narrow"/>
        <family val="2"/>
      </rPr>
      <t xml:space="preserve"> Elaboración de informes.</t>
    </r>
  </si>
  <si>
    <r>
      <rPr>
        <b/>
        <sz val="9"/>
        <rFont val="Century Schoolbook"/>
        <family val="1"/>
      </rPr>
      <t>1.-</t>
    </r>
    <r>
      <rPr>
        <sz val="10"/>
        <rFont val="Arial Narrow"/>
        <family val="2"/>
      </rPr>
      <t xml:space="preserve"> Reporte de diseños d proyectos Planificados.</t>
    </r>
  </si>
  <si>
    <t>* Dr. Jhonny Pérez Rodríguez,
  Vicerrector Administrativo
* Ing. Graciela Sarango León,
  Jefe (e) Unidad de Obras de Infraestructura, Fiscalización y Mantenimiento
* Ing. Oscar Riofrío Orozco,
  Director de Tecnología de la Información y Comunicación
* Lcda. Gladis Sarango Salazar
* Abg. Andrea Torres Vivanco
* Martha Rojas Lima,
  Personal Administrativo
* Christiand Espinoza Aguirre,
  Auxiliar de Servicio</t>
  </si>
  <si>
    <r>
      <rPr>
        <b/>
        <sz val="9"/>
        <rFont val="Century Schoolbook"/>
        <family val="1"/>
      </rPr>
      <t>7.-</t>
    </r>
    <r>
      <rPr>
        <sz val="10"/>
        <rFont val="Arial Narrow"/>
        <family val="2"/>
      </rPr>
      <t xml:space="preserve"> Ejecutar actividades dispuestas por la máxima autoridad y/o máximo órgano colegiado.</t>
    </r>
  </si>
  <si>
    <t>Actividades dispuestas por la máxima autoridad y/o máximo organismo colegiado, ejecutadas.</t>
  </si>
  <si>
    <t>N° de actividades ejecutadas, en cumplimiento a las disposiciones del máximo organismo y/o máxima autoridad</t>
  </si>
  <si>
    <r>
      <rPr>
        <b/>
        <sz val="9"/>
        <rFont val="Century Schoolbook"/>
        <family val="1"/>
      </rPr>
      <t>1.-</t>
    </r>
    <r>
      <rPr>
        <sz val="10"/>
        <rFont val="Arial Narrow"/>
        <family val="2"/>
      </rPr>
      <t xml:space="preserve"> Atender las actividades dispuestas por el máximo organismo.
</t>
    </r>
    <r>
      <rPr>
        <b/>
        <sz val="9"/>
        <rFont val="Century Schoolbook"/>
        <family val="1"/>
      </rPr>
      <t>2.-</t>
    </r>
    <r>
      <rPr>
        <sz val="10"/>
        <rFont val="Arial Narrow"/>
        <family val="2"/>
      </rPr>
      <t xml:space="preserve"> Atender actividades delegadas por la máxima autoridad.</t>
    </r>
  </si>
  <si>
    <r>
      <rPr>
        <b/>
        <sz val="9"/>
        <rFont val="Century Schoolbook"/>
        <family val="1"/>
      </rPr>
      <t>1.-</t>
    </r>
    <r>
      <rPr>
        <sz val="10"/>
        <rFont val="Arial Narrow"/>
        <family val="2"/>
      </rPr>
      <t xml:space="preserve"> Reporte de actividades atendidas, dispuestas por el máximo organismo.
</t>
    </r>
    <r>
      <rPr>
        <b/>
        <sz val="9"/>
        <rFont val="Century Schoolbook"/>
        <family val="1"/>
      </rPr>
      <t>2.-</t>
    </r>
    <r>
      <rPr>
        <sz val="10"/>
        <rFont val="Arial Narrow"/>
        <family val="2"/>
      </rPr>
      <t xml:space="preserve"> Reporte de actividades atendidas, delegadas por la máxima autoridad.</t>
    </r>
  </si>
  <si>
    <r>
      <rPr>
        <b/>
        <sz val="9"/>
        <rFont val="Century Schoolbook"/>
        <family val="1"/>
      </rPr>
      <t>8.-</t>
    </r>
    <r>
      <rPr>
        <sz val="10"/>
        <rFont val="Arial Narrow"/>
        <family val="2"/>
      </rPr>
      <t xml:space="preserve"> Gestionar peticiones de permisos y/o licencias solicitadas por los servidores universitarios.</t>
    </r>
  </si>
  <si>
    <t>Peticiones de permisos y/o licencias solicitadas por los servidores universitarios.</t>
  </si>
  <si>
    <t>N° de peticiones de permisos y/o licencias gestionadas</t>
  </si>
  <si>
    <r>
      <rPr>
        <b/>
        <sz val="9"/>
        <rFont val="Century Schoolbook"/>
        <family val="1"/>
      </rPr>
      <t>1.-</t>
    </r>
    <r>
      <rPr>
        <sz val="10"/>
        <rFont val="Arial Narrow"/>
        <family val="2"/>
      </rPr>
      <t xml:space="preserve"> Recibir las peticiones de permiso y/o licencias.
</t>
    </r>
    <r>
      <rPr>
        <b/>
        <sz val="9"/>
        <rFont val="Century Schoolbook"/>
        <family val="1"/>
      </rPr>
      <t>2.-</t>
    </r>
    <r>
      <rPr>
        <sz val="10"/>
        <rFont val="Arial Narrow"/>
        <family val="2"/>
      </rPr>
      <t xml:space="preserve"> Revisar y tramitar las peticiones de permiso y/o licencia.
</t>
    </r>
    <r>
      <rPr>
        <b/>
        <sz val="9"/>
        <rFont val="Century Schoolbook"/>
        <family val="1"/>
      </rPr>
      <t>3.-</t>
    </r>
    <r>
      <rPr>
        <sz val="10"/>
        <rFont val="Arial Narrow"/>
        <family val="2"/>
      </rPr>
      <t xml:space="preserve"> Reportar a la Dirección de Talento Humano las peticiones de permiso y/o licencia para su trámite correspondiente.</t>
    </r>
  </si>
  <si>
    <r>
      <rPr>
        <b/>
        <sz val="9"/>
        <rFont val="Century Schoolbook"/>
        <family val="1"/>
      </rPr>
      <t>1.-</t>
    </r>
    <r>
      <rPr>
        <sz val="10"/>
        <rFont val="Arial Narrow"/>
        <family val="2"/>
      </rPr>
      <t xml:space="preserve"> Reporte de permisos y/o licencias gestionadas.</t>
    </r>
  </si>
  <si>
    <r>
      <rPr>
        <b/>
        <sz val="9"/>
        <rFont val="Century Schoolbook"/>
        <family val="1"/>
      </rPr>
      <t>9.-</t>
    </r>
    <r>
      <rPr>
        <sz val="10"/>
        <rFont val="Arial Narrow"/>
        <family val="2"/>
      </rPr>
      <t xml:space="preserve"> Presentar la Planificación Operativa Anual y Evaluación de la Planificación Operativa Anual.</t>
    </r>
  </si>
  <si>
    <t>Planificación Operativa Anual y Evaluación de la Planificación Operativa Anual, entregadas oportunamente.</t>
  </si>
  <si>
    <t>N° de Planificación Operativa Anual y Evaluaciones de la Planificación Operativa Anual presentados</t>
  </si>
  <si>
    <r>
      <rPr>
        <b/>
        <sz val="9"/>
        <rFont val="Century Schoolbook"/>
        <family val="1"/>
      </rPr>
      <t>1.-</t>
    </r>
    <r>
      <rPr>
        <sz val="10"/>
        <rFont val="Arial Narrow"/>
        <family val="2"/>
      </rPr>
      <t xml:space="preserve"> Elaborar el POA.
</t>
    </r>
    <r>
      <rPr>
        <b/>
        <sz val="9"/>
        <rFont val="Century Schoolbook"/>
        <family val="1"/>
      </rPr>
      <t>2.-</t>
    </r>
    <r>
      <rPr>
        <sz val="10"/>
        <rFont val="Arial Narrow"/>
        <family val="2"/>
      </rPr>
      <t xml:space="preserve"> Solicitar informes y/o habilitantes para la evaluación del POA.
</t>
    </r>
    <r>
      <rPr>
        <b/>
        <sz val="9"/>
        <rFont val="Century Schoolbook"/>
        <family val="1"/>
      </rPr>
      <t>3.-</t>
    </r>
    <r>
      <rPr>
        <sz val="10"/>
        <rFont val="Arial Narrow"/>
        <family val="2"/>
      </rPr>
      <t xml:space="preserve"> Evaluar POA Primer y Segundo Semestre.</t>
    </r>
  </si>
  <si>
    <t>N° de cajas del archivo del Vicerrectorado Administrativo registradas en el inventario documental</t>
  </si>
  <si>
    <r>
      <rPr>
        <b/>
        <sz val="9"/>
        <rFont val="Century Schoolbook"/>
        <family val="1"/>
      </rPr>
      <t>1.-</t>
    </r>
    <r>
      <rPr>
        <sz val="10"/>
        <rFont val="Arial Narrow"/>
        <family val="2"/>
      </rPr>
      <t xml:space="preserve"> Llevar la organización de la correspondencia del Vicerrectorado Administrativo.</t>
    </r>
  </si>
  <si>
    <t>* Dr. Jhonny Pérez Rodríguez,
  Vicerrector Administrativo
* Martha Rojas Lima,
  Personal Administrativo
* Auxiliar de Servicio</t>
  </si>
  <si>
    <r>
      <rPr>
        <b/>
        <sz val="9"/>
        <rFont val="Century Schoolbook"/>
        <family val="1"/>
      </rPr>
      <t>1.-</t>
    </r>
    <r>
      <rPr>
        <sz val="10"/>
        <rFont val="Arial Narrow"/>
        <family val="2"/>
      </rPr>
      <t xml:space="preserve"> Realizar reuniones de trabajo.
</t>
    </r>
    <r>
      <rPr>
        <b/>
        <sz val="9"/>
        <rFont val="Century Schoolbook"/>
        <family val="1"/>
      </rPr>
      <t>2.-</t>
    </r>
    <r>
      <rPr>
        <sz val="10"/>
        <rFont val="Arial Narrow"/>
        <family val="2"/>
      </rPr>
      <t xml:space="preserve"> Elaborar actas de compromisos acordados.
</t>
    </r>
    <r>
      <rPr>
        <b/>
        <sz val="9"/>
        <rFont val="Century Schoolbook"/>
        <family val="1"/>
      </rPr>
      <t>3.-</t>
    </r>
    <r>
      <rPr>
        <sz val="10"/>
        <rFont val="Arial Narrow"/>
        <family val="2"/>
      </rPr>
      <t xml:space="preserve"> Elaborar el documento que contenga medidas para la conservación del medio ambiente.
</t>
    </r>
    <r>
      <rPr>
        <b/>
        <sz val="9"/>
        <rFont val="Century Schoolbook"/>
        <family val="1"/>
      </rPr>
      <t>4.-</t>
    </r>
    <r>
      <rPr>
        <sz val="10"/>
        <rFont val="Arial Narrow"/>
        <family val="2"/>
      </rPr>
      <t xml:space="preserve"> Solicitar Plan de Acción a ejecutarse a las Dependencias involucradas.
</t>
    </r>
    <r>
      <rPr>
        <b/>
        <sz val="9"/>
        <rFont val="Century Schoolbook"/>
        <family val="1"/>
      </rPr>
      <t>5.-</t>
    </r>
    <r>
      <rPr>
        <sz val="10"/>
        <rFont val="Arial Narrow"/>
        <family val="2"/>
      </rPr>
      <t xml:space="preserve"> Elaborar informes trimestrales que contenga acciones de mejoras y/o correctivas.</t>
    </r>
  </si>
  <si>
    <r>
      <t xml:space="preserve">Esta meta no ha sido posible ejecutarse en el primer semestre, debido a que las Unidades involucradas se encuentran laborando en el Proceso de Conciliación de Bienes de la institución, requerido por el Ministerio de Economía y Finanzas. Agregando a esto, la suspensión de actividades constante en Resolución Nro. </t>
    </r>
    <r>
      <rPr>
        <sz val="10"/>
        <rFont val="Century Schoolbook"/>
        <family val="1"/>
      </rPr>
      <t>206/2020</t>
    </r>
    <r>
      <rPr>
        <sz val="10"/>
        <rFont val="Arial Narrow"/>
        <family val="2"/>
      </rPr>
      <t xml:space="preserve"> adoptada en sesión extraordinaria de Consejo Universitario realizada el </t>
    </r>
    <r>
      <rPr>
        <sz val="10"/>
        <rFont val="Century Schoolbook"/>
        <family val="1"/>
      </rPr>
      <t>16</t>
    </r>
    <r>
      <rPr>
        <sz val="10"/>
        <rFont val="Arial Narrow"/>
        <family val="2"/>
      </rPr>
      <t xml:space="preserve"> de marzo/</t>
    </r>
    <r>
      <rPr>
        <sz val="10"/>
        <rFont val="Century Schoolbook"/>
        <family val="1"/>
      </rPr>
      <t>2020</t>
    </r>
    <r>
      <rPr>
        <sz val="10"/>
        <rFont val="Arial Narrow"/>
        <family val="2"/>
      </rPr>
      <t xml:space="preserve">, con base al Decreto Ejecutivo </t>
    </r>
    <r>
      <rPr>
        <sz val="10"/>
        <rFont val="Century Schoolbook"/>
        <family val="1"/>
      </rPr>
      <t>1017</t>
    </r>
    <r>
      <rPr>
        <sz val="10"/>
        <rFont val="Arial Narrow"/>
        <family val="2"/>
      </rPr>
      <t xml:space="preserve"> del </t>
    </r>
    <r>
      <rPr>
        <sz val="10"/>
        <rFont val="Century Schoolbook"/>
        <family val="1"/>
      </rPr>
      <t>16</t>
    </r>
    <r>
      <rPr>
        <sz val="10"/>
        <rFont val="Arial Narrow"/>
        <family val="2"/>
      </rPr>
      <t xml:space="preserve"> de marzo de </t>
    </r>
    <r>
      <rPr>
        <sz val="10"/>
        <rFont val="Century Schoolbook"/>
        <family val="1"/>
      </rPr>
      <t>2020</t>
    </r>
    <r>
      <rPr>
        <sz val="10"/>
        <rFont val="Arial Narrow"/>
        <family val="2"/>
      </rPr>
      <t>, emitido por el Presidente Constitucional de la República del Ecuador, según el cual declara el estado de excepción por calamidad pública en todo el territorio nacional, por los casos de coronavirus confirmados y la declaratoria de la pandemia (COVID-</t>
    </r>
    <r>
      <rPr>
        <sz val="10"/>
        <rFont val="Century Schoolbook"/>
        <family val="1"/>
      </rPr>
      <t>19</t>
    </r>
    <r>
      <rPr>
        <sz val="10"/>
        <rFont val="Arial Narrow"/>
        <family val="2"/>
      </rPr>
      <t xml:space="preserve">).  </t>
    </r>
  </si>
  <si>
    <r>
      <t xml:space="preserve">La suspensión de actividades constante en Resolución Nro. </t>
    </r>
    <r>
      <rPr>
        <sz val="10"/>
        <rFont val="Century Schoolbook"/>
        <family val="1"/>
      </rPr>
      <t>206/2020</t>
    </r>
    <r>
      <rPr>
        <sz val="10"/>
        <rFont val="Arial Narrow"/>
        <family val="2"/>
      </rPr>
      <t xml:space="preserve">, adoptada en sesión extraordinaria de Consejo Universitario realizada el </t>
    </r>
    <r>
      <rPr>
        <sz val="10"/>
        <rFont val="Century Schoolbook"/>
        <family val="1"/>
      </rPr>
      <t>16</t>
    </r>
    <r>
      <rPr>
        <sz val="10"/>
        <rFont val="Arial Narrow"/>
        <family val="2"/>
      </rPr>
      <t xml:space="preserve"> de marzo/</t>
    </r>
    <r>
      <rPr>
        <sz val="10"/>
        <rFont val="Century Schoolbook"/>
        <family val="1"/>
      </rPr>
      <t>2020</t>
    </r>
    <r>
      <rPr>
        <sz val="10"/>
        <rFont val="Arial Narrow"/>
        <family val="2"/>
      </rPr>
      <t xml:space="preserve">, con base al Decreto Ejecutivo </t>
    </r>
    <r>
      <rPr>
        <sz val="10"/>
        <rFont val="Century Schoolbook"/>
        <family val="1"/>
      </rPr>
      <t>1017</t>
    </r>
    <r>
      <rPr>
        <sz val="10"/>
        <rFont val="Arial Narrow"/>
        <family val="2"/>
      </rPr>
      <t xml:space="preserve"> del </t>
    </r>
    <r>
      <rPr>
        <sz val="10"/>
        <rFont val="Century Schoolbook"/>
        <family val="1"/>
      </rPr>
      <t>16</t>
    </r>
    <r>
      <rPr>
        <sz val="10"/>
        <rFont val="Arial Narrow"/>
        <family val="2"/>
      </rPr>
      <t xml:space="preserve"> de marzo de </t>
    </r>
    <r>
      <rPr>
        <sz val="10"/>
        <rFont val="Century Schoolbook"/>
        <family val="1"/>
      </rPr>
      <t>2020</t>
    </r>
    <r>
      <rPr>
        <sz val="10"/>
        <rFont val="Arial Narrow"/>
        <family val="2"/>
      </rPr>
      <t>, emitido por el Presidente Constitucional de la República del Ecuador, según el cual declara el estado de excepción por calamidad pública en todo el territorio nacional, por los casos de coronavirus confirmados y la declaratoria de la pandemia (COVID-</t>
    </r>
    <r>
      <rPr>
        <sz val="10"/>
        <rFont val="Century Schoolbook"/>
        <family val="1"/>
      </rPr>
      <t>19</t>
    </r>
    <r>
      <rPr>
        <sz val="10"/>
        <rFont val="Arial Narrow"/>
        <family val="2"/>
      </rPr>
      <t xml:space="preserve">), imposibilitó la ejecución de lo planificado en la meta </t>
    </r>
    <r>
      <rPr>
        <sz val="10"/>
        <rFont val="Century Schoolbook"/>
        <family val="1"/>
      </rPr>
      <t>5</t>
    </r>
    <r>
      <rPr>
        <sz val="10"/>
        <rFont val="Arial Narrow"/>
        <family val="2"/>
      </rPr>
      <t>, tanto en el primer y segundo semestre, debido a que la misma estaba prevista ejecutarse a través de un proyecto elaborado por el Coordinador de la Carrera de Gestión Ambiental, en conjunto con los Docentes y estudiantes; así como también, del aporte de la Unidad de Obras y Supervisión de Áreas Verdes.</t>
    </r>
  </si>
  <si>
    <r>
      <t xml:space="preserve">La suspensión de actividades constante en Resolución Nro. </t>
    </r>
    <r>
      <rPr>
        <sz val="10"/>
        <rFont val="Century Schoolbook"/>
        <family val="1"/>
      </rPr>
      <t>206/2020</t>
    </r>
    <r>
      <rPr>
        <sz val="10"/>
        <rFont val="Arial Narrow"/>
        <family val="2"/>
      </rPr>
      <t xml:space="preserve">, adoptada en sesión extraordinaria de Consejo Universitario realizada el </t>
    </r>
    <r>
      <rPr>
        <sz val="10"/>
        <rFont val="Century Schoolbook"/>
        <family val="1"/>
      </rPr>
      <t xml:space="preserve">16 </t>
    </r>
    <r>
      <rPr>
        <sz val="10"/>
        <rFont val="Arial Narrow"/>
        <family val="2"/>
      </rPr>
      <t>de marzo/</t>
    </r>
    <r>
      <rPr>
        <sz val="10"/>
        <rFont val="Century Schoolbook"/>
        <family val="1"/>
      </rPr>
      <t>2020</t>
    </r>
    <r>
      <rPr>
        <sz val="10"/>
        <rFont val="Arial Narrow"/>
        <family val="2"/>
      </rPr>
      <t xml:space="preserve">, con base al Decreto Ejecutivo </t>
    </r>
    <r>
      <rPr>
        <sz val="10"/>
        <rFont val="Century Schoolbook"/>
        <family val="1"/>
      </rPr>
      <t>1017</t>
    </r>
    <r>
      <rPr>
        <sz val="10"/>
        <rFont val="Arial Narrow"/>
        <family val="2"/>
      </rPr>
      <t xml:space="preserve"> del </t>
    </r>
    <r>
      <rPr>
        <sz val="10"/>
        <rFont val="Century Schoolbook"/>
        <family val="1"/>
      </rPr>
      <t>16</t>
    </r>
    <r>
      <rPr>
        <sz val="10"/>
        <rFont val="Arial Narrow"/>
        <family val="2"/>
      </rPr>
      <t xml:space="preserve"> de marzo de </t>
    </r>
    <r>
      <rPr>
        <sz val="10"/>
        <rFont val="Century Schoolbook"/>
        <family val="1"/>
      </rPr>
      <t>2020</t>
    </r>
    <r>
      <rPr>
        <sz val="10"/>
        <rFont val="Arial Narrow"/>
        <family val="2"/>
      </rPr>
      <t>, emitido por el Presidente Constitucional de la República del Ecuador, según el cual declara el estado de excepción por calamidad pública en todo el territorio nacional, por los casos de coronavirus confirmados y la declaratoria de la pandemia (COVID-</t>
    </r>
    <r>
      <rPr>
        <sz val="10"/>
        <rFont val="Century Schoolbook"/>
        <family val="1"/>
      </rPr>
      <t>19</t>
    </r>
    <r>
      <rPr>
        <sz val="10"/>
        <rFont val="Arial Narrow"/>
        <family val="2"/>
      </rPr>
      <t xml:space="preserve">), imposibilita el cumplimiento de lo planificado en la meta </t>
    </r>
    <r>
      <rPr>
        <sz val="10"/>
        <rFont val="Century Schoolbook"/>
        <family val="1"/>
      </rPr>
      <t>6</t>
    </r>
    <r>
      <rPr>
        <sz val="10"/>
        <rFont val="Arial Narrow"/>
        <family val="2"/>
      </rPr>
      <t>, tanto en el primer y segundo semestre.</t>
    </r>
  </si>
  <si>
    <r>
      <rPr>
        <b/>
        <sz val="9"/>
        <rFont val="Century Schoolbook"/>
        <family val="1"/>
      </rPr>
      <t>1.-</t>
    </r>
    <r>
      <rPr>
        <sz val="10"/>
        <rFont val="Arial Narrow"/>
        <family val="2"/>
      </rPr>
      <t xml:space="preserve"> Emitir informes de los Actos Sociales Académicos y Ceremoniales.</t>
    </r>
  </si>
  <si>
    <t>Informes de los Actos Sociales Académicos y Ceremoniales emitidos.</t>
  </si>
  <si>
    <t>Nº de informes de los Actos Sociales Académicos y Ceremoniales entregados al Jefe inmediato</t>
  </si>
  <si>
    <r>
      <rPr>
        <b/>
        <sz val="9"/>
        <rFont val="Century Schoolbook"/>
        <family val="1"/>
      </rPr>
      <t>1.-</t>
    </r>
    <r>
      <rPr>
        <sz val="10"/>
        <rFont val="Arial Narrow"/>
        <family val="2"/>
      </rPr>
      <t xml:space="preserve"> Dar asesoramiento a las dependencias que requieren formalizar un acto público académico.
</t>
    </r>
    <r>
      <rPr>
        <b/>
        <sz val="9"/>
        <rFont val="Century Schoolbook"/>
        <family val="1"/>
      </rPr>
      <t>2.-</t>
    </r>
    <r>
      <rPr>
        <sz val="10"/>
        <rFont val="Arial Narrow"/>
        <family val="2"/>
      </rPr>
      <t xml:space="preserve"> Supervisar el cumplimiento de actos y eventos protocolarios de la institución.</t>
    </r>
  </si>
  <si>
    <r>
      <rPr>
        <b/>
        <sz val="9"/>
        <rFont val="Century Schoolbook"/>
        <family val="1"/>
      </rPr>
      <t>1.-</t>
    </r>
    <r>
      <rPr>
        <sz val="10"/>
        <rFont val="Arial Narrow"/>
        <family val="2"/>
      </rPr>
      <t xml:space="preserve"> Reporte semestral de los informes de los Actos Sociales Académicos y Ceremoniales.</t>
    </r>
  </si>
  <si>
    <t>* Lcda. Esperanza Poma,
  Jefe de RRPP</t>
  </si>
  <si>
    <t>Carpetas lest lomo ancho</t>
  </si>
  <si>
    <t>Gomero</t>
  </si>
  <si>
    <t>Marcadores punta fina, color negro y rojo</t>
  </si>
  <si>
    <t>Esferos punta fina azul y negra</t>
  </si>
  <si>
    <t>Cuadernos espirales</t>
  </si>
  <si>
    <t>Grapadora tipo tijera</t>
  </si>
  <si>
    <t>Perforadora</t>
  </si>
  <si>
    <t>Carpetas revestidas de cuerina</t>
  </si>
  <si>
    <t>Botella de tinta color negro</t>
  </si>
  <si>
    <t>Botella de tinta color azul</t>
  </si>
  <si>
    <t>Botella de tinta color roja</t>
  </si>
  <si>
    <t>Botella de tinta color amarilla</t>
  </si>
  <si>
    <r>
      <rPr>
        <b/>
        <sz val="9"/>
        <rFont val="Century Schoolbook"/>
        <family val="1"/>
      </rPr>
      <t>2.-</t>
    </r>
    <r>
      <rPr>
        <sz val="10"/>
        <rFont val="Arial Narrow"/>
        <family val="2"/>
      </rPr>
      <t xml:space="preserve"> Registrar y atender visitas oficiales recibidas.</t>
    </r>
  </si>
  <si>
    <t>Visita oficiales registradas.</t>
  </si>
  <si>
    <t>Nº de visitas oficiales recibidas en la institución</t>
  </si>
  <si>
    <r>
      <rPr>
        <b/>
        <sz val="9"/>
        <rFont val="Century Schoolbook"/>
        <family val="1"/>
      </rPr>
      <t>1.-</t>
    </r>
    <r>
      <rPr>
        <sz val="10"/>
        <rFont val="Arial Narrow"/>
        <family val="2"/>
      </rPr>
      <t xml:space="preserve"> Coordinar con la autoridad de la institución que visitará la UTMACH.
</t>
    </r>
    <r>
      <rPr>
        <b/>
        <sz val="9"/>
        <rFont val="Century Schoolbook"/>
        <family val="1"/>
      </rPr>
      <t xml:space="preserve">2.- </t>
    </r>
    <r>
      <rPr>
        <sz val="10"/>
        <rFont val="Arial Narrow"/>
        <family val="2"/>
      </rPr>
      <t>Organizar con las autoridades de la UTMACH para el recibimiento de la visita.</t>
    </r>
  </si>
  <si>
    <r>
      <rPr>
        <b/>
        <sz val="9"/>
        <rFont val="Century Schoolbook"/>
        <family val="1"/>
      </rPr>
      <t>1.-</t>
    </r>
    <r>
      <rPr>
        <sz val="10"/>
        <rFont val="Arial Narrow"/>
        <family val="2"/>
      </rPr>
      <t xml:space="preserve"> Reporte semestral de visitas oficiales.</t>
    </r>
  </si>
  <si>
    <r>
      <rPr>
        <b/>
        <sz val="9"/>
        <rFont val="Century Schoolbook"/>
        <family val="1"/>
      </rPr>
      <t>3.-</t>
    </r>
    <r>
      <rPr>
        <sz val="10"/>
        <rFont val="Arial Narrow"/>
        <family val="2"/>
      </rPr>
      <t xml:space="preserve"> Supervisar la aplicación de la Normativa sobre Identidad visual corporativa.</t>
    </r>
  </si>
  <si>
    <t>Normativa sobre Identidad visual corporativa supervisada.</t>
  </si>
  <si>
    <t>Nº de supervisiones efectuadas para la verificación de la aplicación de la Normativa sobre Identidad visual corporativa</t>
  </si>
  <si>
    <r>
      <rPr>
        <b/>
        <sz val="9"/>
        <rFont val="Century Schoolbook"/>
        <family val="1"/>
      </rPr>
      <t>1.-</t>
    </r>
    <r>
      <rPr>
        <sz val="10"/>
        <rFont val="Arial Narrow"/>
        <family val="2"/>
      </rPr>
      <t xml:space="preserve"> Realizar las vistas in situ en la UTMACH.
</t>
    </r>
    <r>
      <rPr>
        <b/>
        <sz val="9"/>
        <rFont val="Century Schoolbook"/>
        <family val="1"/>
      </rPr>
      <t>2.-</t>
    </r>
    <r>
      <rPr>
        <sz val="10"/>
        <rFont val="Arial Narrow"/>
        <family val="2"/>
      </rPr>
      <t xml:space="preserve"> Realizar recomendaciones y sugerencias necesarias.
</t>
    </r>
    <r>
      <rPr>
        <b/>
        <sz val="9"/>
        <rFont val="Century Schoolbook"/>
        <family val="1"/>
      </rPr>
      <t>3.-</t>
    </r>
    <r>
      <rPr>
        <sz val="10"/>
        <rFont val="Arial Narrow"/>
        <family val="2"/>
      </rPr>
      <t xml:space="preserve"> Elaborar informe de resultados y entrega a las autoridades.</t>
    </r>
  </si>
  <si>
    <r>
      <rPr>
        <b/>
        <sz val="9"/>
        <rFont val="Century Schoolbook"/>
        <family val="1"/>
      </rPr>
      <t>1.-</t>
    </r>
    <r>
      <rPr>
        <sz val="10"/>
        <rFont val="Arial Narrow"/>
        <family val="2"/>
      </rPr>
      <t xml:space="preserve"> Reporte semestral de la supervisión a la aplicación de la Normativa sobre Identidad visual corporativa.
</t>
    </r>
    <r>
      <rPr>
        <b/>
        <sz val="9"/>
        <rFont val="Century Schoolbook"/>
        <family val="1"/>
      </rPr>
      <t>2.-</t>
    </r>
    <r>
      <rPr>
        <sz val="10"/>
        <rFont val="Arial Narrow"/>
        <family val="2"/>
      </rPr>
      <t xml:space="preserve"> Registro de Firmas por Cumplimiento de las Políticas de Imagen Corporativa.</t>
    </r>
  </si>
  <si>
    <t>Lápices con borrador</t>
  </si>
  <si>
    <r>
      <t xml:space="preserve">Clips estándar </t>
    </r>
    <r>
      <rPr>
        <sz val="10"/>
        <rFont val="Century Schoolbook"/>
        <family val="1"/>
      </rPr>
      <t>43</t>
    </r>
    <r>
      <rPr>
        <sz val="10"/>
        <rFont val="Arial Narrow"/>
        <family val="2"/>
      </rPr>
      <t xml:space="preserve"> mm metálicos</t>
    </r>
  </si>
  <si>
    <t>Carpeta folder de cartulina manila (vincha incluida) Estilo</t>
  </si>
  <si>
    <r>
      <rPr>
        <b/>
        <sz val="9"/>
        <rFont val="Century Schoolbook"/>
        <family val="1"/>
      </rPr>
      <t>4.-</t>
    </r>
    <r>
      <rPr>
        <sz val="10"/>
        <rFont val="Arial Narrow"/>
        <family val="2"/>
      </rPr>
      <t xml:space="preserve"> Ejecutar las funciones de la secretaría del comité de transparencia.</t>
    </r>
  </si>
  <si>
    <t>Funciones de la Secretaría del comité de transparencia ejecutadas.</t>
  </si>
  <si>
    <t>Nº de oficio elaborados para gestionar la publicación de la Ley de Transparencia</t>
  </si>
  <si>
    <r>
      <rPr>
        <b/>
        <sz val="9"/>
        <rFont val="Century Schoolbook"/>
        <family val="1"/>
      </rPr>
      <t>1.-</t>
    </r>
    <r>
      <rPr>
        <sz val="10"/>
        <rFont val="Arial Narrow"/>
        <family val="2"/>
      </rPr>
      <t xml:space="preserve"> Elaborar las actas de las reuniones y oficios, dando fe de la veracidad de su contenido, con el visto bueno de la Presidencia del Comité de Transparencia.
</t>
    </r>
    <r>
      <rPr>
        <b/>
        <sz val="9"/>
        <rFont val="Century Schoolbook"/>
        <family val="1"/>
      </rPr>
      <t>2.-</t>
    </r>
    <r>
      <rPr>
        <sz val="10"/>
        <rFont val="Arial Narrow"/>
        <family val="2"/>
      </rPr>
      <t xml:space="preserve"> Custodiar y archivar la documentación de todas las unidades de la información que es aprobada por el Comité, garantizando el acceso a la misma de cualquier miembro del Comité.
</t>
    </r>
    <r>
      <rPr>
        <b/>
        <sz val="9"/>
        <rFont val="Century Schoolbook"/>
        <family val="1"/>
      </rPr>
      <t>3.-</t>
    </r>
    <r>
      <rPr>
        <sz val="10"/>
        <rFont val="Arial Narrow"/>
        <family val="2"/>
      </rPr>
      <t xml:space="preserve"> Receptar la información generada por las unidades poseedoras de la información, la que será validada por el Comité de Transparencia.
</t>
    </r>
    <r>
      <rPr>
        <b/>
        <sz val="9"/>
        <rFont val="Century Schoolbook"/>
        <family val="1"/>
      </rPr>
      <t>4.-</t>
    </r>
    <r>
      <rPr>
        <sz val="10"/>
        <rFont val="Arial Narrow"/>
        <family val="2"/>
      </rPr>
      <t xml:space="preserve"> Realizar las convocatorias a las reuniones del Comité, en tiempo y forma exigidos por la normativa vigente.</t>
    </r>
  </si>
  <si>
    <r>
      <rPr>
        <b/>
        <sz val="9"/>
        <rFont val="Century Schoolbook"/>
        <family val="1"/>
      </rPr>
      <t>1.-</t>
    </r>
    <r>
      <rPr>
        <sz val="10"/>
        <rFont val="Arial Narrow"/>
        <family val="2"/>
      </rPr>
      <t xml:space="preserve"> Reporte de recepción de Información del Comité de Transparencia.
</t>
    </r>
    <r>
      <rPr>
        <b/>
        <sz val="9"/>
        <rFont val="Century Schoolbook"/>
        <family val="1"/>
      </rPr>
      <t>2.-</t>
    </r>
    <r>
      <rPr>
        <sz val="10"/>
        <rFont val="Arial Narrow"/>
        <family val="2"/>
      </rPr>
      <t xml:space="preserve"> Archivo físicos de documentos (Actas y Oficios).
</t>
    </r>
    <r>
      <rPr>
        <b/>
        <sz val="9"/>
        <rFont val="Century Schoolbook"/>
        <family val="1"/>
      </rPr>
      <t>3.-</t>
    </r>
    <r>
      <rPr>
        <sz val="10"/>
        <rFont val="Arial Narrow"/>
        <family val="2"/>
      </rPr>
      <t xml:space="preserve"> Matrices según Art. </t>
    </r>
    <r>
      <rPr>
        <sz val="10"/>
        <rFont val="Century Schoolbook"/>
        <family val="1"/>
      </rPr>
      <t>7</t>
    </r>
    <r>
      <rPr>
        <sz val="10"/>
        <rFont val="Arial Narrow"/>
        <family val="2"/>
      </rPr>
      <t xml:space="preserve"> de la Ley de Transparencia y Acceso a la Información Pública que envían las diferentes dependencias.</t>
    </r>
  </si>
  <si>
    <t>Esferos punta media azul</t>
  </si>
  <si>
    <r>
      <t xml:space="preserve">Cinta adhesiva transparente </t>
    </r>
    <r>
      <rPr>
        <sz val="10"/>
        <rFont val="Century Schoolbook"/>
        <family val="1"/>
      </rPr>
      <t>18x50</t>
    </r>
    <r>
      <rPr>
        <sz val="10"/>
        <rFont val="Arial Narrow"/>
        <family val="2"/>
      </rPr>
      <t xml:space="preserve"> ydas</t>
    </r>
  </si>
  <si>
    <r>
      <t xml:space="preserve">Cinta de empaque </t>
    </r>
    <r>
      <rPr>
        <sz val="10"/>
        <rFont val="Century Schoolbook"/>
        <family val="1"/>
      </rPr>
      <t>48x80</t>
    </r>
    <r>
      <rPr>
        <sz val="10"/>
        <rFont val="Arial Narrow"/>
        <family val="2"/>
      </rPr>
      <t xml:space="preserve"> ydas color café</t>
    </r>
  </si>
  <si>
    <r>
      <t>Separadores plásticos A</t>
    </r>
    <r>
      <rPr>
        <sz val="10"/>
        <rFont val="Century Schoolbook"/>
        <family val="1"/>
      </rPr>
      <t>4</t>
    </r>
    <r>
      <rPr>
        <sz val="10"/>
        <rFont val="Arial Narrow"/>
        <family val="2"/>
      </rPr>
      <t xml:space="preserve"> funda </t>
    </r>
    <r>
      <rPr>
        <sz val="10"/>
        <rFont val="Century Schoolbook"/>
        <family val="1"/>
      </rPr>
      <t>12</t>
    </r>
    <r>
      <rPr>
        <sz val="10"/>
        <rFont val="Arial Narrow"/>
        <family val="2"/>
      </rPr>
      <t xml:space="preserve"> meses</t>
    </r>
  </si>
  <si>
    <r>
      <t xml:space="preserve">Etiquetas adhesivas </t>
    </r>
    <r>
      <rPr>
        <sz val="10"/>
        <rFont val="Century Schoolbook"/>
        <family val="1"/>
      </rPr>
      <t>1,39x4.39</t>
    </r>
    <r>
      <rPr>
        <sz val="10"/>
        <rFont val="Arial Narrow"/>
        <family val="2"/>
      </rPr>
      <t xml:space="preserve"> T</t>
    </r>
    <r>
      <rPr>
        <sz val="10"/>
        <rFont val="Century Schoolbook"/>
        <family val="1"/>
      </rPr>
      <t>3</t>
    </r>
  </si>
  <si>
    <r>
      <t>Sobre manila F</t>
    </r>
    <r>
      <rPr>
        <sz val="10"/>
        <rFont val="Century Schoolbook"/>
        <family val="1"/>
      </rPr>
      <t>6</t>
    </r>
  </si>
  <si>
    <r>
      <t>Sobre manila F</t>
    </r>
    <r>
      <rPr>
        <sz val="10"/>
        <rFont val="Century Schoolbook"/>
        <family val="1"/>
      </rPr>
      <t>1</t>
    </r>
  </si>
  <si>
    <t>Tijera</t>
  </si>
  <si>
    <r>
      <rPr>
        <b/>
        <sz val="9"/>
        <rFont val="Century Schoolbook"/>
        <family val="1"/>
      </rPr>
      <t>5.-</t>
    </r>
    <r>
      <rPr>
        <sz val="10"/>
        <rFont val="Arial Narrow"/>
        <family val="2"/>
      </rPr>
      <t xml:space="preserve"> Presentar la Planificación Operativa Anual y Evaluación de la Planificación Operativa Anual.</t>
    </r>
  </si>
  <si>
    <t>Nº de Planificación Operativa Anual y Evaluación semestral de la Planificación Operativa Anual presentados</t>
  </si>
  <si>
    <r>
      <rPr>
        <b/>
        <sz val="9"/>
        <rFont val="Century Schoolbook"/>
        <family val="1"/>
      </rPr>
      <t>1.-</t>
    </r>
    <r>
      <rPr>
        <sz val="10"/>
        <rFont val="Arial Narrow"/>
        <family val="2"/>
      </rPr>
      <t xml:space="preserve"> Acoger las actividades principales de la Unidad de Relaciones Públicas asignadas en Reglamento Orgánico de Gestión por Procesos.
</t>
    </r>
    <r>
      <rPr>
        <b/>
        <sz val="9"/>
        <rFont val="Century Schoolbook"/>
        <family val="1"/>
      </rPr>
      <t>2.-</t>
    </r>
    <r>
      <rPr>
        <sz val="10"/>
        <rFont val="Arial Narrow"/>
        <family val="2"/>
      </rPr>
      <t xml:space="preserve"> Establecer las necesidades y costos de los bienes que se van a utilizar para la ejecución de las Metas Operativas.
</t>
    </r>
    <r>
      <rPr>
        <b/>
        <sz val="9"/>
        <rFont val="Century Schoolbook"/>
        <family val="1"/>
      </rPr>
      <t>3.-</t>
    </r>
    <r>
      <rPr>
        <sz val="10"/>
        <rFont val="Arial Narrow"/>
        <family val="2"/>
      </rPr>
      <t xml:space="preserve"> Elaborar y presentar el POA a la Dirección de Planificación.
</t>
    </r>
    <r>
      <rPr>
        <b/>
        <sz val="9"/>
        <rFont val="Century Schoolbook"/>
        <family val="1"/>
      </rPr>
      <t>4.-</t>
    </r>
    <r>
      <rPr>
        <sz val="10"/>
        <rFont val="Arial Narrow"/>
        <family val="2"/>
      </rPr>
      <t xml:space="preserve"> Identificar las evidencia que justifican la ejecución del POA.
</t>
    </r>
    <r>
      <rPr>
        <b/>
        <sz val="9"/>
        <rFont val="Century Schoolbook"/>
        <family val="1"/>
      </rPr>
      <t>5.-</t>
    </r>
    <r>
      <rPr>
        <sz val="10"/>
        <rFont val="Arial Narrow"/>
        <family val="2"/>
      </rPr>
      <t xml:space="preserve"> Elaborar las evaluaciones semestrales del POA y cargar las evidencias en el Google Drive.</t>
    </r>
  </si>
  <si>
    <r>
      <rPr>
        <b/>
        <sz val="9"/>
        <rFont val="Century Schoolbook"/>
        <family val="1"/>
      </rPr>
      <t>1.-</t>
    </r>
    <r>
      <rPr>
        <sz val="10"/>
        <rFont val="Arial Narrow"/>
        <family val="2"/>
      </rPr>
      <t xml:space="preserve"> Plan Operativo Anual.
</t>
    </r>
    <r>
      <rPr>
        <b/>
        <sz val="9"/>
        <rFont val="Century Schoolbook"/>
        <family val="1"/>
      </rPr>
      <t>2.-</t>
    </r>
    <r>
      <rPr>
        <sz val="10"/>
        <rFont val="Arial Narrow"/>
        <family val="2"/>
      </rPr>
      <t xml:space="preserve"> Oficio de entrega a la Dirección de Planificación del POA.
</t>
    </r>
    <r>
      <rPr>
        <b/>
        <sz val="9"/>
        <rFont val="Century Schoolbook"/>
        <family val="1"/>
      </rPr>
      <t>3.-</t>
    </r>
    <r>
      <rPr>
        <sz val="10"/>
        <rFont val="Arial Narrow"/>
        <family val="2"/>
      </rPr>
      <t xml:space="preserve"> Evaluaciones semestrales del POA.
</t>
    </r>
    <r>
      <rPr>
        <b/>
        <sz val="9"/>
        <rFont val="Century Schoolbook"/>
        <family val="1"/>
      </rPr>
      <t>4.-</t>
    </r>
    <r>
      <rPr>
        <sz val="10"/>
        <rFont val="Arial Narrow"/>
        <family val="2"/>
      </rPr>
      <t xml:space="preserve"> Oficio de entrega a la Dirección de Planificación de las Evaluaciones semestrales del POA.</t>
    </r>
  </si>
  <si>
    <t>Nº de carpetas de información de la Unidad de Relaciones Públicas registrada en el inventario documental</t>
  </si>
  <si>
    <r>
      <rPr>
        <b/>
        <sz val="9"/>
        <rFont val="Century Schoolbook"/>
        <family val="1"/>
      </rPr>
      <t>1.-</t>
    </r>
    <r>
      <rPr>
        <sz val="10"/>
        <rFont val="Arial Narrow"/>
        <family val="2"/>
      </rPr>
      <t xml:space="preserve"> Organizar comunicaciones recibidas y enviadas, tanto de la Unidad de Relaciones Públicas y el Comité de Ley de Transparencia Institucional.</t>
    </r>
  </si>
  <si>
    <r>
      <rPr>
        <b/>
        <sz val="9"/>
        <rFont val="Century Schoolbook"/>
        <family val="1"/>
      </rPr>
      <t>1.-</t>
    </r>
    <r>
      <rPr>
        <sz val="10"/>
        <rFont val="Arial Narrow"/>
        <family val="2"/>
      </rPr>
      <t xml:space="preserve"> Cargar y organizar contenidos en el portal web institucional y otros medios digitales de difusión oficial.</t>
    </r>
  </si>
  <si>
    <t>Contenidos en el portal web institucional y otros medios digitales de difusión oficial, cargados.</t>
  </si>
  <si>
    <t>N° de contenidos cargados en el portal web institucional y otros medios digitales de difusión</t>
  </si>
  <si>
    <r>
      <rPr>
        <b/>
        <sz val="9"/>
        <rFont val="Century Schoolbook"/>
        <family val="1"/>
      </rPr>
      <t>1.-</t>
    </r>
    <r>
      <rPr>
        <sz val="10"/>
        <rFont val="Arial Narrow"/>
        <family val="2"/>
      </rPr>
      <t xml:space="preserve"> Monitorear publicaciones en los diarios.
</t>
    </r>
    <r>
      <rPr>
        <b/>
        <sz val="9"/>
        <rFont val="Century Schoolbook"/>
        <family val="1"/>
      </rPr>
      <t>2.-</t>
    </r>
    <r>
      <rPr>
        <sz val="10"/>
        <rFont val="Arial Narrow"/>
        <family val="2"/>
      </rPr>
      <t xml:space="preserve"> Recortar noticias de los periódicos.
</t>
    </r>
    <r>
      <rPr>
        <b/>
        <sz val="9"/>
        <rFont val="Century Schoolbook"/>
        <family val="1"/>
      </rPr>
      <t>3.-</t>
    </r>
    <r>
      <rPr>
        <sz val="10"/>
        <rFont val="Arial Narrow"/>
        <family val="2"/>
      </rPr>
      <t xml:space="preserve"> Archivar en carpetas y clasificarlas por meses.
</t>
    </r>
    <r>
      <rPr>
        <b/>
        <sz val="9"/>
        <rFont val="Century Schoolbook"/>
        <family val="1"/>
      </rPr>
      <t>4.-</t>
    </r>
    <r>
      <rPr>
        <sz val="10"/>
        <rFont val="Arial Narrow"/>
        <family val="2"/>
      </rPr>
      <t xml:space="preserve"> Tabular datos y condensarlos en matriz.</t>
    </r>
  </si>
  <si>
    <r>
      <rPr>
        <b/>
        <sz val="9"/>
        <rFont val="Century Schoolbook"/>
        <family val="1"/>
      </rPr>
      <t>1.-</t>
    </r>
    <r>
      <rPr>
        <sz val="10"/>
        <rFont val="Arial Narrow"/>
        <family val="2"/>
      </rPr>
      <t xml:space="preserve"> Reporte de contenidos cargados.</t>
    </r>
  </si>
  <si>
    <t>* Andrés Carvajal, DIRECTOR
* Esperanza Poma, JEFA RRPP
* Renato Villota, DISEÑADOR GRÁFICO
* Hugo Gaona, COMUNICADOR
* Fátima Crespo, COMUNICADORA
* Luis Chuquirima, JEFE DE IMPRENTA</t>
  </si>
  <si>
    <r>
      <t xml:space="preserve">OBSERVACIÓN DPLAN:
</t>
    </r>
    <r>
      <rPr>
        <sz val="10"/>
        <rFont val="Arial Narrow"/>
        <family val="2"/>
      </rPr>
      <t xml:space="preserve">Esta dependencia entregó el Resumen de Partidas Presupuestarias, que se incluyó en la Reforma Presupuestaria N° </t>
    </r>
    <r>
      <rPr>
        <sz val="10"/>
        <rFont val="Century Schoolbook"/>
        <family val="1"/>
      </rPr>
      <t>002</t>
    </r>
    <r>
      <rPr>
        <sz val="10"/>
        <rFont val="Arial Narrow"/>
        <family val="2"/>
      </rPr>
      <t>, y el detalle de los gastos de bienes y servicios por partida presupuestaria, solicitados mediante oficio N° UTMACH-DPLAN-</t>
    </r>
    <r>
      <rPr>
        <sz val="10"/>
        <rFont val="Century Schoolbook"/>
        <family val="1"/>
      </rPr>
      <t>2020-02</t>
    </r>
    <r>
      <rPr>
        <sz val="10"/>
        <rFont val="Arial Narrow"/>
        <family val="2"/>
      </rPr>
      <t xml:space="preserve">-C de fecha </t>
    </r>
    <r>
      <rPr>
        <sz val="10"/>
        <rFont val="Century Schoolbook"/>
        <family val="1"/>
      </rPr>
      <t>17/01/2020</t>
    </r>
    <r>
      <rPr>
        <sz val="10"/>
        <rFont val="Arial Narrow"/>
        <family val="2"/>
      </rPr>
      <t xml:space="preserve">. Sin embargo, no ha entregado aún el POA Corregido, por lo tanto queda su POA original aprobado mediante Resolución N° </t>
    </r>
    <r>
      <rPr>
        <sz val="10"/>
        <rFont val="Century Schoolbook"/>
        <family val="1"/>
      </rPr>
      <t>449/2019</t>
    </r>
    <r>
      <rPr>
        <sz val="10"/>
        <rFont val="Arial Narrow"/>
        <family val="2"/>
      </rPr>
      <t xml:space="preserve"> del </t>
    </r>
    <r>
      <rPr>
        <sz val="10"/>
        <rFont val="Century Schoolbook"/>
        <family val="1"/>
      </rPr>
      <t>14/08/2019.</t>
    </r>
  </si>
  <si>
    <t>Adquisición de diarios locales</t>
  </si>
  <si>
    <t>Adquisición de diarios nacionales</t>
  </si>
  <si>
    <r>
      <t xml:space="preserve">Tinta EPSON Botella </t>
    </r>
    <r>
      <rPr>
        <sz val="10"/>
        <color theme="1"/>
        <rFont val="Century Schoolbook"/>
        <family val="1"/>
      </rPr>
      <t>70</t>
    </r>
    <r>
      <rPr>
        <sz val="10"/>
        <color theme="1"/>
        <rFont val="Arial Narrow"/>
        <family val="2"/>
      </rPr>
      <t xml:space="preserve"> ml varios colores CMYK</t>
    </r>
  </si>
  <si>
    <r>
      <rPr>
        <b/>
        <sz val="9"/>
        <rFont val="Century Schoolbook"/>
        <family val="1"/>
      </rPr>
      <t>2.-</t>
    </r>
    <r>
      <rPr>
        <sz val="10"/>
        <rFont val="Arial Narrow"/>
        <family val="2"/>
      </rPr>
      <t xml:space="preserve"> Diseñar el Plan Anual de Comunicación Institucional.</t>
    </r>
  </si>
  <si>
    <t>Plan Anual de Comunicación Institucional diseñado.</t>
  </si>
  <si>
    <t>N° de actividades ejecutadas en el Plan Anual de Comunicación Institucional diseñado</t>
  </si>
  <si>
    <r>
      <rPr>
        <b/>
        <sz val="9"/>
        <rFont val="Century Schoolbook"/>
        <family val="1"/>
      </rPr>
      <t>1.-</t>
    </r>
    <r>
      <rPr>
        <sz val="10"/>
        <rFont val="Arial Narrow"/>
        <family val="2"/>
      </rPr>
      <t xml:space="preserve"> Planificar.
</t>
    </r>
    <r>
      <rPr>
        <b/>
        <sz val="9"/>
        <rFont val="Century Schoolbook"/>
        <family val="1"/>
      </rPr>
      <t>2.-</t>
    </r>
    <r>
      <rPr>
        <sz val="10"/>
        <rFont val="Arial Narrow"/>
        <family val="2"/>
      </rPr>
      <t xml:space="preserve"> Coordinar con dependencias.
</t>
    </r>
    <r>
      <rPr>
        <b/>
        <sz val="9"/>
        <rFont val="Century Schoolbook"/>
        <family val="1"/>
      </rPr>
      <t>3.-</t>
    </r>
    <r>
      <rPr>
        <sz val="10"/>
        <rFont val="Arial Narrow"/>
        <family val="2"/>
      </rPr>
      <t xml:space="preserve"> Recolectar información.
</t>
    </r>
    <r>
      <rPr>
        <b/>
        <sz val="9"/>
        <rFont val="Century Schoolbook"/>
        <family val="1"/>
      </rPr>
      <t>4.-</t>
    </r>
    <r>
      <rPr>
        <sz val="10"/>
        <rFont val="Arial Narrow"/>
        <family val="2"/>
      </rPr>
      <t xml:space="preserve"> Redactar plan.
</t>
    </r>
    <r>
      <rPr>
        <b/>
        <sz val="9"/>
        <rFont val="Century Schoolbook"/>
        <family val="1"/>
      </rPr>
      <t>5.-</t>
    </r>
    <r>
      <rPr>
        <sz val="10"/>
        <rFont val="Arial Narrow"/>
        <family val="2"/>
      </rPr>
      <t xml:space="preserve"> Socializar plan.
</t>
    </r>
    <r>
      <rPr>
        <b/>
        <sz val="9"/>
        <rFont val="Century Schoolbook"/>
        <family val="1"/>
      </rPr>
      <t>6.-</t>
    </r>
    <r>
      <rPr>
        <sz val="10"/>
        <rFont val="Arial Narrow"/>
        <family val="2"/>
      </rPr>
      <t xml:space="preserve"> Evaluar plan.</t>
    </r>
  </si>
  <si>
    <r>
      <rPr>
        <b/>
        <sz val="9"/>
        <rFont val="Century Schoolbook"/>
        <family val="1"/>
      </rPr>
      <t>1.-</t>
    </r>
    <r>
      <rPr>
        <sz val="10"/>
        <rFont val="Arial Narrow"/>
        <family val="2"/>
      </rPr>
      <t xml:space="preserve"> Plan de Comunicación Institucional publicado.</t>
    </r>
  </si>
  <si>
    <t>* Andrés Carvajal, DIRECTOR
* Esperanza Poma, JEFA RRPP
 Renato Villota, DISEÑADOR GRÁFICO
* Hugo Gaona, COMUNICADOR
* Fátima Crespo, COMUNICADORA
* Luis Chuquirima, JEFE DE IMPRENTA</t>
  </si>
  <si>
    <r>
      <t xml:space="preserve">Cartulina </t>
    </r>
    <r>
      <rPr>
        <sz val="10"/>
        <rFont val="Century Schoolbook"/>
        <family val="1"/>
      </rPr>
      <t>70</t>
    </r>
    <r>
      <rPr>
        <sz val="10"/>
        <rFont val="Arial Narrow"/>
        <family val="2"/>
      </rPr>
      <t>x</t>
    </r>
    <r>
      <rPr>
        <sz val="10"/>
        <rFont val="Century Schoolbook"/>
        <family val="1"/>
      </rPr>
      <t>100</t>
    </r>
    <r>
      <rPr>
        <sz val="10"/>
        <rFont val="Arial Narrow"/>
        <family val="2"/>
      </rPr>
      <t>x</t>
    </r>
    <r>
      <rPr>
        <sz val="10"/>
        <rFont val="Century Schoolbook"/>
        <family val="1"/>
      </rPr>
      <t>100</t>
    </r>
    <r>
      <rPr>
        <sz val="10"/>
        <rFont val="Arial Narrow"/>
        <family val="2"/>
      </rPr>
      <t xml:space="preserve"> pliegos varios colores</t>
    </r>
  </si>
  <si>
    <r>
      <rPr>
        <b/>
        <sz val="9"/>
        <rFont val="Century Schoolbook"/>
        <family val="1"/>
      </rPr>
      <t>3.-</t>
    </r>
    <r>
      <rPr>
        <sz val="10"/>
        <rFont val="Arial Narrow"/>
        <family val="2"/>
      </rPr>
      <t xml:space="preserve"> Diseñar productos comunicacionales institucionales.</t>
    </r>
  </si>
  <si>
    <t>Productos comunicacionales institucionales, diseñados.</t>
  </si>
  <si>
    <t>N° de productos comunicacionales institucionales diseñados</t>
  </si>
  <si>
    <r>
      <rPr>
        <b/>
        <sz val="9"/>
        <rFont val="Century Schoolbook"/>
        <family val="1"/>
      </rPr>
      <t>1.-</t>
    </r>
    <r>
      <rPr>
        <sz val="10"/>
        <rFont val="Arial Narrow"/>
        <family val="2"/>
      </rPr>
      <t xml:space="preserve"> Planificar.
</t>
    </r>
    <r>
      <rPr>
        <b/>
        <sz val="9"/>
        <rFont val="Century Schoolbook"/>
        <family val="1"/>
      </rPr>
      <t>2.-</t>
    </r>
    <r>
      <rPr>
        <sz val="10"/>
        <rFont val="Arial Narrow"/>
        <family val="2"/>
      </rPr>
      <t xml:space="preserve"> Producir.
</t>
    </r>
    <r>
      <rPr>
        <b/>
        <sz val="9"/>
        <rFont val="Century Schoolbook"/>
        <family val="1"/>
      </rPr>
      <t>3.-</t>
    </r>
    <r>
      <rPr>
        <sz val="10"/>
        <rFont val="Arial Narrow"/>
        <family val="2"/>
      </rPr>
      <t xml:space="preserve"> Grabar o diseñar.
</t>
    </r>
    <r>
      <rPr>
        <b/>
        <sz val="9"/>
        <rFont val="Century Schoolbook"/>
        <family val="1"/>
      </rPr>
      <t>4.-</t>
    </r>
    <r>
      <rPr>
        <sz val="10"/>
        <rFont val="Arial Narrow"/>
        <family val="2"/>
      </rPr>
      <t xml:space="preserve"> Editar.
</t>
    </r>
    <r>
      <rPr>
        <b/>
        <sz val="9"/>
        <rFont val="Century Schoolbook"/>
        <family val="1"/>
      </rPr>
      <t>5.-</t>
    </r>
    <r>
      <rPr>
        <sz val="10"/>
        <rFont val="Arial Narrow"/>
        <family val="2"/>
      </rPr>
      <t xml:space="preserve"> Post producir.
</t>
    </r>
    <r>
      <rPr>
        <b/>
        <sz val="9"/>
        <rFont val="Century Schoolbook"/>
        <family val="1"/>
      </rPr>
      <t>6.-</t>
    </r>
    <r>
      <rPr>
        <sz val="10"/>
        <rFont val="Arial Narrow"/>
        <family val="2"/>
      </rPr>
      <t xml:space="preserve"> Difundir.</t>
    </r>
  </si>
  <si>
    <r>
      <rPr>
        <b/>
        <sz val="9"/>
        <rFont val="Century Schoolbook"/>
        <family val="1"/>
      </rPr>
      <t>1.-</t>
    </r>
    <r>
      <rPr>
        <sz val="10"/>
        <rFont val="Arial Narrow"/>
        <family val="2"/>
      </rPr>
      <t xml:space="preserve"> Reporte de productos comunicacionales entregados.</t>
    </r>
  </si>
  <si>
    <t>Avisos blanco y negro en diferentes tamaños</t>
  </si>
  <si>
    <t>Centímetros</t>
  </si>
  <si>
    <t>Avisos página full color en diferentes tamaños</t>
  </si>
  <si>
    <t>Avisos publicitarios en medios televisivos y digitales</t>
  </si>
  <si>
    <t>Segundos</t>
  </si>
  <si>
    <r>
      <rPr>
        <b/>
        <sz val="9"/>
        <rFont val="Century Schoolbook"/>
        <family val="1"/>
      </rPr>
      <t>4.-</t>
    </r>
    <r>
      <rPr>
        <sz val="10"/>
        <rFont val="Arial Narrow"/>
        <family val="2"/>
      </rPr>
      <t xml:space="preserve"> Medir el nivel de la calidad y accesibilidad de la información difundida.</t>
    </r>
  </si>
  <si>
    <t>Nivel de la calidad y accesibilidad de la información difundida, medido.</t>
  </si>
  <si>
    <t>N° de personas informadas y con accesibilidad a la información difundida</t>
  </si>
  <si>
    <r>
      <rPr>
        <b/>
        <sz val="9"/>
        <rFont val="Century Schoolbook"/>
        <family val="1"/>
      </rPr>
      <t>1.-</t>
    </r>
    <r>
      <rPr>
        <sz val="10"/>
        <rFont val="Arial Narrow"/>
        <family val="2"/>
      </rPr>
      <t xml:space="preserve"> Planificar.
</t>
    </r>
    <r>
      <rPr>
        <b/>
        <sz val="9"/>
        <rFont val="Century Schoolbook"/>
        <family val="1"/>
      </rPr>
      <t>2.-</t>
    </r>
    <r>
      <rPr>
        <sz val="10"/>
        <rFont val="Arial Narrow"/>
        <family val="2"/>
      </rPr>
      <t xml:space="preserve"> Recopilar información.
</t>
    </r>
    <r>
      <rPr>
        <b/>
        <sz val="9"/>
        <rFont val="Century Schoolbook"/>
        <family val="1"/>
      </rPr>
      <t>3.-</t>
    </r>
    <r>
      <rPr>
        <sz val="10"/>
        <rFont val="Arial Narrow"/>
        <family val="2"/>
      </rPr>
      <t xml:space="preserve"> Verificar información.
</t>
    </r>
    <r>
      <rPr>
        <b/>
        <sz val="9"/>
        <rFont val="Century Schoolbook"/>
        <family val="1"/>
      </rPr>
      <t>4.-</t>
    </r>
    <r>
      <rPr>
        <sz val="10"/>
        <rFont val="Arial Narrow"/>
        <family val="2"/>
      </rPr>
      <t xml:space="preserve"> Publicar información.
</t>
    </r>
    <r>
      <rPr>
        <b/>
        <sz val="9"/>
        <rFont val="Century Schoolbook"/>
        <family val="1"/>
      </rPr>
      <t>5.-</t>
    </r>
    <r>
      <rPr>
        <sz val="10"/>
        <rFont val="Arial Narrow"/>
        <family val="2"/>
      </rPr>
      <t xml:space="preserve"> Retroalimentación.</t>
    </r>
  </si>
  <si>
    <r>
      <rPr>
        <b/>
        <sz val="9"/>
        <rFont val="Century Schoolbook"/>
        <family val="1"/>
      </rPr>
      <t>1.-</t>
    </r>
    <r>
      <rPr>
        <sz val="10"/>
        <rFont val="Arial Narrow"/>
        <family val="2"/>
      </rPr>
      <t xml:space="preserve"> Informe semestral del nivel de la calidad y accesibilidad de la información difundida.</t>
    </r>
  </si>
  <si>
    <r>
      <rPr>
        <b/>
        <sz val="9"/>
        <rFont val="Century Schoolbook"/>
        <family val="1"/>
      </rPr>
      <t>5.-</t>
    </r>
    <r>
      <rPr>
        <sz val="10"/>
        <rFont val="Arial Narrow"/>
        <family val="2"/>
      </rPr>
      <t xml:space="preserve"> Emitir informes de asesoría técnica a los procesos gobernantes.</t>
    </r>
  </si>
  <si>
    <t>Informes de asesoría técnica a los procesos gobernantes emitidos.</t>
  </si>
  <si>
    <t>N° de informes de asesoría técnica a los proceso gobernantes emitidos</t>
  </si>
  <si>
    <r>
      <rPr>
        <b/>
        <sz val="9"/>
        <rFont val="Century Schoolbook"/>
        <family val="1"/>
      </rPr>
      <t>1.-</t>
    </r>
    <r>
      <rPr>
        <sz val="10"/>
        <rFont val="Arial Narrow"/>
        <family val="2"/>
      </rPr>
      <t xml:space="preserve"> Planificar.
</t>
    </r>
    <r>
      <rPr>
        <b/>
        <sz val="9"/>
        <rFont val="Century Schoolbook"/>
        <family val="1"/>
      </rPr>
      <t>2.-</t>
    </r>
    <r>
      <rPr>
        <sz val="10"/>
        <rFont val="Arial Narrow"/>
        <family val="2"/>
      </rPr>
      <t xml:space="preserve"> Asesorar.
</t>
    </r>
    <r>
      <rPr>
        <b/>
        <sz val="9"/>
        <rFont val="Century Schoolbook"/>
        <family val="1"/>
      </rPr>
      <t>3.-</t>
    </r>
    <r>
      <rPr>
        <sz val="10"/>
        <rFont val="Arial Narrow"/>
        <family val="2"/>
      </rPr>
      <t xml:space="preserve"> Evaluar.
</t>
    </r>
    <r>
      <rPr>
        <b/>
        <sz val="9"/>
        <rFont val="Century Schoolbook"/>
        <family val="1"/>
      </rPr>
      <t>4.-</t>
    </r>
    <r>
      <rPr>
        <sz val="10"/>
        <rFont val="Arial Narrow"/>
        <family val="2"/>
      </rPr>
      <t xml:space="preserve"> Consolidar informe.
</t>
    </r>
    <r>
      <rPr>
        <b/>
        <sz val="9"/>
        <rFont val="Century Schoolbook"/>
        <family val="1"/>
      </rPr>
      <t>5.-</t>
    </r>
    <r>
      <rPr>
        <sz val="10"/>
        <rFont val="Arial Narrow"/>
        <family val="2"/>
      </rPr>
      <t xml:space="preserve"> Redactar.</t>
    </r>
  </si>
  <si>
    <r>
      <rPr>
        <b/>
        <sz val="9"/>
        <rFont val="Century Schoolbook"/>
        <family val="1"/>
      </rPr>
      <t>1.-</t>
    </r>
    <r>
      <rPr>
        <sz val="10"/>
        <rFont val="Arial Narrow"/>
        <family val="2"/>
      </rPr>
      <t xml:space="preserve"> Reporte de informes consolidado otorgados.</t>
    </r>
  </si>
  <si>
    <r>
      <rPr>
        <b/>
        <sz val="9"/>
        <rFont val="Century Schoolbook"/>
        <family val="1"/>
      </rPr>
      <t>6.-</t>
    </r>
    <r>
      <rPr>
        <sz val="10"/>
        <rFont val="Arial Narrow"/>
        <family val="2"/>
      </rPr>
      <t xml:space="preserve"> Supervisar los requerimientos derivados a la Imprenta Universitaria.</t>
    </r>
  </si>
  <si>
    <t>Requerimientos de la Imprenta Universitaria supervisados.</t>
  </si>
  <si>
    <t>N° de requerimientos de la imprenta universitaria</t>
  </si>
  <si>
    <r>
      <rPr>
        <b/>
        <sz val="9"/>
        <rFont val="Century Schoolbook"/>
        <family val="1"/>
      </rPr>
      <t>1.-</t>
    </r>
    <r>
      <rPr>
        <sz val="10"/>
        <rFont val="Arial Narrow"/>
        <family val="2"/>
      </rPr>
      <t xml:space="preserve"> Planificar.
</t>
    </r>
    <r>
      <rPr>
        <b/>
        <sz val="9"/>
        <rFont val="Century Schoolbook"/>
        <family val="1"/>
      </rPr>
      <t>2.-</t>
    </r>
    <r>
      <rPr>
        <sz val="10"/>
        <rFont val="Arial Narrow"/>
        <family val="2"/>
      </rPr>
      <t xml:space="preserve"> Revisar.
</t>
    </r>
    <r>
      <rPr>
        <b/>
        <sz val="9"/>
        <rFont val="Century Schoolbook"/>
        <family val="1"/>
      </rPr>
      <t>3.-</t>
    </r>
    <r>
      <rPr>
        <sz val="10"/>
        <rFont val="Arial Narrow"/>
        <family val="2"/>
      </rPr>
      <t xml:space="preserve"> Supervisar.
</t>
    </r>
    <r>
      <rPr>
        <b/>
        <sz val="9"/>
        <rFont val="Century Schoolbook"/>
        <family val="1"/>
      </rPr>
      <t>4.-</t>
    </r>
    <r>
      <rPr>
        <sz val="10"/>
        <rFont val="Arial Narrow"/>
        <family val="2"/>
      </rPr>
      <t xml:space="preserve"> Evaluar.
</t>
    </r>
    <r>
      <rPr>
        <b/>
        <sz val="9"/>
        <rFont val="Century Schoolbook"/>
        <family val="1"/>
      </rPr>
      <t>5.-</t>
    </r>
    <r>
      <rPr>
        <sz val="10"/>
        <rFont val="Arial Narrow"/>
        <family val="2"/>
      </rPr>
      <t xml:space="preserve"> Redactar informe.</t>
    </r>
  </si>
  <si>
    <r>
      <rPr>
        <b/>
        <sz val="9"/>
        <rFont val="Century Schoolbook"/>
        <family val="1"/>
      </rPr>
      <t>1.-</t>
    </r>
    <r>
      <rPr>
        <sz val="10"/>
        <rFont val="Arial Narrow"/>
        <family val="2"/>
      </rPr>
      <t xml:space="preserve"> Reporte de supervisión de requerimientos de la imprenta universitaria.</t>
    </r>
  </si>
  <si>
    <r>
      <rPr>
        <b/>
        <sz val="9"/>
        <rFont val="Century Schoolbook"/>
        <family val="1"/>
      </rPr>
      <t>7.-</t>
    </r>
    <r>
      <rPr>
        <sz val="10"/>
        <rFont val="Arial Narrow"/>
        <family val="2"/>
      </rPr>
      <t xml:space="preserve"> Entregar oportunamente la Planificación Operativa Anual y Evaluación de la Planificación Operativa Anual.</t>
    </r>
  </si>
  <si>
    <t>Presentar la Planificación Operativa Anual y Evaluación de la Planificación Operativa Anual.</t>
  </si>
  <si>
    <t>N° de Planificación Operativa Anual y Evaluación de la Planificación Anual presentado</t>
  </si>
  <si>
    <r>
      <rPr>
        <b/>
        <sz val="9"/>
        <rFont val="Century Schoolbook"/>
        <family val="1"/>
      </rPr>
      <t>1.-</t>
    </r>
    <r>
      <rPr>
        <sz val="10"/>
        <rFont val="Arial Narrow"/>
        <family val="2"/>
      </rPr>
      <t xml:space="preserve"> Planificar.
</t>
    </r>
    <r>
      <rPr>
        <b/>
        <sz val="9"/>
        <rFont val="Century Schoolbook"/>
        <family val="1"/>
      </rPr>
      <t>2.-</t>
    </r>
    <r>
      <rPr>
        <sz val="10"/>
        <rFont val="Arial Narrow"/>
        <family val="2"/>
      </rPr>
      <t xml:space="preserve"> Recoger información.
</t>
    </r>
    <r>
      <rPr>
        <b/>
        <sz val="9"/>
        <rFont val="Century Schoolbook"/>
        <family val="1"/>
      </rPr>
      <t>3.-</t>
    </r>
    <r>
      <rPr>
        <sz val="10"/>
        <rFont val="Arial Narrow"/>
        <family val="2"/>
      </rPr>
      <t xml:space="preserve"> Sistematizar.
</t>
    </r>
    <r>
      <rPr>
        <b/>
        <sz val="9"/>
        <rFont val="Century Schoolbook"/>
        <family val="1"/>
      </rPr>
      <t>4.-</t>
    </r>
    <r>
      <rPr>
        <sz val="10"/>
        <rFont val="Arial Narrow"/>
        <family val="2"/>
      </rPr>
      <t xml:space="preserve"> Evaluar.
</t>
    </r>
    <r>
      <rPr>
        <b/>
        <sz val="9"/>
        <rFont val="Century Schoolbook"/>
        <family val="1"/>
      </rPr>
      <t>5.-</t>
    </r>
    <r>
      <rPr>
        <sz val="10"/>
        <rFont val="Arial Narrow"/>
        <family val="2"/>
      </rPr>
      <t xml:space="preserve"> Presentar.</t>
    </r>
  </si>
  <si>
    <r>
      <rPr>
        <b/>
        <sz val="9"/>
        <rFont val="Century Schoolbook"/>
        <family val="1"/>
      </rPr>
      <t>8.-</t>
    </r>
    <r>
      <rPr>
        <sz val="10"/>
        <rFont val="Arial Narrow"/>
        <family val="2"/>
      </rPr>
      <t xml:space="preserve"> Organizar archivo de gestión.</t>
    </r>
  </si>
  <si>
    <t>N° de documentos y archivos registrados en el inventario documental</t>
  </si>
  <si>
    <r>
      <rPr>
        <b/>
        <sz val="9"/>
        <rFont val="Century Schoolbook"/>
        <family val="1"/>
      </rPr>
      <t>1.-</t>
    </r>
    <r>
      <rPr>
        <sz val="10"/>
        <rFont val="Arial Narrow"/>
        <family val="2"/>
      </rPr>
      <t xml:space="preserve"> Receptar archivos.
</t>
    </r>
    <r>
      <rPr>
        <b/>
        <sz val="9"/>
        <rFont val="Century Schoolbook"/>
        <family val="1"/>
      </rPr>
      <t>2.-</t>
    </r>
    <r>
      <rPr>
        <sz val="10"/>
        <rFont val="Arial Narrow"/>
        <family val="2"/>
      </rPr>
      <t xml:space="preserve"> Organizar.
</t>
    </r>
    <r>
      <rPr>
        <b/>
        <sz val="9"/>
        <rFont val="Century Schoolbook"/>
        <family val="1"/>
      </rPr>
      <t>3.-</t>
    </r>
    <r>
      <rPr>
        <sz val="10"/>
        <rFont val="Arial Narrow"/>
        <family val="2"/>
      </rPr>
      <t xml:space="preserve"> Clasificar.
</t>
    </r>
    <r>
      <rPr>
        <b/>
        <sz val="9"/>
        <rFont val="Century Schoolbook"/>
        <family val="1"/>
      </rPr>
      <t>4.-</t>
    </r>
    <r>
      <rPr>
        <sz val="10"/>
        <rFont val="Arial Narrow"/>
        <family val="2"/>
      </rPr>
      <t xml:space="preserve"> Archivar.</t>
    </r>
  </si>
  <si>
    <r>
      <rPr>
        <b/>
        <sz val="9"/>
        <rFont val="Century Schoolbook"/>
        <family val="1"/>
      </rPr>
      <t>1.-</t>
    </r>
    <r>
      <rPr>
        <sz val="10"/>
        <rFont val="Arial Narrow"/>
        <family val="2"/>
      </rPr>
      <t xml:space="preserve"> Inventario documental.</t>
    </r>
  </si>
  <si>
    <r>
      <rPr>
        <b/>
        <sz val="9"/>
        <rFont val="Century Schoolbook"/>
        <family val="1"/>
      </rPr>
      <t>9.-</t>
    </r>
    <r>
      <rPr>
        <sz val="10"/>
        <rFont val="Arial Narrow"/>
        <family val="2"/>
      </rPr>
      <t xml:space="preserve"> Medir el nivel de posicionamiento y percepción de la imagen institucional.</t>
    </r>
  </si>
  <si>
    <t>Nivel de posicionamiento y percepción de la imagen institucional medido.</t>
  </si>
  <si>
    <t>N° de personas encuestadas sobre la imagen institucional en la comunidad universitaria</t>
  </si>
  <si>
    <r>
      <rPr>
        <b/>
        <sz val="9"/>
        <rFont val="Century Schoolbook"/>
        <family val="1"/>
      </rPr>
      <t>1.-</t>
    </r>
    <r>
      <rPr>
        <sz val="10"/>
        <rFont val="Arial Narrow"/>
        <family val="2"/>
      </rPr>
      <t xml:space="preserve"> Diseñar encuesta.
</t>
    </r>
    <r>
      <rPr>
        <b/>
        <sz val="9"/>
        <rFont val="Century Schoolbook"/>
        <family val="1"/>
      </rPr>
      <t>2.-</t>
    </r>
    <r>
      <rPr>
        <sz val="10"/>
        <rFont val="Arial Narrow"/>
        <family val="2"/>
      </rPr>
      <t xml:space="preserve"> Elaborar cuestionario.
</t>
    </r>
    <r>
      <rPr>
        <b/>
        <sz val="9"/>
        <rFont val="Century Schoolbook"/>
        <family val="1"/>
      </rPr>
      <t>3.-</t>
    </r>
    <r>
      <rPr>
        <sz val="10"/>
        <rFont val="Arial Narrow"/>
        <family val="2"/>
      </rPr>
      <t xml:space="preserve"> Aplicar prueba piloto.
</t>
    </r>
    <r>
      <rPr>
        <b/>
        <sz val="9"/>
        <rFont val="Century Schoolbook"/>
        <family val="1"/>
      </rPr>
      <t>4.-</t>
    </r>
    <r>
      <rPr>
        <sz val="10"/>
        <rFont val="Arial Narrow"/>
        <family val="2"/>
      </rPr>
      <t xml:space="preserve"> Redactar encuesta definitiva.
</t>
    </r>
    <r>
      <rPr>
        <b/>
        <sz val="9"/>
        <rFont val="Century Schoolbook"/>
        <family val="1"/>
      </rPr>
      <t>5.-</t>
    </r>
    <r>
      <rPr>
        <sz val="10"/>
        <rFont val="Arial Narrow"/>
        <family val="2"/>
      </rPr>
      <t xml:space="preserve"> Subir a sistema informático.
</t>
    </r>
    <r>
      <rPr>
        <b/>
        <sz val="9"/>
        <rFont val="Century Schoolbook"/>
        <family val="1"/>
      </rPr>
      <t>6.-</t>
    </r>
    <r>
      <rPr>
        <sz val="10"/>
        <rFont val="Arial Narrow"/>
        <family val="2"/>
      </rPr>
      <t xml:space="preserve"> Analizar resultados.</t>
    </r>
  </si>
  <si>
    <r>
      <rPr>
        <b/>
        <sz val="9"/>
        <rFont val="Century Schoolbook"/>
        <family val="1"/>
      </rPr>
      <t>1.-</t>
    </r>
    <r>
      <rPr>
        <sz val="10"/>
        <rFont val="Arial Narrow"/>
        <family val="2"/>
      </rPr>
      <t xml:space="preserve"> Informe semestral de los resultados de la medición del Nivel del Posicionamiento y percepción de la imagen institucional.</t>
    </r>
  </si>
  <si>
    <t>Servicio de impresión de material institucional</t>
  </si>
  <si>
    <t>Metros/Centímetros</t>
  </si>
  <si>
    <r>
      <rPr>
        <b/>
        <sz val="9"/>
        <rFont val="Century Schoolbook"/>
        <family val="1"/>
      </rPr>
      <t>1.-</t>
    </r>
    <r>
      <rPr>
        <sz val="10"/>
        <rFont val="Arial Narrow"/>
        <family val="2"/>
      </rPr>
      <t xml:space="preserve"> Diseñar, diagramar e imprimir documentos.</t>
    </r>
  </si>
  <si>
    <t>Documentos diseñados, diagramados e impresos.</t>
  </si>
  <si>
    <t>N° de Documentos diseñados, diagramados e impresos</t>
  </si>
  <si>
    <r>
      <rPr>
        <b/>
        <sz val="9"/>
        <rFont val="Century Schoolbook"/>
        <family val="1"/>
      </rPr>
      <t>1.-</t>
    </r>
    <r>
      <rPr>
        <sz val="10"/>
        <rFont val="Arial Narrow"/>
        <family val="2"/>
      </rPr>
      <t xml:space="preserve"> Registrar, ejecutar, diagramar, diseñar, imprimir y refilar los trabajos realizados.</t>
    </r>
  </si>
  <si>
    <r>
      <rPr>
        <b/>
        <sz val="9"/>
        <rFont val="Century Schoolbook"/>
        <family val="1"/>
      </rPr>
      <t>1.-</t>
    </r>
    <r>
      <rPr>
        <sz val="10"/>
        <rFont val="Arial Narrow"/>
        <family val="2"/>
      </rPr>
      <t xml:space="preserve"> Reporte de Documentos diseñados, diagramados e impresos.</t>
    </r>
  </si>
  <si>
    <t>* Lic. ANDRES CARVAJAL ROMERO,
  Director de Comunicación
* Ing. LUIS CHUQIRIMA ESPINOZA,
  Jefe de Imprenta
* Lic. RENATO VILLONTA,
  Diseñador
* Lic. BENTO MOROCHO,
  Auxiliar de Servicios</t>
  </si>
  <si>
    <t>Mantenimiento maquinarias de la imprenta</t>
  </si>
  <si>
    <r>
      <rPr>
        <b/>
        <sz val="9"/>
        <rFont val="Century Schoolbook"/>
        <family val="1"/>
      </rPr>
      <t>2.-</t>
    </r>
    <r>
      <rPr>
        <sz val="10"/>
        <rFont val="Arial Narrow"/>
        <family val="2"/>
      </rPr>
      <t xml:space="preserve"> Empastar y refilar expedientes.</t>
    </r>
  </si>
  <si>
    <t>Expedientes empastados y refilados.</t>
  </si>
  <si>
    <t>N° de expedientes empastados y refilados</t>
  </si>
  <si>
    <r>
      <rPr>
        <b/>
        <sz val="9"/>
        <rFont val="Century Schoolbook"/>
        <family val="1"/>
      </rPr>
      <t>1.-</t>
    </r>
    <r>
      <rPr>
        <sz val="10"/>
        <rFont val="Arial Narrow"/>
        <family val="2"/>
      </rPr>
      <t xml:space="preserve"> Reporte de expedientes empastados y refilados.</t>
    </r>
  </si>
  <si>
    <r>
      <rPr>
        <b/>
        <sz val="9"/>
        <rFont val="Century Schoolbook"/>
        <family val="1"/>
      </rPr>
      <t>3.-</t>
    </r>
    <r>
      <rPr>
        <sz val="10"/>
        <rFont val="Arial Narrow"/>
        <family val="2"/>
      </rPr>
      <t xml:space="preserve"> Entregar la Planificación Operativo Anual y evaluar la Planificación Operativa Anual.</t>
    </r>
  </si>
  <si>
    <r>
      <rPr>
        <b/>
        <sz val="9"/>
        <rFont val="Century Schoolbook"/>
        <family val="1"/>
      </rPr>
      <t>1.-</t>
    </r>
    <r>
      <rPr>
        <sz val="10"/>
        <rFont val="Arial Narrow"/>
        <family val="2"/>
      </rPr>
      <t xml:space="preserve"> Elaborar el POA de la Imprenta.
</t>
    </r>
    <r>
      <rPr>
        <b/>
        <sz val="9"/>
        <rFont val="Century Schoolbook"/>
        <family val="1"/>
      </rPr>
      <t>2.-</t>
    </r>
    <r>
      <rPr>
        <sz val="10"/>
        <rFont val="Arial Narrow"/>
        <family val="2"/>
      </rPr>
      <t xml:space="preserve"> Evaluar el primer semestre de la Imprenta.</t>
    </r>
  </si>
  <si>
    <r>
      <rPr>
        <b/>
        <sz val="9"/>
        <rFont val="Century Schoolbook"/>
        <family val="1"/>
      </rPr>
      <t>4.-</t>
    </r>
    <r>
      <rPr>
        <sz val="10"/>
        <rFont val="Arial Narrow"/>
        <family val="2"/>
      </rPr>
      <t xml:space="preserve"> Organizar el Archivo de Gestión.</t>
    </r>
  </si>
  <si>
    <t>N° de archivos de gestión organizados por la Imprenta registrados en el inventario documental</t>
  </si>
  <si>
    <r>
      <rPr>
        <b/>
        <sz val="9"/>
        <rFont val="Century Schoolbook"/>
        <family val="1"/>
      </rPr>
      <t>1.-</t>
    </r>
    <r>
      <rPr>
        <sz val="10"/>
        <rFont val="Arial Narrow"/>
        <family val="2"/>
      </rPr>
      <t xml:space="preserve"> Organizar el archivo de gestión.</t>
    </r>
  </si>
  <si>
    <t>* Lic. ANDRES CARVAJAL ROMERO,
  Director de Comunicación
* Ing. LUIS CHUQIRIMA ESPINOZA,
 Jefe de Imprenta
* Lic. RENATO VILLONTA,
  Diseñador
* Lic. BENTO MOROCHO,
  Auxiliar de Servicios</t>
  </si>
  <si>
    <t>Directrices para el diseño y/o rediseño curricular, elaboradas.</t>
  </si>
  <si>
    <t>N° de documentos con directrices para el diseño y/o rediseño curricular socializados</t>
  </si>
  <si>
    <t>* Gisela León,
  Directora Académica
* Franklin Conza,
  Jefe de la Unidad de Gestión, Mejoramiento, Evaluación Académica y Titulación</t>
  </si>
  <si>
    <t>Oferta académica difundida.</t>
  </si>
  <si>
    <t>N° de difusiones ejecutadas de la oferta académica</t>
  </si>
  <si>
    <t>Autoridades académicas y coordinadores de carrera capacitados para elaboración de distributivos académicos.</t>
  </si>
  <si>
    <t>N° de autoridades académicas y coordinadores de carrera capacitados</t>
  </si>
  <si>
    <t xml:space="preserve">
</t>
  </si>
  <si>
    <t>Estilete Grande</t>
  </si>
  <si>
    <t>Calendario académico gestionados para aprobación.</t>
  </si>
  <si>
    <t>N° de gestiones de aprobación de calendarios académicos</t>
  </si>
  <si>
    <t>* Gisela León,
  Directora Académica
* Franklin Conza,
  Jefe de la Unidad de Gestión, Mejoramiento, Evaluación Académica y Titulación
* Jorge Benites,
  Analista de la Unidad de Gestión, Mejoramiento, Evaluación Académica y Titulación</t>
  </si>
  <si>
    <t>Proceso planificado de la Evaluación integral del desempeño docente.</t>
  </si>
  <si>
    <t>N° de procesos de la Evaluación Integral del desempeño docente ejecutados</t>
  </si>
  <si>
    <t>Plan de perfeccionamiento Académico Gestionado para ejecución.</t>
  </si>
  <si>
    <t>N° de acuerdos de la Comisión del Plan de Perfeccionamiento Académico ejecutados</t>
  </si>
  <si>
    <t>* Gisela León,
  Directora Académica
* Franklin Conza,
 Jefe de la Unidad de Gestión, Mejoramiento, Evaluación Académica y Titulación
* Jorge Benites,
  Analista de la Unidad de Gestión, Mejoramiento, Evaluación Académica y Titulación</t>
  </si>
  <si>
    <t>Procesos de titulación gestionados.</t>
  </si>
  <si>
    <t>N° de procesos de titulación gestionados</t>
  </si>
  <si>
    <t>* Gisela León,
  Directora Académica
* Franklin Conza,
  Jefe de la Unidad de Gestión, Mejoramiento, Evaluación Académica y Titulación
* Jorge Benitez,
  Analista de la Unidad de Gestión, Mejoramiento, Evaluación Académica y Titulación</t>
  </si>
  <si>
    <t>N° de Plan Operativo y Matrices de autoevaluación presentados oportunamente</t>
  </si>
  <si>
    <t>N° de documentos registrados en el inventario documental</t>
  </si>
  <si>
    <t>* Jaqueline Valarezo,
  Supervisora de la Unidad de Gestión, Mejoramiento, Evaluación Académica
* Kira Ramírez,
  Supervisora de la Unidad de Gestión, Mejoramiento, Evaluación Académica</t>
  </si>
  <si>
    <r>
      <rPr>
        <b/>
        <sz val="9"/>
        <rFont val="Century Schoolbook"/>
        <family val="1"/>
      </rPr>
      <t>1.-</t>
    </r>
    <r>
      <rPr>
        <sz val="10"/>
        <rFont val="Arial Narrow"/>
        <family val="2"/>
      </rPr>
      <t xml:space="preserve"> Elaborar propuesta de directrices para diseño y/o rediseño curricular.</t>
    </r>
  </si>
  <si>
    <r>
      <rPr>
        <b/>
        <sz val="9"/>
        <rFont val="Century Schoolbook"/>
        <family val="1"/>
      </rPr>
      <t>1.-</t>
    </r>
    <r>
      <rPr>
        <sz val="10"/>
        <rFont val="Arial Narrow"/>
        <family val="2"/>
      </rPr>
      <t xml:space="preserve"> Convocar a reuniones de trabajo a subdecanos de las facultades.
</t>
    </r>
    <r>
      <rPr>
        <b/>
        <sz val="9"/>
        <rFont val="Century Schoolbook"/>
        <family val="1"/>
      </rPr>
      <t>2.-</t>
    </r>
    <r>
      <rPr>
        <sz val="10"/>
        <rFont val="Arial Narrow"/>
        <family val="2"/>
      </rPr>
      <t xml:space="preserve"> Firmar actas de asistencia y acuerdos de las reuniones de trabajo.
</t>
    </r>
    <r>
      <rPr>
        <b/>
        <sz val="9"/>
        <rFont val="Century Schoolbook"/>
        <family val="1"/>
      </rPr>
      <t>3.-</t>
    </r>
    <r>
      <rPr>
        <sz val="10"/>
        <rFont val="Arial Narrow"/>
        <family val="2"/>
      </rPr>
      <t xml:space="preserve"> Definir el documento con las directrices para el diseño y/o rediseño curricular.</t>
    </r>
  </si>
  <si>
    <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</si>
  <si>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r>
      <t xml:space="preserve">Archivadores tamaño oficio lomo </t>
    </r>
    <r>
      <rPr>
        <sz val="10"/>
        <color theme="1"/>
        <rFont val="Century Schoolbook"/>
        <family val="1"/>
      </rPr>
      <t>8</t>
    </r>
    <r>
      <rPr>
        <sz val="10"/>
        <color theme="1"/>
        <rFont val="Arial Narrow"/>
        <family val="2"/>
      </rPr>
      <t xml:space="preserve"> cms</t>
    </r>
  </si>
  <si>
    <r>
      <rPr>
        <b/>
        <sz val="9"/>
        <rFont val="Century Schoolbook"/>
        <family val="1"/>
      </rPr>
      <t>2.-</t>
    </r>
    <r>
      <rPr>
        <sz val="10"/>
        <rFont val="Arial Narrow"/>
        <family val="2"/>
      </rPr>
      <t xml:space="preserve"> Difundir la oferta académica de la UTMACH.</t>
    </r>
  </si>
  <si>
    <r>
      <rPr>
        <b/>
        <sz val="9"/>
        <rFont val="Century Schoolbook"/>
        <family val="1"/>
      </rPr>
      <t>1.-</t>
    </r>
    <r>
      <rPr>
        <sz val="10"/>
        <rFont val="Arial Narrow"/>
        <family val="2"/>
      </rPr>
      <t xml:space="preserve"> Solicitar la oferta académica a las Facultades.
</t>
    </r>
    <r>
      <rPr>
        <b/>
        <sz val="9"/>
        <rFont val="Century Schoolbook"/>
        <family val="1"/>
      </rPr>
      <t>2.-</t>
    </r>
    <r>
      <rPr>
        <sz val="10"/>
        <rFont val="Arial Narrow"/>
        <family val="2"/>
      </rPr>
      <t xml:space="preserve"> Solicitar a Vicerrectorado Académico tramite regular para aprobación de la oferta académica institucional.
</t>
    </r>
    <r>
      <rPr>
        <b/>
        <sz val="9"/>
        <rFont val="Century Schoolbook"/>
        <family val="1"/>
      </rPr>
      <t>3.-</t>
    </r>
    <r>
      <rPr>
        <sz val="10"/>
        <rFont val="Arial Narrow"/>
        <family val="2"/>
      </rPr>
      <t xml:space="preserve"> Informar a Vicerrectorado Académico sobre el monitoreo realizado a la oferta académica.</t>
    </r>
  </si>
  <si>
    <r>
      <rPr>
        <b/>
        <sz val="9"/>
        <rFont val="Century Schoolbook"/>
        <family val="1"/>
      </rPr>
      <t>1.-</t>
    </r>
    <r>
      <rPr>
        <sz val="10"/>
        <rFont val="Arial Narrow"/>
        <family val="2"/>
      </rPr>
      <t xml:space="preserve"> Memoria gráfica de la difusión de la oferta académica.</t>
    </r>
  </si>
  <si>
    <r>
      <rPr>
        <b/>
        <sz val="9"/>
        <rFont val="Century Schoolbook"/>
        <family val="1"/>
      </rPr>
      <t>3.-</t>
    </r>
    <r>
      <rPr>
        <sz val="10"/>
        <rFont val="Arial Narrow"/>
        <family val="2"/>
      </rPr>
      <t xml:space="preserve"> Capacitar a las autoridades académicas y coordinadores de carrera sobre elaboración de distributivos académicos.</t>
    </r>
  </si>
  <si>
    <r>
      <rPr>
        <b/>
        <sz val="9"/>
        <rFont val="Century Schoolbook"/>
        <family val="1"/>
      </rPr>
      <t>1.-</t>
    </r>
    <r>
      <rPr>
        <sz val="10"/>
        <rFont val="Arial Narrow"/>
        <family val="2"/>
      </rPr>
      <t xml:space="preserve"> Convocar a los subdecanos y coordinadores de carreras a capacitaciones sobre la elaboración de distributivos académicos.
</t>
    </r>
    <r>
      <rPr>
        <b/>
        <sz val="9"/>
        <rFont val="Century Schoolbook"/>
        <family val="1"/>
      </rPr>
      <t>2.-</t>
    </r>
    <r>
      <rPr>
        <sz val="10"/>
        <rFont val="Arial Narrow"/>
        <family val="2"/>
      </rPr>
      <t xml:space="preserve"> Receptar firmas de asistencias a las capacitaciones convocadas.</t>
    </r>
  </si>
  <si>
    <r>
      <rPr>
        <b/>
        <sz val="9"/>
        <rFont val="Century Schoolbook"/>
        <family val="1"/>
      </rPr>
      <t>1.-</t>
    </r>
    <r>
      <rPr>
        <sz val="10"/>
        <rFont val="Arial Narrow"/>
        <family val="2"/>
      </rPr>
      <t xml:space="preserve"> Registros de asistencias de las capacitaciones.</t>
    </r>
  </si>
  <si>
    <r>
      <t xml:space="preserve">Cuaderno espiral Universitario Cuadros </t>
    </r>
    <r>
      <rPr>
        <sz val="10"/>
        <color theme="1"/>
        <rFont val="Century Schoolbook"/>
        <family val="1"/>
      </rPr>
      <t>100</t>
    </r>
    <r>
      <rPr>
        <sz val="10"/>
        <color theme="1"/>
        <rFont val="Arial Narrow"/>
        <family val="2"/>
      </rPr>
      <t xml:space="preserve"> Hojas</t>
    </r>
  </si>
  <si>
    <r>
      <t xml:space="preserve">Grapas </t>
    </r>
    <r>
      <rPr>
        <sz val="10"/>
        <color theme="1"/>
        <rFont val="Century Schoolbook"/>
        <family val="1"/>
      </rPr>
      <t>23/6</t>
    </r>
    <r>
      <rPr>
        <sz val="10"/>
        <color theme="1"/>
        <rFont val="Arial Narrow"/>
        <family val="2"/>
      </rPr>
      <t xml:space="preserve"> Caja de </t>
    </r>
    <r>
      <rPr>
        <sz val="10"/>
        <color theme="1"/>
        <rFont val="Century Schoolbook"/>
        <family val="1"/>
      </rPr>
      <t>1000</t>
    </r>
    <r>
      <rPr>
        <sz val="10"/>
        <color theme="1"/>
        <rFont val="Arial Narrow"/>
        <family val="2"/>
      </rPr>
      <t xml:space="preserve"> U</t>
    </r>
  </si>
  <si>
    <r>
      <rPr>
        <b/>
        <sz val="9"/>
        <rFont val="Century Schoolbook"/>
        <family val="1"/>
      </rPr>
      <t>4.-</t>
    </r>
    <r>
      <rPr>
        <sz val="10"/>
        <rFont val="Arial Narrow"/>
        <family val="2"/>
      </rPr>
      <t xml:space="preserve"> Gestionar la aprobación del Calendario Académico.</t>
    </r>
  </si>
  <si>
    <r>
      <rPr>
        <b/>
        <sz val="9"/>
        <rFont val="Century Schoolbook"/>
        <family val="1"/>
      </rPr>
      <t>1.-</t>
    </r>
    <r>
      <rPr>
        <sz val="10"/>
        <rFont val="Arial Narrow"/>
        <family val="2"/>
      </rPr>
      <t xml:space="preserve"> Solicitar la planificación anual de actividades a las dependencias académicas y administrativas.
</t>
    </r>
    <r>
      <rPr>
        <b/>
        <sz val="9"/>
        <rFont val="Century Schoolbook"/>
        <family val="1"/>
      </rPr>
      <t>2.-</t>
    </r>
    <r>
      <rPr>
        <sz val="10"/>
        <rFont val="Arial Narrow"/>
        <family val="2"/>
      </rPr>
      <t xml:space="preserve"> Solicitar a Vicerrectorado Académico tramite regular para aprobación de calendario académico institucional.
</t>
    </r>
    <r>
      <rPr>
        <b/>
        <sz val="9"/>
        <rFont val="Century Schoolbook"/>
        <family val="1"/>
      </rPr>
      <t>3.-</t>
    </r>
    <r>
      <rPr>
        <sz val="10"/>
        <rFont val="Arial Narrow"/>
        <family val="2"/>
      </rPr>
      <t xml:space="preserve"> Publicar calendario académico institucional aprobado por Consejo Universitario en el portal web.</t>
    </r>
  </si>
  <si>
    <r>
      <rPr>
        <b/>
        <sz val="9"/>
        <rFont val="Century Schoolbook"/>
        <family val="1"/>
      </rPr>
      <t>1.-</t>
    </r>
    <r>
      <rPr>
        <sz val="10"/>
        <rFont val="Arial Narrow"/>
        <family val="2"/>
      </rPr>
      <t xml:space="preserve"> Calendario académico aprobado.</t>
    </r>
  </si>
  <si>
    <r>
      <rPr>
        <b/>
        <sz val="9"/>
        <rFont val="Century Schoolbook"/>
        <family val="1"/>
      </rPr>
      <t>5.-</t>
    </r>
    <r>
      <rPr>
        <sz val="10"/>
        <rFont val="Arial Narrow"/>
        <family val="2"/>
      </rPr>
      <t xml:space="preserve"> Planificar el proceso de Evaluación integral del desempeño docente.</t>
    </r>
  </si>
  <si>
    <r>
      <rPr>
        <b/>
        <sz val="9"/>
        <rFont val="Century Schoolbook"/>
        <family val="1"/>
      </rPr>
      <t>1.-</t>
    </r>
    <r>
      <rPr>
        <sz val="10"/>
        <rFont val="Arial Narrow"/>
        <family val="2"/>
      </rPr>
      <t xml:space="preserve"> Solicitar a Vicerrectorado Académico tramite regular para aprobación del cronograma de evaluación integral del desempeño docente.
</t>
    </r>
    <r>
      <rPr>
        <b/>
        <sz val="9"/>
        <rFont val="Century Schoolbook"/>
        <family val="1"/>
      </rPr>
      <t>2.-</t>
    </r>
    <r>
      <rPr>
        <sz val="10"/>
        <rFont val="Arial Narrow"/>
        <family val="2"/>
      </rPr>
      <t xml:space="preserve"> Informar a Vicerrectorado Académico sobre la evaluación integral del desempeño docente.</t>
    </r>
  </si>
  <si>
    <r>
      <rPr>
        <b/>
        <sz val="9"/>
        <rFont val="Century Schoolbook"/>
        <family val="1"/>
      </rPr>
      <t>1.-</t>
    </r>
    <r>
      <rPr>
        <sz val="10"/>
        <rFont val="Arial Narrow"/>
        <family val="2"/>
      </rPr>
      <t xml:space="preserve"> Informe final de proceso de la Evaluación integral del desempeño docente.</t>
    </r>
  </si>
  <si>
    <r>
      <t xml:space="preserve">Perforadora Semindustrial </t>
    </r>
    <r>
      <rPr>
        <sz val="10"/>
        <color theme="1"/>
        <rFont val="Century Schoolbook"/>
        <family val="1"/>
      </rPr>
      <t>100</t>
    </r>
    <r>
      <rPr>
        <sz val="10"/>
        <color theme="1"/>
        <rFont val="Arial Narrow"/>
        <family val="2"/>
      </rPr>
      <t xml:space="preserve"> Hojas</t>
    </r>
  </si>
  <si>
    <r>
      <rPr>
        <b/>
        <sz val="9"/>
        <rFont val="Century Schoolbook"/>
        <family val="1"/>
      </rPr>
      <t>6.-</t>
    </r>
    <r>
      <rPr>
        <sz val="10"/>
        <rFont val="Arial Narrow"/>
        <family val="2"/>
      </rPr>
      <t xml:space="preserve"> Gestionar la ejecución del Plan de Perfeccionamiento Académico.</t>
    </r>
  </si>
  <si>
    <r>
      <rPr>
        <b/>
        <sz val="9"/>
        <rFont val="Century Schoolbook"/>
        <family val="1"/>
      </rPr>
      <t>1.-</t>
    </r>
    <r>
      <rPr>
        <sz val="10"/>
        <rFont val="Arial Narrow"/>
        <family val="2"/>
      </rPr>
      <t xml:space="preserve"> Solicitar a Vicerrectorado Académico tramite regular para aprobación del cronograma de las jornadas académicas.
</t>
    </r>
    <r>
      <rPr>
        <b/>
        <sz val="9"/>
        <rFont val="Century Schoolbook"/>
        <family val="1"/>
      </rPr>
      <t>2.-</t>
    </r>
    <r>
      <rPr>
        <sz val="10"/>
        <rFont val="Arial Narrow"/>
        <family val="2"/>
      </rPr>
      <t xml:space="preserve"> Informar a Vicerrectorado Académico sobre el desenvolvimiento de las jornadas académicas.</t>
    </r>
  </si>
  <si>
    <r>
      <rPr>
        <b/>
        <sz val="9"/>
        <rFont val="Century Schoolbook"/>
        <family val="1"/>
      </rPr>
      <t>1.-</t>
    </r>
    <r>
      <rPr>
        <sz val="10"/>
        <rFont val="Arial Narrow"/>
        <family val="2"/>
      </rPr>
      <t xml:space="preserve"> Documentos de gestión.</t>
    </r>
  </si>
  <si>
    <r>
      <t xml:space="preserve">Cinta Adhesiva Transparente </t>
    </r>
    <r>
      <rPr>
        <sz val="10"/>
        <color theme="1"/>
        <rFont val="Century Schoolbook"/>
        <family val="1"/>
      </rPr>
      <t>18</t>
    </r>
    <r>
      <rPr>
        <sz val="10"/>
        <color theme="1"/>
        <rFont val="Arial Narrow"/>
        <family val="2"/>
      </rPr>
      <t xml:space="preserve"> X </t>
    </r>
    <r>
      <rPr>
        <sz val="10"/>
        <color theme="1"/>
        <rFont val="Century Schoolbook"/>
        <family val="1"/>
      </rPr>
      <t>25</t>
    </r>
    <r>
      <rPr>
        <sz val="10"/>
        <color theme="1"/>
        <rFont val="Arial Narrow"/>
        <family val="2"/>
      </rPr>
      <t xml:space="preserve"> Ydas</t>
    </r>
  </si>
  <si>
    <r>
      <t xml:space="preserve">Cinta de Embalaje Transparente </t>
    </r>
    <r>
      <rPr>
        <sz val="10"/>
        <color theme="1"/>
        <rFont val="Century Schoolbook"/>
        <family val="1"/>
      </rPr>
      <t xml:space="preserve">2 </t>
    </r>
    <r>
      <rPr>
        <sz val="10"/>
        <color theme="1"/>
        <rFont val="Arial Narrow"/>
        <family val="2"/>
      </rPr>
      <t xml:space="preserve">Pulgadas X </t>
    </r>
    <r>
      <rPr>
        <sz val="10"/>
        <color theme="1"/>
        <rFont val="Century Schoolbook"/>
        <family val="1"/>
      </rPr>
      <t>40</t>
    </r>
    <r>
      <rPr>
        <sz val="10"/>
        <color theme="1"/>
        <rFont val="Arial Narrow"/>
        <family val="2"/>
      </rPr>
      <t xml:space="preserve"> Ydas</t>
    </r>
  </si>
  <si>
    <r>
      <rPr>
        <b/>
        <sz val="9"/>
        <rFont val="Century Schoolbook"/>
        <family val="1"/>
      </rPr>
      <t>7.-</t>
    </r>
    <r>
      <rPr>
        <sz val="10"/>
        <rFont val="Arial Narrow"/>
        <family val="2"/>
      </rPr>
      <t xml:space="preserve"> Gestionar aprobación de los procesos de titulación.</t>
    </r>
  </si>
  <si>
    <r>
      <rPr>
        <b/>
        <sz val="9"/>
        <rFont val="Century Schoolbook"/>
        <family val="1"/>
      </rPr>
      <t>1.-</t>
    </r>
    <r>
      <rPr>
        <sz val="10"/>
        <rFont val="Arial Narrow"/>
        <family val="2"/>
      </rPr>
      <t xml:space="preserve"> Solicitar a Vicerrectorado Académico tramite regular para aprobación de los cronogramas de titulación de grado (ENFERMERÍA Y EL RESTO DE CARRERAS).
</t>
    </r>
    <r>
      <rPr>
        <b/>
        <sz val="9"/>
        <rFont val="Century Schoolbook"/>
        <family val="1"/>
      </rPr>
      <t>2.-</t>
    </r>
    <r>
      <rPr>
        <sz val="10"/>
        <rFont val="Arial Narrow"/>
        <family val="2"/>
      </rPr>
      <t xml:space="preserve"> Informar a Vicerrectorado Académico sobre el proceso de titulación de grado (ENFERMERÍA Y EL RESTO DE CARRERAS).</t>
    </r>
  </si>
  <si>
    <r>
      <rPr>
        <b/>
        <sz val="9"/>
        <rFont val="Century Schoolbook"/>
        <family val="1"/>
      </rPr>
      <t>1.-</t>
    </r>
    <r>
      <rPr>
        <sz val="10"/>
        <rFont val="Arial Narrow"/>
        <family val="2"/>
      </rPr>
      <t xml:space="preserve"> Procesos de titulación aprobados.</t>
    </r>
  </si>
  <si>
    <r>
      <t xml:space="preserve">Lápiz HB con goma Caja </t>
    </r>
    <r>
      <rPr>
        <sz val="10"/>
        <color theme="1"/>
        <rFont val="Century Schoolbook"/>
        <family val="1"/>
      </rPr>
      <t>12</t>
    </r>
    <r>
      <rPr>
        <sz val="10"/>
        <color theme="1"/>
        <rFont val="Arial Narrow"/>
        <family val="2"/>
      </rPr>
      <t xml:space="preserve"> Unidades</t>
    </r>
  </si>
  <si>
    <r>
      <rPr>
        <b/>
        <sz val="9"/>
        <rFont val="Century Schoolbook"/>
        <family val="1"/>
      </rPr>
      <t>8.-</t>
    </r>
    <r>
      <rPr>
        <sz val="10"/>
        <rFont val="Arial Narrow"/>
        <family val="2"/>
      </rPr>
      <t xml:space="preserve"> Presentar la Planificación Operativa Anual y Evaluación de la Planificación Operativa Anual.</t>
    </r>
  </si>
  <si>
    <r>
      <rPr>
        <b/>
        <sz val="9"/>
        <rFont val="Century Schoolbook"/>
        <family val="1"/>
      </rPr>
      <t>1.-</t>
    </r>
    <r>
      <rPr>
        <sz val="10"/>
        <rFont val="Arial Narrow"/>
        <family val="2"/>
      </rPr>
      <t xml:space="preserve"> Remitir a la Dirección de Planificación el POA-PAC.
</t>
    </r>
    <r>
      <rPr>
        <b/>
        <sz val="9"/>
        <rFont val="Century Schoolbook"/>
        <family val="1"/>
      </rPr>
      <t>2.-</t>
    </r>
    <r>
      <rPr>
        <sz val="10"/>
        <rFont val="Arial Narrow"/>
        <family val="2"/>
      </rPr>
      <t xml:space="preserve"> Solicitar mediante oficio la adquisición de materiales y equipos de oficina.</t>
    </r>
  </si>
  <si>
    <r>
      <rPr>
        <b/>
        <sz val="9"/>
        <rFont val="Century Schoolbook"/>
        <family val="1"/>
      </rPr>
      <t>1.-</t>
    </r>
    <r>
      <rPr>
        <sz val="10"/>
        <rFont val="Arial Narrow"/>
        <family val="2"/>
      </rPr>
      <t xml:space="preserve"> Plan Operativo Anual y Evaluación del Plan Operativo Anual.</t>
    </r>
  </si>
  <si>
    <r>
      <rPr>
        <b/>
        <sz val="9"/>
        <rFont val="Century Schoolbook"/>
        <family val="1"/>
      </rPr>
      <t>9.-</t>
    </r>
    <r>
      <rPr>
        <sz val="10"/>
        <rFont val="Arial Narrow"/>
        <family val="2"/>
      </rPr>
      <t xml:space="preserve"> Organizar el Archivo de Gestión.</t>
    </r>
  </si>
  <si>
    <r>
      <rPr>
        <b/>
        <sz val="9"/>
        <rFont val="Century Schoolbook"/>
        <family val="1"/>
      </rPr>
      <t>1.-</t>
    </r>
    <r>
      <rPr>
        <sz val="10"/>
        <rFont val="Arial Narrow"/>
        <family val="2"/>
      </rPr>
      <t xml:space="preserve"> Archivar los documentos que se reciben y se envían, en folios destinado para tal uso.</t>
    </r>
  </si>
  <si>
    <r>
      <rPr>
        <b/>
        <sz val="9"/>
        <rFont val="Century Schoolbook"/>
        <family val="1"/>
      </rPr>
      <t>1.-</t>
    </r>
    <r>
      <rPr>
        <sz val="10"/>
        <rFont val="Arial Narrow"/>
        <family val="2"/>
      </rPr>
      <t xml:space="preserve"> Inventario Documental.</t>
    </r>
  </si>
  <si>
    <r>
      <rPr>
        <b/>
        <sz val="9"/>
        <rFont val="Century Schoolbook"/>
        <family val="1"/>
      </rPr>
      <t>1.-</t>
    </r>
    <r>
      <rPr>
        <sz val="10"/>
        <rFont val="Arial Narrow"/>
        <family val="2"/>
      </rPr>
      <t xml:space="preserve"> Consolidar la Oferta Académica.</t>
    </r>
  </si>
  <si>
    <t>Oferta Académica Consolidada.</t>
  </si>
  <si>
    <t>N° de carreras de grado ofertadas</t>
  </si>
  <si>
    <r>
      <rPr>
        <b/>
        <sz val="9"/>
        <rFont val="Century Schoolbook"/>
        <family val="1"/>
      </rPr>
      <t xml:space="preserve">1.- </t>
    </r>
    <r>
      <rPr>
        <sz val="10"/>
        <rFont val="Arial Narrow"/>
        <family val="2"/>
      </rPr>
      <t xml:space="preserve">Solicitar a la Dirección Académica la oferta académica vigente.
</t>
    </r>
    <r>
      <rPr>
        <b/>
        <sz val="9"/>
        <rFont val="Century Schoolbook"/>
        <family val="1"/>
      </rPr>
      <t>2.-</t>
    </r>
    <r>
      <rPr>
        <sz val="10"/>
        <rFont val="Arial Narrow"/>
        <family val="2"/>
      </rPr>
      <t xml:space="preserve"> Recepción de información sobre oferta académica remitidos desde el subdecanato de las facultades.
</t>
    </r>
    <r>
      <rPr>
        <b/>
        <sz val="9"/>
        <rFont val="Century Schoolbook"/>
        <family val="1"/>
      </rPr>
      <t>3.-</t>
    </r>
    <r>
      <rPr>
        <sz val="10"/>
        <rFont val="Arial Narrow"/>
        <family val="2"/>
      </rPr>
      <t xml:space="preserve"> Convocar y registrar acuerdos referente a la consolidación y monitoreo de la oferta académica.
</t>
    </r>
    <r>
      <rPr>
        <b/>
        <sz val="9"/>
        <rFont val="Century Schoolbook"/>
        <family val="1"/>
      </rPr>
      <t>4.-</t>
    </r>
    <r>
      <rPr>
        <sz val="10"/>
        <rFont val="Arial Narrow"/>
        <family val="2"/>
      </rPr>
      <t xml:space="preserve"> Consolidar la información de las carreras con su oferta académica para el período académico correspondiente.
</t>
    </r>
    <r>
      <rPr>
        <b/>
        <sz val="9"/>
        <rFont val="Century Schoolbook"/>
        <family val="1"/>
      </rPr>
      <t>5.-</t>
    </r>
    <r>
      <rPr>
        <sz val="10"/>
        <rFont val="Arial Narrow"/>
        <family val="2"/>
      </rPr>
      <t xml:space="preserve"> Solicitar a Dirección Académica tramite regular para aprobación de la oferta académica institucional.</t>
    </r>
  </si>
  <si>
    <r>
      <rPr>
        <b/>
        <sz val="9"/>
        <rFont val="Century Schoolbook"/>
        <family val="1"/>
      </rPr>
      <t>1.-</t>
    </r>
    <r>
      <rPr>
        <sz val="10"/>
        <rFont val="Arial Narrow"/>
        <family val="2"/>
      </rPr>
      <t xml:space="preserve"> Listado de Carreras de grado ofertadas.</t>
    </r>
  </si>
  <si>
    <t>* Franklin Conza,
  Jefe de la Unidad de Gestión, Mejoramiento, Evaluación Académica y Titulación
* Jorge Benitez
  Analista de la Unidad de Gestión, Mejoramiento, Evaluación Académica y Titulación</t>
  </si>
  <si>
    <t>BORRADOR (GRANDE) PARA LAPIZ</t>
  </si>
  <si>
    <t>BORRADOR DE PIZARRÓN (MADERA Y TELA)</t>
  </si>
  <si>
    <t>CLIPS STANDAR 32 MM METALICOS</t>
  </si>
  <si>
    <t>CLIPS MARIPOSA CAJA DE 50 UNIDADES</t>
  </si>
  <si>
    <r>
      <rPr>
        <b/>
        <sz val="9"/>
        <rFont val="Century Schoolbook"/>
        <family val="1"/>
      </rPr>
      <t>2.-</t>
    </r>
    <r>
      <rPr>
        <sz val="10"/>
        <rFont val="Arial Narrow"/>
        <family val="2"/>
      </rPr>
      <t xml:space="preserve"> Monitoreo a la implementación de la Oferta Académica.</t>
    </r>
  </si>
  <si>
    <t>Oferta Académica Monitoreada.</t>
  </si>
  <si>
    <t>N° de monitoreos de la oferta académica aplicados</t>
  </si>
  <si>
    <r>
      <rPr>
        <b/>
        <sz val="9"/>
        <rFont val="Century Schoolbook"/>
        <family val="1"/>
      </rPr>
      <t>1.-</t>
    </r>
    <r>
      <rPr>
        <sz val="10"/>
        <rFont val="Arial Narrow"/>
        <family val="2"/>
      </rPr>
      <t xml:space="preserve"> Seguir y controlar que la oferta académica se implemente en correspondencia con la normativa vigente.
</t>
    </r>
    <r>
      <rPr>
        <b/>
        <sz val="9"/>
        <rFont val="Century Schoolbook"/>
        <family val="1"/>
      </rPr>
      <t>2.-</t>
    </r>
    <r>
      <rPr>
        <sz val="10"/>
        <rFont val="Arial Narrow"/>
        <family val="2"/>
      </rPr>
      <t xml:space="preserve"> Elaborar informe de monitoreo de Oferta Académica.</t>
    </r>
  </si>
  <si>
    <r>
      <rPr>
        <b/>
        <sz val="9"/>
        <rFont val="Century Schoolbook"/>
        <family val="1"/>
      </rPr>
      <t>1.-</t>
    </r>
    <r>
      <rPr>
        <sz val="10"/>
        <rFont val="Arial Narrow"/>
        <family val="2"/>
      </rPr>
      <t xml:space="preserve"> Informe de monitoreo de la oferta académica.</t>
    </r>
  </si>
  <si>
    <t>* Franklin Conza,
  Jefe de la Unidad de Gestión, Mejoramiento, Evaluación Académica y Titulación
* Jaqueline Valarezo,
  Supervisora de la Unidad de Gestión, Mejoramiento, Evaluación Académica
* Kira Ramírez,
  Supervisora de la Unidad de Gestión, Mejoramiento, Evaluación Académica</t>
  </si>
  <si>
    <r>
      <rPr>
        <b/>
        <sz val="9"/>
        <rFont val="Century Schoolbook"/>
        <family val="1"/>
      </rPr>
      <t>3.-</t>
    </r>
    <r>
      <rPr>
        <sz val="10"/>
        <rFont val="Arial Narrow"/>
        <family val="2"/>
      </rPr>
      <t xml:space="preserve"> Elaborar el Calendario Académico.</t>
    </r>
  </si>
  <si>
    <t>Calendario Académico elaborado.</t>
  </si>
  <si>
    <t>N° de calendarios académicos elaborados</t>
  </si>
  <si>
    <r>
      <rPr>
        <b/>
        <sz val="9"/>
        <rFont val="Century Schoolbook"/>
        <family val="1"/>
      </rPr>
      <t>1.-</t>
    </r>
    <r>
      <rPr>
        <sz val="10"/>
        <rFont val="Arial Narrow"/>
        <family val="2"/>
      </rPr>
      <t xml:space="preserve"> Consolidar la planificación anual de actividades remitidas desde las dependencias académicas y administrativas en el calendario académico institucional.
</t>
    </r>
    <r>
      <rPr>
        <b/>
        <sz val="9"/>
        <rFont val="Century Schoolbook"/>
        <family val="1"/>
      </rPr>
      <t>2.-</t>
    </r>
    <r>
      <rPr>
        <sz val="10"/>
        <rFont val="Arial Narrow"/>
        <family val="2"/>
      </rPr>
      <t xml:space="preserve"> Convocar y registrar acuerdos referente a la elaboración del calendario académico.
</t>
    </r>
    <r>
      <rPr>
        <b/>
        <sz val="9"/>
        <rFont val="Century Schoolbook"/>
        <family val="1"/>
      </rPr>
      <t>3.-</t>
    </r>
    <r>
      <rPr>
        <sz val="10"/>
        <rFont val="Arial Narrow"/>
        <family val="2"/>
      </rPr>
      <t xml:space="preserve"> Revisar que el calendario académico cumpla con la normativa legal.
</t>
    </r>
    <r>
      <rPr>
        <b/>
        <sz val="9"/>
        <rFont val="Century Schoolbook"/>
        <family val="1"/>
      </rPr>
      <t>4.-</t>
    </r>
    <r>
      <rPr>
        <sz val="10"/>
        <rFont val="Arial Narrow"/>
        <family val="2"/>
      </rPr>
      <t xml:space="preserve"> Solicitar a Dirección Académica tramite regular para aprobación de calendario académico institucional.</t>
    </r>
  </si>
  <si>
    <r>
      <rPr>
        <b/>
        <sz val="9"/>
        <rFont val="Century Schoolbook"/>
        <family val="1"/>
      </rPr>
      <t>1.-</t>
    </r>
    <r>
      <rPr>
        <sz val="10"/>
        <rFont val="Arial Narrow"/>
        <family val="2"/>
      </rPr>
      <t xml:space="preserve"> Calendario académico elaborado.</t>
    </r>
  </si>
  <si>
    <t>* Franklin Conza,
  Jefe de la Unidad de Gestión, Mejoramiento, Evaluación Académica y Titulación
* Jaqueline Valarezo,
  Supervisora de la Unidad de Gestión, Mejoramiento, Evaluación Académica
* Kira Ramírez,
  Supervisora de la Unidad de Gestión, Mejoramiento, Evaluación Académica
* Jorge Benites,
  Analista de la Unidad de Gestión, Mejoramiento, Evaluación Académica y Titulación</t>
  </si>
  <si>
    <t>TINTA PARA ALMOHADILLA Y SELLO AZUL</t>
  </si>
  <si>
    <t>SACAGRAPAS SEMI INDUSTRIAL</t>
  </si>
  <si>
    <t>TINTA PARA ALMOHADILLA Y SELLO ROJO</t>
  </si>
  <si>
    <t>CERA PARA DEDOS/CREMA CONTAR BILLETES (GRANDE)</t>
  </si>
  <si>
    <r>
      <rPr>
        <b/>
        <sz val="9"/>
        <rFont val="Century Schoolbook"/>
        <family val="1"/>
      </rPr>
      <t>4.-</t>
    </r>
    <r>
      <rPr>
        <sz val="10"/>
        <rFont val="Arial Narrow"/>
        <family val="2"/>
      </rPr>
      <t xml:space="preserve"> Coordinar la Evaluación Integral del desempeño docente.</t>
    </r>
  </si>
  <si>
    <t>Evaluación Integral del desempeño docente coordinada.</t>
  </si>
  <si>
    <t>N° de actas de acuerdos del proceso de evaluación del desempeño docente suscritos</t>
  </si>
  <si>
    <r>
      <rPr>
        <b/>
        <sz val="9"/>
        <rFont val="Century Schoolbook"/>
        <family val="1"/>
      </rPr>
      <t>1.-</t>
    </r>
    <r>
      <rPr>
        <sz val="10"/>
        <rFont val="Arial Narrow"/>
        <family val="2"/>
      </rPr>
      <t xml:space="preserve"> Elaborar el cronograma de la evaluación integral del desempeño docente.
</t>
    </r>
    <r>
      <rPr>
        <b/>
        <sz val="9"/>
        <rFont val="Century Schoolbook"/>
        <family val="1"/>
      </rPr>
      <t>2.-</t>
    </r>
    <r>
      <rPr>
        <sz val="10"/>
        <rFont val="Arial Narrow"/>
        <family val="2"/>
      </rPr>
      <t xml:space="preserve"> Convocar y registrar acuerdos referente a la planificación de la evaluación integral del desempeño docente.
</t>
    </r>
    <r>
      <rPr>
        <b/>
        <sz val="9"/>
        <rFont val="Century Schoolbook"/>
        <family val="1"/>
      </rPr>
      <t>3.-</t>
    </r>
    <r>
      <rPr>
        <sz val="10"/>
        <rFont val="Arial Narrow"/>
        <family val="2"/>
      </rPr>
      <t xml:space="preserve"> Solicitar a Dirección Académica tramite regular para aprobación del cronograma de evaluación integral del desempeño docente.
</t>
    </r>
    <r>
      <rPr>
        <b/>
        <sz val="9"/>
        <rFont val="Century Schoolbook"/>
        <family val="1"/>
      </rPr>
      <t>4.-</t>
    </r>
    <r>
      <rPr>
        <sz val="10"/>
        <rFont val="Arial Narrow"/>
        <family val="2"/>
      </rPr>
      <t xml:space="preserve"> Seguir y controlar el proceso de la evaluación integral del desempeño docente.</t>
    </r>
  </si>
  <si>
    <r>
      <rPr>
        <b/>
        <sz val="9"/>
        <rFont val="Century Schoolbook"/>
        <family val="1"/>
      </rPr>
      <t>1.-</t>
    </r>
    <r>
      <rPr>
        <sz val="10"/>
        <rFont val="Arial Narrow"/>
        <family val="2"/>
      </rPr>
      <t xml:space="preserve"> Reporte acta de acuerdos del proceso de evaluación del desempeño docente.</t>
    </r>
  </si>
  <si>
    <r>
      <rPr>
        <b/>
        <sz val="9"/>
        <rFont val="Century Schoolbook"/>
        <family val="1"/>
      </rPr>
      <t>5.-</t>
    </r>
    <r>
      <rPr>
        <sz val="10"/>
        <rFont val="Arial Narrow"/>
        <family val="2"/>
      </rPr>
      <t xml:space="preserve"> Elaborar informes de pertinencia y necesidad del personal académico no titular.</t>
    </r>
  </si>
  <si>
    <t>Informes de pertinencia y necesidad del personal académico no titular.</t>
  </si>
  <si>
    <t>N° de informes de pertinencia y necesidad del personal académico no titular elaborados</t>
  </si>
  <si>
    <r>
      <rPr>
        <b/>
        <sz val="9"/>
        <rFont val="Century Schoolbook"/>
        <family val="1"/>
      </rPr>
      <t>1.-</t>
    </r>
    <r>
      <rPr>
        <sz val="10"/>
        <rFont val="Arial Narrow"/>
        <family val="2"/>
      </rPr>
      <t xml:space="preserve"> Revisar perfil de personal académico no titular.
</t>
    </r>
    <r>
      <rPr>
        <b/>
        <sz val="9"/>
        <rFont val="Century Schoolbook"/>
        <family val="1"/>
      </rPr>
      <t>2.-</t>
    </r>
    <r>
      <rPr>
        <sz val="10"/>
        <rFont val="Arial Narrow"/>
        <family val="2"/>
      </rPr>
      <t xml:space="preserve"> Revisar la pertinencia del personal académico no titular con asignaturas.
</t>
    </r>
    <r>
      <rPr>
        <b/>
        <sz val="9"/>
        <rFont val="Century Schoolbook"/>
        <family val="1"/>
      </rPr>
      <t>3.-</t>
    </r>
    <r>
      <rPr>
        <sz val="10"/>
        <rFont val="Arial Narrow"/>
        <family val="2"/>
      </rPr>
      <t xml:space="preserve"> Elaborar informes de pertinencia y necesidad del personal académico no titular.</t>
    </r>
  </si>
  <si>
    <r>
      <rPr>
        <b/>
        <sz val="9"/>
        <rFont val="Century Schoolbook"/>
        <family val="1"/>
      </rPr>
      <t>1.-</t>
    </r>
    <r>
      <rPr>
        <sz val="10"/>
        <rFont val="Arial Narrow"/>
        <family val="2"/>
      </rPr>
      <t xml:space="preserve"> Reporte de informes.</t>
    </r>
  </si>
  <si>
    <t>* Jaqueline Valarezo,
 Supervisora de la Unidad de Gestión, Mejoramiento, Evaluación Académica
* Kira Ramírez,
  Supervisora de la Unidad de Gestión, Mejoramiento, Evaluación Académica</t>
  </si>
  <si>
    <r>
      <rPr>
        <b/>
        <sz val="9"/>
        <rFont val="Century Schoolbook"/>
        <family val="1"/>
      </rPr>
      <t>6.-</t>
    </r>
    <r>
      <rPr>
        <sz val="10"/>
        <rFont val="Arial Narrow"/>
        <family val="2"/>
      </rPr>
      <t xml:space="preserve"> Coordinar la Planificación y Ejecución del Plan de Perfeccionamiento académico.</t>
    </r>
  </si>
  <si>
    <t>Plan de Perfeccionamiento académico coordinado.</t>
  </si>
  <si>
    <t>N° de actas suscritas de acuerdos del proceso del Plan de Perfeccionamiento académico</t>
  </si>
  <si>
    <r>
      <rPr>
        <b/>
        <sz val="9"/>
        <rFont val="Century Schoolbook"/>
        <family val="1"/>
      </rPr>
      <t>1.-</t>
    </r>
    <r>
      <rPr>
        <sz val="10"/>
        <rFont val="Arial Narrow"/>
        <family val="2"/>
      </rPr>
      <t xml:space="preserve"> Elaborar el cronograma de las jornadas académicas.
</t>
    </r>
    <r>
      <rPr>
        <b/>
        <sz val="9"/>
        <rFont val="Century Schoolbook"/>
        <family val="1"/>
      </rPr>
      <t>2.-</t>
    </r>
    <r>
      <rPr>
        <sz val="10"/>
        <rFont val="Arial Narrow"/>
        <family val="2"/>
      </rPr>
      <t xml:space="preserve"> Convocar y registrar acuerdos referente a la planificación de las jornadas académicas.
</t>
    </r>
    <r>
      <rPr>
        <b/>
        <sz val="9"/>
        <rFont val="Century Schoolbook"/>
        <family val="1"/>
      </rPr>
      <t>3.-</t>
    </r>
    <r>
      <rPr>
        <sz val="10"/>
        <rFont val="Arial Narrow"/>
        <family val="2"/>
      </rPr>
      <t xml:space="preserve"> Solicitar a Dirección Académica tramite regular para aprobación del cronograma de las jornadas académicas.
</t>
    </r>
    <r>
      <rPr>
        <b/>
        <sz val="9"/>
        <rFont val="Century Schoolbook"/>
        <family val="1"/>
      </rPr>
      <t>4.-</t>
    </r>
    <r>
      <rPr>
        <sz val="10"/>
        <rFont val="Arial Narrow"/>
        <family val="2"/>
      </rPr>
      <t xml:space="preserve"> Seguimiento y control al desenvolvimiento de las jornadas académicas.
</t>
    </r>
    <r>
      <rPr>
        <b/>
        <sz val="9"/>
        <rFont val="Century Schoolbook"/>
        <family val="1"/>
      </rPr>
      <t>5.-</t>
    </r>
    <r>
      <rPr>
        <sz val="10"/>
        <rFont val="Arial Narrow"/>
        <family val="2"/>
      </rPr>
      <t xml:space="preserve"> Elaborar informe de supervisión y control de desenvolvimiento de las Jornadas Académicas.
</t>
    </r>
    <r>
      <rPr>
        <b/>
        <sz val="9"/>
        <rFont val="Century Schoolbook"/>
        <family val="1"/>
      </rPr>
      <t>6.-</t>
    </r>
    <r>
      <rPr>
        <sz val="10"/>
        <rFont val="Arial Narrow"/>
        <family val="2"/>
      </rPr>
      <t xml:space="preserve"> Informar a Dirección Académica sobre el desenvolvimiento de las jornadas académicas.</t>
    </r>
  </si>
  <si>
    <r>
      <rPr>
        <b/>
        <sz val="9"/>
        <rFont val="Century Schoolbook"/>
        <family val="1"/>
      </rPr>
      <t>1.-</t>
    </r>
    <r>
      <rPr>
        <sz val="10"/>
        <rFont val="Arial Narrow"/>
        <family val="2"/>
      </rPr>
      <t xml:space="preserve"> Reporte Actas de acuerdo del proceso del Plan de Perfeccionamiento académico.</t>
    </r>
  </si>
  <si>
    <r>
      <rPr>
        <b/>
        <sz val="9"/>
        <rFont val="Century Schoolbook"/>
        <family val="1"/>
      </rPr>
      <t>7.-</t>
    </r>
    <r>
      <rPr>
        <sz val="10"/>
        <rFont val="Arial Narrow"/>
        <family val="2"/>
      </rPr>
      <t xml:space="preserve"> Coordinar los Procesos de titulación.</t>
    </r>
  </si>
  <si>
    <t>Procesos de titulación coordinados.</t>
  </si>
  <si>
    <t>N° de actas de acuerdos de procesos de titulación</t>
  </si>
  <si>
    <r>
      <rPr>
        <b/>
        <sz val="9"/>
        <rFont val="Century Schoolbook"/>
        <family val="1"/>
      </rPr>
      <t>1.-</t>
    </r>
    <r>
      <rPr>
        <sz val="10"/>
        <rFont val="Arial Narrow"/>
        <family val="2"/>
      </rPr>
      <t xml:space="preserve"> Elaborar el cronograma de la titulación de grado (ENFERMERÍA - CIENCIAS MÉDICAS Y EL RESTO DE CARRERAS).
</t>
    </r>
    <r>
      <rPr>
        <b/>
        <sz val="9"/>
        <rFont val="Century Schoolbook"/>
        <family val="1"/>
      </rPr>
      <t>2.-</t>
    </r>
    <r>
      <rPr>
        <sz val="10"/>
        <rFont val="Arial Narrow"/>
        <family val="2"/>
      </rPr>
      <t xml:space="preserve"> Convocar y registrar acuerdos referente a la planificación de la titulación de grado (ENFERMERÍA - CIENCIAS MÉDICAS Y EL RESTO DE CARRERAS).
</t>
    </r>
    <r>
      <rPr>
        <b/>
        <sz val="9"/>
        <rFont val="Century Schoolbook"/>
        <family val="1"/>
      </rPr>
      <t>3.-</t>
    </r>
    <r>
      <rPr>
        <sz val="10"/>
        <rFont val="Arial Narrow"/>
        <family val="2"/>
      </rPr>
      <t xml:space="preserve"> Solicitar a Dirección Académica tramite regular para aprobación de los cronogramas de titulación de grado (ENFERMERÍA - CIENCIAS MÉDICAS Y EL RESTO DE CARRERAS).
</t>
    </r>
    <r>
      <rPr>
        <b/>
        <sz val="9"/>
        <rFont val="Century Schoolbook"/>
        <family val="1"/>
      </rPr>
      <t>4.-</t>
    </r>
    <r>
      <rPr>
        <sz val="10"/>
        <rFont val="Arial Narrow"/>
        <family val="2"/>
      </rPr>
      <t xml:space="preserve"> Seguir y controlar el proceso de titulación de grado (ENFERMERÍA - CIENCIAS MÉDICAS Y EL RESTO DE CARRERAS).</t>
    </r>
  </si>
  <si>
    <r>
      <rPr>
        <b/>
        <sz val="9"/>
        <rFont val="Century Schoolbook"/>
        <family val="1"/>
      </rPr>
      <t>1.-</t>
    </r>
    <r>
      <rPr>
        <sz val="10"/>
        <rFont val="Arial Narrow"/>
        <family val="2"/>
      </rPr>
      <t xml:space="preserve"> Reporte Actas de acuerdos de procesos de titulación.</t>
    </r>
  </si>
  <si>
    <t>* Franklin Conza,
  Jefe de la Unidad de Gestión, Mejoramiento, Evaluación Académica y Titulación
* Jaqueline Valarezo,
  Supervisora de la Unidad de Gestión, Mejoramiento, Evaluación Académica
* Kira Ramírez,
  Supervisora de la Unidad de Gestión, Mejoramiento, Evaluación Académica
* Jorge Benitez,
  Analista de la Unidad de Gestión, Mejoramiento, Evaluación Académica y Titulación</t>
  </si>
  <si>
    <t>TONER IMPRESORA XEROX 3615 NEGRO</t>
  </si>
  <si>
    <t>TINTA PARA IMPRESORA EPSON L555 NEGRO</t>
  </si>
  <si>
    <t>TINTA PARA IMPRESORA EPSON L555 AMARILLO</t>
  </si>
  <si>
    <t>TINTA PARA IMPRESORA EPSON L555 AZUL</t>
  </si>
  <si>
    <t>TINTA PARA IMPRESORA EPSON L555 ROJA</t>
  </si>
  <si>
    <r>
      <rPr>
        <b/>
        <sz val="9"/>
        <rFont val="Century Schoolbook"/>
        <family val="1"/>
      </rPr>
      <t>8.-</t>
    </r>
    <r>
      <rPr>
        <sz val="10"/>
        <rFont val="Arial Narrow"/>
        <family val="2"/>
      </rPr>
      <t xml:space="preserve"> Validar Distributivos Académicos.</t>
    </r>
  </si>
  <si>
    <t>Distributivos Académicos validados.</t>
  </si>
  <si>
    <t>N° de distributivos académicos validados</t>
  </si>
  <si>
    <r>
      <rPr>
        <b/>
        <sz val="9"/>
        <rFont val="Century Schoolbook"/>
        <family val="1"/>
      </rPr>
      <t>1.-</t>
    </r>
    <r>
      <rPr>
        <sz val="10"/>
        <rFont val="Arial Narrow"/>
        <family val="2"/>
      </rPr>
      <t xml:space="preserve"> Elabora informe de revisión de la documentación de los distributivos académicos remitido desde las Facultades.
</t>
    </r>
    <r>
      <rPr>
        <b/>
        <sz val="9"/>
        <rFont val="Century Schoolbook"/>
        <family val="1"/>
      </rPr>
      <t>2.-</t>
    </r>
    <r>
      <rPr>
        <sz val="10"/>
        <rFont val="Arial Narrow"/>
        <family val="2"/>
      </rPr>
      <t xml:space="preserve"> Convocar y registrar acuerdos referente a la capacitación sobre la normativa para la elaboración del distributivo académico.
</t>
    </r>
    <r>
      <rPr>
        <b/>
        <sz val="9"/>
        <rFont val="Century Schoolbook"/>
        <family val="1"/>
      </rPr>
      <t>3.-</t>
    </r>
    <r>
      <rPr>
        <sz val="10"/>
        <rFont val="Arial Narrow"/>
        <family val="2"/>
      </rPr>
      <t xml:space="preserve"> Verificar y validar el distributivo académico.
</t>
    </r>
    <r>
      <rPr>
        <b/>
        <sz val="9"/>
        <rFont val="Century Schoolbook"/>
        <family val="1"/>
      </rPr>
      <t>4.-</t>
    </r>
    <r>
      <rPr>
        <sz val="10"/>
        <rFont val="Arial Narrow"/>
        <family val="2"/>
      </rPr>
      <t xml:space="preserve"> Informar a Dirección Académica sobre la capacitación, revisión y validación del distributivo académico institucional.
</t>
    </r>
    <r>
      <rPr>
        <b/>
        <sz val="9"/>
        <rFont val="Century Schoolbook"/>
        <family val="1"/>
      </rPr>
      <t>5.-</t>
    </r>
    <r>
      <rPr>
        <sz val="10"/>
        <rFont val="Arial Narrow"/>
        <family val="2"/>
      </rPr>
      <t xml:space="preserve"> Informar a Vicerrectorado Académico sobre la capacitación, revisión y validación del distributivo académico institucional.</t>
    </r>
  </si>
  <si>
    <r>
      <rPr>
        <b/>
        <sz val="9"/>
        <rFont val="Century Schoolbook"/>
        <family val="1"/>
      </rPr>
      <t>1.-</t>
    </r>
    <r>
      <rPr>
        <sz val="10"/>
        <rFont val="Arial Narrow"/>
        <family val="2"/>
      </rPr>
      <t xml:space="preserve"> Reporte de validación.</t>
    </r>
  </si>
  <si>
    <t>UPS CDP R-UPR508</t>
  </si>
  <si>
    <r>
      <rPr>
        <b/>
        <sz val="9"/>
        <rFont val="Century Schoolbook"/>
        <family val="1"/>
      </rPr>
      <t>9.-</t>
    </r>
    <r>
      <rPr>
        <sz val="10"/>
        <rFont val="Arial Narrow"/>
        <family val="2"/>
      </rPr>
      <t xml:space="preserve"> Coordinar los procesos de matrícula de grado.</t>
    </r>
  </si>
  <si>
    <t>Procesos de matrícula de grado coordinada.</t>
  </si>
  <si>
    <t>N° de actas de acuerdos suscritas de procesos de matrícula</t>
  </si>
  <si>
    <r>
      <rPr>
        <b/>
        <sz val="9"/>
        <rFont val="Century Schoolbook"/>
        <family val="1"/>
      </rPr>
      <t>1.-</t>
    </r>
    <r>
      <rPr>
        <sz val="10"/>
        <rFont val="Arial Narrow"/>
        <family val="2"/>
      </rPr>
      <t xml:space="preserve"> Realizar el cronograma de actividades de matrícula de grado.
</t>
    </r>
    <r>
      <rPr>
        <b/>
        <sz val="9"/>
        <rFont val="Century Schoolbook"/>
        <family val="1"/>
      </rPr>
      <t>2.-</t>
    </r>
    <r>
      <rPr>
        <sz val="10"/>
        <rFont val="Arial Narrow"/>
        <family val="2"/>
      </rPr>
      <t xml:space="preserve"> Convocar y registrar acuerdos referente a la planificación de matrícula de grado.
</t>
    </r>
    <r>
      <rPr>
        <b/>
        <sz val="9"/>
        <rFont val="Century Schoolbook"/>
        <family val="1"/>
      </rPr>
      <t>3.-</t>
    </r>
    <r>
      <rPr>
        <sz val="10"/>
        <rFont val="Arial Narrow"/>
        <family val="2"/>
      </rPr>
      <t xml:space="preserve"> Solicitar a Dirección Académica tramite regular para aprobación del cronograma de matrícula de grado.
</t>
    </r>
    <r>
      <rPr>
        <b/>
        <sz val="9"/>
        <rFont val="Century Schoolbook"/>
        <family val="1"/>
      </rPr>
      <t>4.-</t>
    </r>
    <r>
      <rPr>
        <sz val="10"/>
        <rFont val="Arial Narrow"/>
        <family val="2"/>
      </rPr>
      <t xml:space="preserve"> Solicitar a Vicerrectorado Académico tramite regular para aprobación del cronograma de matrícula de grado.
</t>
    </r>
    <r>
      <rPr>
        <b/>
        <sz val="9"/>
        <rFont val="Century Schoolbook"/>
        <family val="1"/>
      </rPr>
      <t>5.-</t>
    </r>
    <r>
      <rPr>
        <sz val="10"/>
        <rFont val="Arial Narrow"/>
        <family val="2"/>
      </rPr>
      <t xml:space="preserve"> Seguimiento y control el proceso de matrícula de grado.
</t>
    </r>
    <r>
      <rPr>
        <b/>
        <sz val="9"/>
        <rFont val="Century Schoolbook"/>
        <family val="1"/>
      </rPr>
      <t>6.-</t>
    </r>
    <r>
      <rPr>
        <sz val="10"/>
        <rFont val="Arial Narrow"/>
        <family val="2"/>
      </rPr>
      <t xml:space="preserve"> Elaborar reporte del proceso de matrícula.
</t>
    </r>
    <r>
      <rPr>
        <b/>
        <sz val="9"/>
        <rFont val="Century Schoolbook"/>
        <family val="1"/>
      </rPr>
      <t>7.-</t>
    </r>
    <r>
      <rPr>
        <sz val="10"/>
        <rFont val="Arial Narrow"/>
        <family val="2"/>
      </rPr>
      <t xml:space="preserve"> Informar a Dirección Académica sobre el proceso de matrícula de grado.
</t>
    </r>
    <r>
      <rPr>
        <b/>
        <sz val="9"/>
        <rFont val="Century Schoolbook"/>
        <family val="1"/>
      </rPr>
      <t>8.-</t>
    </r>
    <r>
      <rPr>
        <sz val="10"/>
        <rFont val="Arial Narrow"/>
        <family val="2"/>
      </rPr>
      <t xml:space="preserve"> Informar a Vicerrectorado Académico sobre el proceso de matrícula de grado.</t>
    </r>
  </si>
  <si>
    <r>
      <rPr>
        <b/>
        <sz val="9"/>
        <rFont val="Century Schoolbook"/>
        <family val="1"/>
      </rPr>
      <t>1.-</t>
    </r>
    <r>
      <rPr>
        <sz val="10"/>
        <rFont val="Arial Narrow"/>
        <family val="2"/>
      </rPr>
      <t xml:space="preserve"> Reporte Actas de acuerdos de procesos de matrícula.</t>
    </r>
  </si>
  <si>
    <t>* Gisela León,
  Directora Académica
* Franklin Conza,
  Jefe de la Unidad de Gestión, Mejoramiento, Evaluación Académica y Titulación
* Jaqueline Valarezo,
  Supervisora de la Unidad de Gestión, Mejoramiento, Evaluación Académica
* Kira Ramírez,
  Supervisora de la Unidad de Gestión, Mejoramiento, Evaluación Académica y Titulación
* Carlos Vega,
  Analista de la Unidad de Gestión, Mejoramiento, Evaluación Académica y Titulación</t>
  </si>
  <si>
    <r>
      <rPr>
        <b/>
        <sz val="9"/>
        <rFont val="Century Schoolbook"/>
        <family val="1"/>
      </rPr>
      <t>10.-</t>
    </r>
    <r>
      <rPr>
        <sz val="10"/>
        <rFont val="Arial Narrow"/>
        <family val="2"/>
      </rPr>
      <t xml:space="preserve"> Coordinar Proceso de Seguimiento al sílabo.</t>
    </r>
  </si>
  <si>
    <t>Proceso de seguimiento al sílabo coordinados.</t>
  </si>
  <si>
    <t>N° de actas de acuerdos suscritas de procesos de seguimiento al sílabo</t>
  </si>
  <si>
    <r>
      <rPr>
        <b/>
        <sz val="9"/>
        <rFont val="Century Schoolbook"/>
        <family val="1"/>
      </rPr>
      <t>1.-</t>
    </r>
    <r>
      <rPr>
        <sz val="10"/>
        <rFont val="Arial Narrow"/>
        <family val="2"/>
      </rPr>
      <t xml:space="preserve"> Elaborar el cronograma de revisión y seguimiento al sílabo.
</t>
    </r>
    <r>
      <rPr>
        <b/>
        <sz val="9"/>
        <rFont val="Century Schoolbook"/>
        <family val="1"/>
      </rPr>
      <t>2.-</t>
    </r>
    <r>
      <rPr>
        <sz val="10"/>
        <rFont val="Arial Narrow"/>
        <family val="2"/>
      </rPr>
      <t xml:space="preserve"> Convocar y registrar acuerdos referente a la planificación de la revisión y seguimiento al sílabo.
</t>
    </r>
    <r>
      <rPr>
        <b/>
        <sz val="9"/>
        <rFont val="Century Schoolbook"/>
        <family val="1"/>
      </rPr>
      <t>3.-</t>
    </r>
    <r>
      <rPr>
        <sz val="10"/>
        <rFont val="Arial Narrow"/>
        <family val="2"/>
      </rPr>
      <t xml:space="preserve"> Solicitar a Dirección Académica tramite regular para aprobación del cronograma de revisión y seguimiento al sílabo.
</t>
    </r>
    <r>
      <rPr>
        <b/>
        <sz val="9"/>
        <rFont val="Century Schoolbook"/>
        <family val="1"/>
      </rPr>
      <t>4.-</t>
    </r>
    <r>
      <rPr>
        <sz val="10"/>
        <rFont val="Arial Narrow"/>
        <family val="2"/>
      </rPr>
      <t xml:space="preserve"> Solicitar a Vicerrectorado Académico tramite regular para aprobación del cronograma de revisión y seguimiento al sílabo.
</t>
    </r>
    <r>
      <rPr>
        <b/>
        <sz val="9"/>
        <rFont val="Century Schoolbook"/>
        <family val="1"/>
      </rPr>
      <t>5.-</t>
    </r>
    <r>
      <rPr>
        <sz val="10"/>
        <rFont val="Arial Narrow"/>
        <family val="2"/>
      </rPr>
      <t xml:space="preserve"> Seguimiento y control el proceso de revisión al sílabo.</t>
    </r>
  </si>
  <si>
    <r>
      <rPr>
        <b/>
        <sz val="9"/>
        <rFont val="Century Schoolbook"/>
        <family val="1"/>
      </rPr>
      <t>1.-</t>
    </r>
    <r>
      <rPr>
        <sz val="10"/>
        <rFont val="Arial Narrow"/>
        <family val="2"/>
      </rPr>
      <t xml:space="preserve"> Reporte Actas de acuerdo de procesos del seguimiento al sílabo.</t>
    </r>
  </si>
  <si>
    <t>* Gisela León,
  Directora Académica
* Franklin Conza,
  Jefe de la Unidad de Gestión, Mejoramiento, Evaluación Académica y Titulación
* Jorge Benites,
  Analista de la Unidad de Gestión, Mejoramiento, Evaluación Académica y Titulación
* Jaqueline Valarezo,
  Supervisora de la Unidad de Gestión, Mejoramiento, Evaluación Académica
* Kira Ramírez,
  Supervisora de la Unidad de Gestión, Mejoramiento, Evaluación Académica y Titulación</t>
  </si>
  <si>
    <r>
      <rPr>
        <b/>
        <sz val="9"/>
        <rFont val="Century Schoolbook"/>
        <family val="1"/>
      </rPr>
      <t>11.-</t>
    </r>
    <r>
      <rPr>
        <sz val="10"/>
        <rFont val="Arial Narrow"/>
        <family val="2"/>
      </rPr>
      <t xml:space="preserve"> Supervisar la aplicación de las directrices para el diseño y/o rediseño curricular.</t>
    </r>
  </si>
  <si>
    <t>Directrices para el diseño y/o rediseño curricular supervisadas.</t>
  </si>
  <si>
    <t>N° de supervisiones al cumplimiento de Directrices para el diseño y/o rediseño curricular.</t>
  </si>
  <si>
    <r>
      <rPr>
        <b/>
        <sz val="9"/>
        <rFont val="Century Schoolbook"/>
        <family val="1"/>
      </rPr>
      <t>1.-</t>
    </r>
    <r>
      <rPr>
        <sz val="10"/>
        <rFont val="Arial Narrow"/>
        <family val="2"/>
      </rPr>
      <t xml:space="preserve"> Convocar a los subdecanos y coordinadores de carrera a reuniones de trabajo sobre la aplicación de directrices para el diseño y/o rediseño curricular.
</t>
    </r>
    <r>
      <rPr>
        <b/>
        <sz val="9"/>
        <rFont val="Century Schoolbook"/>
        <family val="1"/>
      </rPr>
      <t>2.-</t>
    </r>
    <r>
      <rPr>
        <sz val="10"/>
        <rFont val="Arial Narrow"/>
        <family val="2"/>
      </rPr>
      <t xml:space="preserve"> Solicitar el diseño o rediseño curricular a los coordinadores de carrera.
</t>
    </r>
    <r>
      <rPr>
        <b/>
        <sz val="9"/>
        <rFont val="Century Schoolbook"/>
        <family val="1"/>
      </rPr>
      <t>3.-</t>
    </r>
    <r>
      <rPr>
        <sz val="10"/>
        <rFont val="Arial Narrow"/>
        <family val="2"/>
      </rPr>
      <t xml:space="preserve"> Revisar los diseños y/o rediseño entregados por los coordinadores de carrera.
</t>
    </r>
    <r>
      <rPr>
        <b/>
        <sz val="9"/>
        <rFont val="Century Schoolbook"/>
        <family val="1"/>
      </rPr>
      <t>4.-</t>
    </r>
    <r>
      <rPr>
        <sz val="10"/>
        <rFont val="Arial Narrow"/>
        <family val="2"/>
      </rPr>
      <t xml:space="preserve"> Notificar los resultados a los coordinadores de carrera.
</t>
    </r>
    <r>
      <rPr>
        <b/>
        <sz val="9"/>
        <rFont val="Century Schoolbook"/>
        <family val="1"/>
      </rPr>
      <t>5.-</t>
    </r>
    <r>
      <rPr>
        <sz val="10"/>
        <rFont val="Arial Narrow"/>
        <family val="2"/>
      </rPr>
      <t xml:space="preserve"> Emitir informes sobre el estado de los diseño y/o rediseño curriculares de las carreras.</t>
    </r>
  </si>
  <si>
    <r>
      <rPr>
        <b/>
        <sz val="9"/>
        <rFont val="Century Schoolbook"/>
        <family val="1"/>
      </rPr>
      <t>1.-</t>
    </r>
    <r>
      <rPr>
        <sz val="10"/>
        <rFont val="Arial Narrow"/>
        <family val="2"/>
      </rPr>
      <t xml:space="preserve"> Reporte del estado de aplicación de las Directrices para el diseño y/o rediseño curricular.</t>
    </r>
  </si>
  <si>
    <t>No se podia cumplir con esta activiad, debido que a partir del segundo semestres se van elaborar las directrices para rediseño/diseño de carrera.</t>
  </si>
  <si>
    <r>
      <rPr>
        <b/>
        <sz val="9"/>
        <rFont val="Century Schoolbook"/>
        <family val="1"/>
      </rPr>
      <t>12.-</t>
    </r>
    <r>
      <rPr>
        <sz val="10"/>
        <rFont val="Arial Narrow"/>
        <family val="2"/>
      </rPr>
      <t xml:space="preserve"> Presentar la Planificación Operativa Anual y Evaluación de la Planificación Operativa Anual.</t>
    </r>
  </si>
  <si>
    <t>N° de Planes Operativos y matrices de Evaluación del Plan Operativo Anual presentados oportunamente</t>
  </si>
  <si>
    <r>
      <rPr>
        <b/>
        <sz val="9"/>
        <rFont val="Century Schoolbook"/>
        <family val="1"/>
      </rPr>
      <t>1.-</t>
    </r>
    <r>
      <rPr>
        <sz val="10"/>
        <rFont val="Arial Narrow"/>
        <family val="2"/>
      </rPr>
      <t xml:space="preserve"> Elaborar el POA-PAC.
</t>
    </r>
    <r>
      <rPr>
        <b/>
        <sz val="9"/>
        <rFont val="Century Schoolbook"/>
        <family val="1"/>
      </rPr>
      <t>2.-</t>
    </r>
    <r>
      <rPr>
        <sz val="10"/>
        <rFont val="Arial Narrow"/>
        <family val="2"/>
      </rPr>
      <t xml:space="preserve"> Revisar que el POA-PAC cumpla con la normativa legal.
</t>
    </r>
    <r>
      <rPr>
        <b/>
        <sz val="9"/>
        <rFont val="Century Schoolbook"/>
        <family val="1"/>
      </rPr>
      <t>3.-</t>
    </r>
    <r>
      <rPr>
        <sz val="10"/>
        <rFont val="Arial Narrow"/>
        <family val="2"/>
      </rPr>
      <t xml:space="preserve"> Realizar las compras establecidas en el PAC.
</t>
    </r>
    <r>
      <rPr>
        <b/>
        <sz val="9"/>
        <rFont val="Century Schoolbook"/>
        <family val="1"/>
      </rPr>
      <t>4.-</t>
    </r>
    <r>
      <rPr>
        <sz val="10"/>
        <rFont val="Arial Narrow"/>
        <family val="2"/>
      </rPr>
      <t xml:space="preserve"> Solicitar mediante oficio la adquisición de materiales y equipos de oficina.</t>
    </r>
  </si>
  <si>
    <t>* Franklin Conza,
  Jefe de la Unidad de Gestión, Mejoramiento, Evaluación Académica y Titulación
* Jorge Benitez,
  Analista de la Unidad de Gestión, Mejoramiento, Evaluación Académica y Titulación
* Jaqueline Valarezo,
  Supervisora de la Unidad de Gestión, Mejoramiento, Evaluación Académica
* Kira Ramírez,
  Supervisora de la Unidad de Gestión, Mejoramiento, Evaluación Académica</t>
  </si>
  <si>
    <r>
      <rPr>
        <b/>
        <sz val="9"/>
        <rFont val="Century Schoolbook"/>
        <family val="1"/>
      </rPr>
      <t>13.-</t>
    </r>
    <r>
      <rPr>
        <sz val="10"/>
        <rFont val="Arial Narrow"/>
        <family val="2"/>
      </rPr>
      <t xml:space="preserve"> Organizar Archivo de Gestión.</t>
    </r>
  </si>
  <si>
    <t>* Jaqueline Valarezo,
  Supervisora de la Unidad de Gestión, Mejoramiento, Evaluación Académica
* Kira Ramírez,
  Supervisora de la Unidad de Gestión, Mejoramiento, Evaluación Académica y Titulación</t>
  </si>
  <si>
    <r>
      <rPr>
        <sz val="10"/>
        <rFont val="Century Schoolbook"/>
        <family val="1"/>
      </rPr>
      <t>8.-</t>
    </r>
    <r>
      <rPr>
        <sz val="10"/>
        <rFont val="Arial Narrow"/>
        <family val="2"/>
      </rPr>
      <t xml:space="preserve"> Optimizar el desempeño institucional mediante la aplicación del principio de mejora continua.</t>
    </r>
  </si>
  <si>
    <r>
      <rPr>
        <sz val="10"/>
        <rFont val="Century Schoolbook"/>
        <family val="1"/>
      </rPr>
      <t>8.-</t>
    </r>
    <r>
      <rPr>
        <sz val="10"/>
        <rFont val="Arial Narrow"/>
        <family val="2"/>
      </rPr>
      <t xml:space="preserve"> Mantener un enfoque en las necesidades educativas de los estudiantes.</t>
    </r>
  </si>
  <si>
    <r>
      <t xml:space="preserve">Con Resolución N° </t>
    </r>
    <r>
      <rPr>
        <sz val="10"/>
        <color theme="1"/>
        <rFont val="Century Schoolbook"/>
        <family val="1"/>
      </rPr>
      <t>206/2020</t>
    </r>
    <r>
      <rPr>
        <sz val="10"/>
        <color theme="1"/>
        <rFont val="Arial Narrow"/>
        <family val="2"/>
      </rPr>
      <t xml:space="preserve">, ARTÍCULO </t>
    </r>
    <r>
      <rPr>
        <sz val="10"/>
        <color theme="1"/>
        <rFont val="Century Schoolbook"/>
        <family val="1"/>
      </rPr>
      <t>2</t>
    </r>
    <r>
      <rPr>
        <sz val="10"/>
        <color theme="1"/>
        <rFont val="Arial Narrow"/>
        <family val="2"/>
      </rPr>
      <t xml:space="preserve">.- SUSPENDER EL CALENDARIO ACADEMICO </t>
    </r>
    <r>
      <rPr>
        <sz val="10"/>
        <color theme="1"/>
        <rFont val="Century Schoolbook"/>
        <family val="1"/>
      </rPr>
      <t xml:space="preserve">2020 </t>
    </r>
    <r>
      <rPr>
        <sz val="10"/>
        <color theme="1"/>
        <rFont val="Arial Narrow"/>
        <family val="2"/>
      </rPr>
      <t xml:space="preserve">I DE TODAS LAS CARRERAS DE LA UTMACH, HASTA NUEVA DISPOSICIÓN, EL MISMO QUE SERÁ REPROGRAMADO INCLUYENDO EL USO DE VACACIONES DEL PERSONAL DOCENTE DEL AÑO </t>
    </r>
    <r>
      <rPr>
        <sz val="10"/>
        <color theme="1"/>
        <rFont val="Century Schoolbook"/>
        <family val="1"/>
      </rPr>
      <t>2019.</t>
    </r>
  </si>
  <si>
    <r>
      <t xml:space="preserve">Con Resolución N° </t>
    </r>
    <r>
      <rPr>
        <sz val="10"/>
        <color theme="1"/>
        <rFont val="Century Schoolbook"/>
        <family val="1"/>
      </rPr>
      <t>301/2020</t>
    </r>
    <r>
      <rPr>
        <sz val="10"/>
        <color theme="1"/>
        <rFont val="Arial Narrow"/>
        <family val="2"/>
      </rPr>
      <t xml:space="preserve"> se aprueba el Calendario Académico, para las actividades del PAO </t>
    </r>
    <r>
      <rPr>
        <sz val="10"/>
        <color theme="1"/>
        <rFont val="Century Schoolbook"/>
        <family val="1"/>
      </rPr>
      <t>2020-1.</t>
    </r>
  </si>
  <si>
    <r>
      <t>Debido al estado de excepción decretado por la
emergencia sanitaria ocasionada por la pandemia de COVID-</t>
    </r>
    <r>
      <rPr>
        <sz val="10"/>
        <color theme="1"/>
        <rFont val="Century Schoolbook"/>
        <family val="1"/>
      </rPr>
      <t>19</t>
    </r>
    <r>
      <rPr>
        <sz val="10"/>
        <color theme="1"/>
        <rFont val="Arial Narrow"/>
        <family val="2"/>
      </rPr>
      <t>, no se pudo realizar  esta activiadad en el primer semestre.</t>
    </r>
  </si>
  <si>
    <r>
      <rPr>
        <b/>
        <sz val="9"/>
        <rFont val="Century Schoolbook"/>
        <family val="1"/>
      </rPr>
      <t>1.-</t>
    </r>
    <r>
      <rPr>
        <sz val="10"/>
        <rFont val="Arial"/>
        <family val="2"/>
      </rPr>
      <t xml:space="preserve"> </t>
    </r>
    <r>
      <rPr>
        <sz val="10"/>
        <rFont val="Arial Narrow"/>
        <family val="2"/>
      </rPr>
      <t>Directrices del diseño y/o rediseño curricular, gestionadas para aprobación.</t>
    </r>
    <r>
      <rPr>
        <sz val="10"/>
        <rFont val="Arial"/>
        <family val="2"/>
      </rPr>
      <t xml:space="preserve">
</t>
    </r>
  </si>
  <si>
    <t>* Gisela León,
   Directora Académica
* Franklin Conza,
   Jefe de la Unidad de Gestión, Mejoramiento, Evaluación Académica y Titulación
* Jorge Benitez,
  Analista de la Unidad de Gestión, Mejoramiento, Evaluación Académica y Titulación</t>
  </si>
  <si>
    <r>
      <t xml:space="preserve">Con Resolución N° </t>
    </r>
    <r>
      <rPr>
        <sz val="10"/>
        <color theme="1"/>
        <rFont val="Century Schoolbook"/>
        <family val="1"/>
      </rPr>
      <t>206/2020</t>
    </r>
    <r>
      <rPr>
        <sz val="10"/>
        <color theme="1"/>
        <rFont val="Arial Narrow"/>
        <family val="2"/>
      </rPr>
      <t xml:space="preserve">, ARTÍCULO </t>
    </r>
    <r>
      <rPr>
        <sz val="10"/>
        <color theme="1"/>
        <rFont val="Century Schoolbook"/>
        <family val="1"/>
      </rPr>
      <t>2.</t>
    </r>
    <r>
      <rPr>
        <sz val="10"/>
        <color theme="1"/>
        <rFont val="Arial Narrow"/>
        <family val="2"/>
      </rPr>
      <t xml:space="preserve">- SUSPENDER EL CALENDARIO ACADEMICO </t>
    </r>
    <r>
      <rPr>
        <sz val="10"/>
        <color theme="1"/>
        <rFont val="Century Schoolbook"/>
        <family val="1"/>
      </rPr>
      <t>2020</t>
    </r>
    <r>
      <rPr>
        <sz val="10"/>
        <color theme="1"/>
        <rFont val="Arial Narrow"/>
        <family val="2"/>
      </rPr>
      <t xml:space="preserve"> I DE TODAS LAS CARRERAS DE LA UTMACH, HASTA NUEVA DISPOSICIÓN, EL MISMO QUE SERÁ REPROGRAMADO INCLUYENDO EL USO DE VACACIONES DEL PERSONAL DOCENTE DEL AÑO </t>
    </r>
    <r>
      <rPr>
        <sz val="10"/>
        <color theme="1"/>
        <rFont val="Century Schoolbook"/>
        <family val="1"/>
      </rPr>
      <t>2019.</t>
    </r>
  </si>
  <si>
    <r>
      <t xml:space="preserve">Con Resolución N° </t>
    </r>
    <r>
      <rPr>
        <sz val="10"/>
        <color theme="1"/>
        <rFont val="Century Schoolbook"/>
        <family val="1"/>
      </rPr>
      <t>301/2020</t>
    </r>
    <r>
      <rPr>
        <sz val="10"/>
        <color theme="1"/>
        <rFont val="Arial Narrow"/>
        <family val="2"/>
      </rPr>
      <t xml:space="preserve"> se aprueba el Calendario Académico, para las actividades a partir del </t>
    </r>
    <r>
      <rPr>
        <sz val="10"/>
        <color theme="1"/>
        <rFont val="Century Schoolbook"/>
        <family val="1"/>
      </rPr>
      <t>1</t>
    </r>
    <r>
      <rPr>
        <sz val="10"/>
        <color theme="1"/>
        <rFont val="Arial Narrow"/>
        <family val="2"/>
      </rPr>
      <t xml:space="preserve"> de agosto del PAO </t>
    </r>
    <r>
      <rPr>
        <sz val="10"/>
        <color theme="1"/>
        <rFont val="Century Schoolbook"/>
        <family val="1"/>
      </rPr>
      <t>2020-1.</t>
    </r>
  </si>
  <si>
    <r>
      <t xml:space="preserve">Con Resolución N° </t>
    </r>
    <r>
      <rPr>
        <sz val="10"/>
        <color theme="1"/>
        <rFont val="Century Schoolbook"/>
        <family val="1"/>
      </rPr>
      <t>206/2020</t>
    </r>
    <r>
      <rPr>
        <sz val="10"/>
        <color theme="1"/>
        <rFont val="Arial Narrow"/>
        <family val="2"/>
      </rPr>
      <t xml:space="preserve">, ARTÍCULO </t>
    </r>
    <r>
      <rPr>
        <sz val="10"/>
        <color theme="1"/>
        <rFont val="Century Schoolbook"/>
        <family val="1"/>
      </rPr>
      <t xml:space="preserve">2.- </t>
    </r>
    <r>
      <rPr>
        <sz val="10"/>
        <color theme="1"/>
        <rFont val="Arial Narrow"/>
        <family val="2"/>
      </rPr>
      <t xml:space="preserve">SUSPENDER EL CALENDARIO ACADEMICO </t>
    </r>
    <r>
      <rPr>
        <sz val="10"/>
        <color theme="1"/>
        <rFont val="Century Schoolbook"/>
        <family val="1"/>
      </rPr>
      <t>2020</t>
    </r>
    <r>
      <rPr>
        <sz val="10"/>
        <color theme="1"/>
        <rFont val="Arial Narrow"/>
        <family val="2"/>
      </rPr>
      <t xml:space="preserve"> I DE TODAS LAS CARRERAS DE LA UTMACH, HASTA NUEVA DISPOSICIÓN, EL MISMO QUE SERÁ REPROGRAMADO INCLUYENDO EL USO DE VACACIONES DEL PERSONAL DOCENTE DEL AÑO </t>
    </r>
    <r>
      <rPr>
        <sz val="10"/>
        <color theme="1"/>
        <rFont val="Century Schoolbook"/>
        <family val="1"/>
      </rPr>
      <t>2019.</t>
    </r>
  </si>
  <si>
    <r>
      <t xml:space="preserve">De conformidad a la Resolución N° </t>
    </r>
    <r>
      <rPr>
        <sz val="10"/>
        <color theme="1"/>
        <rFont val="Century Schoolbook"/>
        <family val="1"/>
      </rPr>
      <t xml:space="preserve">206/2020, </t>
    </r>
    <r>
      <rPr>
        <sz val="10"/>
        <color theme="1"/>
        <rFont val="Arial Narrow"/>
        <family val="2"/>
      </rPr>
      <t xml:space="preserve">no se ralizaron actas de acuerdo.
ARTÍCULO </t>
    </r>
    <r>
      <rPr>
        <sz val="10"/>
        <color theme="1"/>
        <rFont val="Century Schoolbook"/>
        <family val="1"/>
      </rPr>
      <t>3.-</t>
    </r>
    <r>
      <rPr>
        <sz val="10"/>
        <color theme="1"/>
        <rFont val="Arial Narrow"/>
        <family val="2"/>
      </rPr>
      <t xml:space="preserve"> DISPONER LA SUSPENSIÓN DE LA JORNADA LABORAL DEL PERSONAL ACADÉMICO, ADMINISTRATIVO Y DE TRABAJADORES HASTA NUEVA DISPOSICIÓN, A PARTIR DE LAS </t>
    </r>
    <r>
      <rPr>
        <sz val="10"/>
        <color theme="1"/>
        <rFont val="Century Schoolbook"/>
        <family val="1"/>
      </rPr>
      <t>12H00</t>
    </r>
    <r>
      <rPr>
        <sz val="10"/>
        <color theme="1"/>
        <rFont val="Arial Narrow"/>
        <family val="2"/>
      </rPr>
      <t xml:space="preserve"> DEL DÍA LUNES </t>
    </r>
    <r>
      <rPr>
        <sz val="10"/>
        <color theme="1"/>
        <rFont val="Century Schoolbook"/>
        <family val="1"/>
      </rPr>
      <t>16</t>
    </r>
    <r>
      <rPr>
        <sz val="10"/>
        <color theme="1"/>
        <rFont val="Arial Narrow"/>
        <family val="2"/>
      </rPr>
      <t xml:space="preserve"> DE MARZO DE </t>
    </r>
    <r>
      <rPr>
        <sz val="10"/>
        <color theme="1"/>
        <rFont val="Century Schoolbook"/>
        <family val="1"/>
      </rPr>
      <t>2020</t>
    </r>
    <r>
      <rPr>
        <sz val="10"/>
        <color theme="1"/>
        <rFont val="Arial Narrow"/>
        <family val="2"/>
      </rPr>
      <t>, A EXCEPCIÓN DEL PERSONAL QUE, POR CONSIDERACIÓN DE LA MÁXIMA AUTORIDAD DE LA UTMACH, SE REQUIERA POR NECESIDAD INSTITUCIONAL, A QUIENES SE LES BRINDARA TODAS LAS MEDIDAS DETERMINADAS EN EL PROTOCOLO DE ACCIÓN PREVENTIVO DE SALUD.</t>
    </r>
  </si>
  <si>
    <t>* Gisela León,
  Directora Académica
* Franklin Conza,
  Jefe de la Unidad de Gestión, Mejoramiento, Evaluación Académica y Titulación
* Jorge Benites,  Analista de la Unidad de Gestión, Mejoramiento, Evaluación Académica y Titulación
* Jaqueline Valarezo,  Supervisora de la Unidad de Gestión, Mejoramiento, Evaluación Académica
* Kira Ramírez,  Supervisora de la Unidad de Gestión, Mejoramiento, Evaluación Académica y Titulación</t>
  </si>
  <si>
    <t>"Mejorar la gestión Institucional"</t>
  </si>
  <si>
    <r>
      <rPr>
        <b/>
        <sz val="9"/>
        <rFont val="Century Schoolbook"/>
        <family val="1"/>
      </rPr>
      <t>1.-</t>
    </r>
    <r>
      <rPr>
        <sz val="10"/>
        <rFont val="Arial Narrow"/>
        <family val="2"/>
      </rPr>
      <t xml:space="preserve"> Elaborar Pronunciamientos jurídicos.</t>
    </r>
  </si>
  <si>
    <t>Pronunciamientos jurídicos elaborados.</t>
  </si>
  <si>
    <t>N° de Pronunciamientos jurídicos elaborados</t>
  </si>
  <si>
    <r>
      <rPr>
        <b/>
        <sz val="9"/>
        <rFont val="Century Schoolbook"/>
        <family val="1"/>
      </rPr>
      <t>1.-</t>
    </r>
    <r>
      <rPr>
        <sz val="10"/>
        <rFont val="Arial Narrow"/>
        <family val="2"/>
      </rPr>
      <t xml:space="preserve"> Recibir oficios de las diferentes dependencias y unidades académicas donde expresan su consulta sobre la normativa vigente y entregar al procurador.
</t>
    </r>
    <r>
      <rPr>
        <b/>
        <sz val="9"/>
        <rFont val="Century Schoolbook"/>
        <family val="1"/>
      </rPr>
      <t>2.-</t>
    </r>
    <r>
      <rPr>
        <sz val="10"/>
        <rFont val="Arial Narrow"/>
        <family val="2"/>
      </rPr>
      <t xml:space="preserve"> Solicitar informe a las dependencias administrativas o unidades académicas.
</t>
    </r>
    <r>
      <rPr>
        <b/>
        <sz val="9"/>
        <rFont val="Century Schoolbook"/>
        <family val="1"/>
      </rPr>
      <t>3.-</t>
    </r>
    <r>
      <rPr>
        <sz val="10"/>
        <rFont val="Arial Narrow"/>
        <family val="2"/>
      </rPr>
      <t xml:space="preserve"> Disponer la persona que realizara la absolución de consulta.
</t>
    </r>
    <r>
      <rPr>
        <b/>
        <sz val="9"/>
        <rFont val="Century Schoolbook"/>
        <family val="1"/>
      </rPr>
      <t>4.-</t>
    </r>
    <r>
      <rPr>
        <sz val="10"/>
        <rFont val="Arial Narrow"/>
        <family val="2"/>
      </rPr>
      <t xml:space="preserve"> Distribuir entre el personal las asignaciones realizadas por el procurador.
</t>
    </r>
    <r>
      <rPr>
        <b/>
        <sz val="9"/>
        <rFont val="Century Schoolbook"/>
        <family val="1"/>
      </rPr>
      <t>5.-</t>
    </r>
    <r>
      <rPr>
        <sz val="10"/>
        <rFont val="Arial Narrow"/>
        <family val="2"/>
      </rPr>
      <t xml:space="preserve"> Emitir pronunciamientos a las órdenes del Rector, Consejo Universitario y demás dependencias administrativas y unidades académicas conforme a la ley.
</t>
    </r>
    <r>
      <rPr>
        <b/>
        <sz val="9"/>
        <rFont val="Century Schoolbook"/>
        <family val="1"/>
      </rPr>
      <t>6.-</t>
    </r>
    <r>
      <rPr>
        <sz val="10"/>
        <rFont val="Arial Narrow"/>
        <family val="2"/>
      </rPr>
      <t xml:space="preserve"> Suscribir pronunciamientos conforme a la ley.</t>
    </r>
  </si>
  <si>
    <r>
      <rPr>
        <b/>
        <sz val="9"/>
        <rFont val="Century Schoolbook"/>
        <family val="1"/>
      </rPr>
      <t>1.-</t>
    </r>
    <r>
      <rPr>
        <sz val="10"/>
        <rFont val="Arial Narrow"/>
        <family val="2"/>
      </rPr>
      <t xml:space="preserve"> Registro de Pronunciamientos jurídicos.</t>
    </r>
  </si>
  <si>
    <r>
      <t xml:space="preserve">Archivador tamaño telegrama lomo </t>
    </r>
    <r>
      <rPr>
        <sz val="10"/>
        <rFont val="Century Schoolbook"/>
        <family val="1"/>
      </rPr>
      <t>8</t>
    </r>
    <r>
      <rPr>
        <sz val="10"/>
        <rFont val="Arial Narrow"/>
        <family val="2"/>
      </rPr>
      <t xml:space="preserve"> cms</t>
    </r>
  </si>
  <si>
    <r>
      <t xml:space="preserve">Carpetas plásticas dos anillos tamaño oficio lomo </t>
    </r>
    <r>
      <rPr>
        <sz val="10"/>
        <rFont val="Century Schoolbook"/>
        <family val="1"/>
      </rPr>
      <t>4</t>
    </r>
    <r>
      <rPr>
        <sz val="10"/>
        <rFont val="Arial Narrow"/>
        <family val="2"/>
      </rPr>
      <t xml:space="preserve"> cm</t>
    </r>
  </si>
  <si>
    <r>
      <rPr>
        <b/>
        <sz val="9"/>
        <rFont val="Century Schoolbook"/>
        <family val="1"/>
      </rPr>
      <t>2.-</t>
    </r>
    <r>
      <rPr>
        <sz val="10"/>
        <rFont val="Arial Narrow"/>
        <family val="2"/>
      </rPr>
      <t xml:space="preserve"> Revisar Proyectos de la normativa jurídica interna.</t>
    </r>
  </si>
  <si>
    <t>Proyectos de normativa jurídica interna revisados.</t>
  </si>
  <si>
    <t>N° de Proyectos de la normativa jurídica interna revisadas</t>
  </si>
  <si>
    <r>
      <rPr>
        <b/>
        <sz val="9"/>
        <rFont val="Century Schoolbook"/>
        <family val="1"/>
      </rPr>
      <t>1.-</t>
    </r>
    <r>
      <rPr>
        <sz val="10"/>
        <rFont val="Arial Narrow"/>
        <family val="2"/>
      </rPr>
      <t xml:space="preserve"> Receptar Oficios que contengan solicitud de informe jurídico de proyectos o borradores de reglamentación, instructivos de diferentes departamentos o Unidades Académicas.
</t>
    </r>
    <r>
      <rPr>
        <b/>
        <sz val="9"/>
        <rFont val="Century Schoolbook"/>
        <family val="1"/>
      </rPr>
      <t>2.-</t>
    </r>
    <r>
      <rPr>
        <sz val="10"/>
        <rFont val="Arial Narrow"/>
        <family val="2"/>
      </rPr>
      <t xml:space="preserve"> Disponer la persona que revisara el o los proyectos de Reglamento o Instructivo.
</t>
    </r>
    <r>
      <rPr>
        <b/>
        <sz val="9"/>
        <rFont val="Century Schoolbook"/>
        <family val="1"/>
      </rPr>
      <t>3.-</t>
    </r>
    <r>
      <rPr>
        <sz val="10"/>
        <rFont val="Arial Narrow"/>
        <family val="2"/>
      </rPr>
      <t xml:space="preserve"> Distribuir entre el personal las asignaciones realizadas por el procurador.
</t>
    </r>
    <r>
      <rPr>
        <b/>
        <sz val="9"/>
        <rFont val="Century Schoolbook"/>
        <family val="1"/>
      </rPr>
      <t>4.-</t>
    </r>
    <r>
      <rPr>
        <sz val="10"/>
        <rFont val="Arial Narrow"/>
        <family val="2"/>
      </rPr>
      <t xml:space="preserve"> Revisar los proyectos o borradores de reglamentación o instructivos recibidos.
</t>
    </r>
    <r>
      <rPr>
        <b/>
        <sz val="9"/>
        <rFont val="Century Schoolbook"/>
        <family val="1"/>
      </rPr>
      <t>5.-</t>
    </r>
    <r>
      <rPr>
        <sz val="10"/>
        <rFont val="Arial Narrow"/>
        <family val="2"/>
      </rPr>
      <t xml:space="preserve"> Emitir el correspondiente informe sobre las observaciones realizadas al borrador del reglamento o instructivo.</t>
    </r>
  </si>
  <si>
    <r>
      <rPr>
        <b/>
        <sz val="9"/>
        <rFont val="Century Schoolbook"/>
        <family val="1"/>
      </rPr>
      <t>1.-</t>
    </r>
    <r>
      <rPr>
        <sz val="10"/>
        <rFont val="Arial Narrow"/>
        <family val="2"/>
      </rPr>
      <t xml:space="preserve"> Registro de Revisión Proyectos de la normativa jurídica interna.</t>
    </r>
  </si>
  <si>
    <r>
      <rPr>
        <b/>
        <sz val="9"/>
        <rFont val="Century Schoolbook"/>
        <family val="1"/>
      </rPr>
      <t>3.-</t>
    </r>
    <r>
      <rPr>
        <sz val="10"/>
        <rFont val="Arial Narrow"/>
        <family val="2"/>
      </rPr>
      <t xml:space="preserve"> Elaborar Contratos.</t>
    </r>
  </si>
  <si>
    <t>Contratos elaborados.</t>
  </si>
  <si>
    <t>N° de contratos elaborados</t>
  </si>
  <si>
    <r>
      <rPr>
        <b/>
        <sz val="9"/>
        <rFont val="Century Schoolbook"/>
        <family val="1"/>
      </rPr>
      <t>1.-</t>
    </r>
    <r>
      <rPr>
        <sz val="10"/>
        <rFont val="Arial Narrow"/>
        <family val="2"/>
      </rPr>
      <t xml:space="preserve"> Receptar el Oficio o expediente para la elaboración del Contrato.
</t>
    </r>
    <r>
      <rPr>
        <b/>
        <sz val="9"/>
        <rFont val="Century Schoolbook"/>
        <family val="1"/>
      </rPr>
      <t>2.-</t>
    </r>
    <r>
      <rPr>
        <sz val="10"/>
        <rFont val="Arial Narrow"/>
        <family val="2"/>
      </rPr>
      <t xml:space="preserve"> Disponer la personas que realizará los contratos (Arriendo, Bienes y Servicios, Consultoría, Obras).
</t>
    </r>
    <r>
      <rPr>
        <b/>
        <sz val="9"/>
        <rFont val="Century Schoolbook"/>
        <family val="1"/>
      </rPr>
      <t>3.-</t>
    </r>
    <r>
      <rPr>
        <sz val="10"/>
        <rFont val="Arial Narrow"/>
        <family val="2"/>
      </rPr>
      <t xml:space="preserve"> Revisar la información recibida.
</t>
    </r>
    <r>
      <rPr>
        <b/>
        <sz val="9"/>
        <rFont val="Century Schoolbook"/>
        <family val="1"/>
      </rPr>
      <t>4.-</t>
    </r>
    <r>
      <rPr>
        <sz val="10"/>
        <rFont val="Arial Narrow"/>
        <family val="2"/>
      </rPr>
      <t xml:space="preserve"> Realizar el contrato respectivo.
</t>
    </r>
    <r>
      <rPr>
        <b/>
        <sz val="9"/>
        <rFont val="Century Schoolbook"/>
        <family val="1"/>
      </rPr>
      <t>5.-</t>
    </r>
    <r>
      <rPr>
        <sz val="10"/>
        <rFont val="Arial Narrow"/>
        <family val="2"/>
      </rPr>
      <t xml:space="preserve"> Aprobar los contratos para la suscripción de las partes.
</t>
    </r>
    <r>
      <rPr>
        <b/>
        <sz val="9"/>
        <rFont val="Century Schoolbook"/>
        <family val="1"/>
      </rPr>
      <t>6.-</t>
    </r>
    <r>
      <rPr>
        <sz val="10"/>
        <rFont val="Arial Narrow"/>
        <family val="2"/>
      </rPr>
      <t xml:space="preserve"> Enviar contratos para firma del Rector.
</t>
    </r>
    <r>
      <rPr>
        <b/>
        <sz val="9"/>
        <rFont val="Century Schoolbook"/>
        <family val="1"/>
      </rPr>
      <t>7.-</t>
    </r>
    <r>
      <rPr>
        <sz val="10"/>
        <rFont val="Arial Narrow"/>
        <family val="2"/>
      </rPr>
      <t xml:space="preserve"> Realizar el correspondiente oficio para enviar contrato a los diferentes departamentos una vez suscritos.</t>
    </r>
  </si>
  <si>
    <r>
      <rPr>
        <b/>
        <sz val="9"/>
        <rFont val="Century Schoolbook"/>
        <family val="1"/>
      </rPr>
      <t>1.-</t>
    </r>
    <r>
      <rPr>
        <sz val="10"/>
        <rFont val="Arial Narrow"/>
        <family val="2"/>
      </rPr>
      <t xml:space="preserve"> Registro de contratos elaborados.</t>
    </r>
  </si>
  <si>
    <r>
      <t xml:space="preserve">Cartucho tóner rojo para impresora multifuncional Laser a color XEROX </t>
    </r>
    <r>
      <rPr>
        <sz val="10"/>
        <color theme="1"/>
        <rFont val="Century Schoolbook"/>
        <family val="1"/>
      </rPr>
      <t>6400</t>
    </r>
  </si>
  <si>
    <r>
      <t xml:space="preserve">Cartucho tóner negro para impresora multifuncional Laser a color XEROX </t>
    </r>
    <r>
      <rPr>
        <sz val="10"/>
        <color theme="1"/>
        <rFont val="Century Schoolbook"/>
        <family val="1"/>
      </rPr>
      <t>6400</t>
    </r>
  </si>
  <si>
    <r>
      <t xml:space="preserve">Unidad de Imagen negro para impresora multifuncional Laser a color XEROX </t>
    </r>
    <r>
      <rPr>
        <sz val="10"/>
        <rFont val="Century Schoolbook"/>
        <family val="1"/>
      </rPr>
      <t>6400</t>
    </r>
  </si>
  <si>
    <r>
      <rPr>
        <b/>
        <sz val="9"/>
        <rFont val="Century Schoolbook"/>
        <family val="1"/>
      </rPr>
      <t>4.-</t>
    </r>
    <r>
      <rPr>
        <sz val="10"/>
        <rFont val="Arial Narrow"/>
        <family val="2"/>
      </rPr>
      <t xml:space="preserve"> Emitir Informes sobre procesos contractuales.</t>
    </r>
  </si>
  <si>
    <t xml:space="preserve"> Informe sobre procesos contractuales emitidos.</t>
  </si>
  <si>
    <t>N° de informes sobre procesos precontractuales y contractuales emitidos</t>
  </si>
  <si>
    <r>
      <rPr>
        <b/>
        <sz val="9"/>
        <rFont val="Century Schoolbook"/>
        <family val="1"/>
      </rPr>
      <t>1.-</t>
    </r>
    <r>
      <rPr>
        <sz val="10"/>
        <rFont val="Arial Narrow"/>
        <family val="2"/>
      </rPr>
      <t xml:space="preserve"> Receptar Oficios con petición de informes de procesos contractuales.
</t>
    </r>
    <r>
      <rPr>
        <b/>
        <sz val="9"/>
        <rFont val="Century Schoolbook"/>
        <family val="1"/>
      </rPr>
      <t>2.-</t>
    </r>
    <r>
      <rPr>
        <sz val="10"/>
        <rFont val="Arial Narrow"/>
        <family val="2"/>
      </rPr>
      <t xml:space="preserve"> Disponer la persona encargada de emitir el correspondiente informe.
</t>
    </r>
    <r>
      <rPr>
        <b/>
        <sz val="9"/>
        <rFont val="Century Schoolbook"/>
        <family val="1"/>
      </rPr>
      <t>3.-</t>
    </r>
    <r>
      <rPr>
        <sz val="10"/>
        <rFont val="Arial Narrow"/>
        <family val="2"/>
      </rPr>
      <t xml:space="preserve"> Distribuir entre el personal las asignaciones realizadas por el procurador.
</t>
    </r>
    <r>
      <rPr>
        <b/>
        <sz val="9"/>
        <rFont val="Century Schoolbook"/>
        <family val="1"/>
      </rPr>
      <t>4.-</t>
    </r>
    <r>
      <rPr>
        <sz val="10"/>
        <rFont val="Arial Narrow"/>
        <family val="2"/>
      </rPr>
      <t xml:space="preserve"> Emitir el informe sobre los procesos contractuales.
</t>
    </r>
    <r>
      <rPr>
        <b/>
        <sz val="9"/>
        <rFont val="Century Schoolbook"/>
        <family val="1"/>
      </rPr>
      <t>5.-</t>
    </r>
    <r>
      <rPr>
        <sz val="10"/>
        <rFont val="Arial Narrow"/>
        <family val="2"/>
      </rPr>
      <t xml:space="preserve"> Suscribir el informe sobre procesos contractuales.</t>
    </r>
  </si>
  <si>
    <r>
      <rPr>
        <b/>
        <sz val="9"/>
        <rFont val="Century Schoolbook"/>
        <family val="1"/>
      </rPr>
      <t>1.-</t>
    </r>
    <r>
      <rPr>
        <sz val="10"/>
        <rFont val="Arial Narrow"/>
        <family val="2"/>
      </rPr>
      <t xml:space="preserve"> Registro de informes sobre procesos precontractuales y contractuales.</t>
    </r>
  </si>
  <si>
    <t>Resaltadores de varios colores</t>
  </si>
  <si>
    <r>
      <rPr>
        <b/>
        <sz val="9"/>
        <rFont val="Century Schoolbook"/>
        <family val="1"/>
      </rPr>
      <t>5.-</t>
    </r>
    <r>
      <rPr>
        <sz val="10"/>
        <rFont val="Arial Narrow"/>
        <family val="2"/>
      </rPr>
      <t xml:space="preserve"> Elaborar Convenios.</t>
    </r>
  </si>
  <si>
    <t>Convenios elaborados.</t>
  </si>
  <si>
    <t>N° de convenios elaborados</t>
  </si>
  <si>
    <r>
      <rPr>
        <b/>
        <sz val="9"/>
        <rFont val="Century Schoolbook"/>
        <family val="1"/>
      </rPr>
      <t>1.-</t>
    </r>
    <r>
      <rPr>
        <sz val="10"/>
        <rFont val="Arial Narrow"/>
        <family val="2"/>
      </rPr>
      <t xml:space="preserve"> Recibir la resolución emitida por consejo universitario para la elaboración de convenios de ayudas económicas, o el oficio solicitando la elaboración de convenio de pago.
</t>
    </r>
    <r>
      <rPr>
        <b/>
        <sz val="9"/>
        <rFont val="Century Schoolbook"/>
        <family val="1"/>
      </rPr>
      <t>2.-</t>
    </r>
    <r>
      <rPr>
        <sz val="10"/>
        <rFont val="Arial Narrow"/>
        <family val="2"/>
      </rPr>
      <t xml:space="preserve"> Disponer la persona encargada de la elaboración de convenios.
</t>
    </r>
    <r>
      <rPr>
        <b/>
        <sz val="9"/>
        <rFont val="Century Schoolbook"/>
        <family val="1"/>
      </rPr>
      <t>3.-</t>
    </r>
    <r>
      <rPr>
        <sz val="10"/>
        <rFont val="Arial Narrow"/>
        <family val="2"/>
      </rPr>
      <t xml:space="preserve"> Distribuir entre el personal las asignaciones realizadas por el procurador.
</t>
    </r>
    <r>
      <rPr>
        <b/>
        <sz val="9"/>
        <rFont val="Century Schoolbook"/>
        <family val="1"/>
      </rPr>
      <t>4.-</t>
    </r>
    <r>
      <rPr>
        <sz val="10"/>
        <rFont val="Arial Narrow"/>
        <family val="2"/>
      </rPr>
      <t xml:space="preserve"> Receptar la documentación necesaria para la elaboración de los convenios.
</t>
    </r>
    <r>
      <rPr>
        <b/>
        <sz val="9"/>
        <rFont val="Century Schoolbook"/>
        <family val="1"/>
      </rPr>
      <t>5.-</t>
    </r>
    <r>
      <rPr>
        <sz val="10"/>
        <rFont val="Arial Narrow"/>
        <family val="2"/>
      </rPr>
      <t xml:space="preserve"> Elaborar los convenios respectivos.
</t>
    </r>
    <r>
      <rPr>
        <b/>
        <sz val="9"/>
        <rFont val="Century Schoolbook"/>
        <family val="1"/>
      </rPr>
      <t>6.-</t>
    </r>
    <r>
      <rPr>
        <sz val="10"/>
        <rFont val="Arial Narrow"/>
        <family val="2"/>
      </rPr>
      <t xml:space="preserve"> Aprobar los convenios para la suscripción de las partes.
</t>
    </r>
    <r>
      <rPr>
        <b/>
        <sz val="9"/>
        <rFont val="Century Schoolbook"/>
        <family val="1"/>
      </rPr>
      <t>7.-</t>
    </r>
    <r>
      <rPr>
        <sz val="10"/>
        <rFont val="Arial Narrow"/>
        <family val="2"/>
      </rPr>
      <t xml:space="preserve"> Remitir las correspondientes letras de cambio firmadas por los beneficiarios y convenios a la unidad correspondiente.</t>
    </r>
  </si>
  <si>
    <r>
      <rPr>
        <b/>
        <sz val="9"/>
        <rFont val="Century Schoolbook"/>
        <family val="1"/>
      </rPr>
      <t>1.-</t>
    </r>
    <r>
      <rPr>
        <sz val="10"/>
        <rFont val="Arial Narrow"/>
        <family val="2"/>
      </rPr>
      <t xml:space="preserve"> Registro de convenios elaborados.</t>
    </r>
  </si>
  <si>
    <r>
      <rPr>
        <b/>
        <sz val="9"/>
        <rFont val="Century Schoolbook"/>
        <family val="1"/>
      </rPr>
      <t>6.-</t>
    </r>
    <r>
      <rPr>
        <sz val="10"/>
        <rFont val="Arial Narrow"/>
        <family val="2"/>
      </rPr>
      <t xml:space="preserve"> Representar en el Patrocinio judicial y constitucional de la UTMACH.</t>
    </r>
  </si>
  <si>
    <t>Patrocinio judicial y constitucional Representado.</t>
  </si>
  <si>
    <t>N° de los procesos judiciales y constitucionales patrocinados</t>
  </si>
  <si>
    <r>
      <rPr>
        <b/>
        <sz val="9"/>
        <rFont val="Century Schoolbook"/>
        <family val="1"/>
      </rPr>
      <t>1.-</t>
    </r>
    <r>
      <rPr>
        <sz val="10"/>
        <rFont val="Arial Narrow"/>
        <family val="2"/>
      </rPr>
      <t xml:space="preserve"> Recibir las demandas realizadas en contra de la institución.
</t>
    </r>
    <r>
      <rPr>
        <b/>
        <sz val="9"/>
        <rFont val="Century Schoolbook"/>
        <family val="1"/>
      </rPr>
      <t>2.-</t>
    </r>
    <r>
      <rPr>
        <sz val="10"/>
        <rFont val="Arial Narrow"/>
        <family val="2"/>
      </rPr>
      <t xml:space="preserve"> Disponer se elabore el escrito de autorización de los abogados que realizan la defensa de los intereses de la institución.
</t>
    </r>
    <r>
      <rPr>
        <b/>
        <sz val="9"/>
        <rFont val="Century Schoolbook"/>
        <family val="1"/>
      </rPr>
      <t>3.-</t>
    </r>
    <r>
      <rPr>
        <sz val="10"/>
        <rFont val="Arial Narrow"/>
        <family val="2"/>
      </rPr>
      <t xml:space="preserve"> Solicitar a los departamentos correspondientes informes, y demás documentación que permitan elaborar la defensa técnica de la institución.
</t>
    </r>
    <r>
      <rPr>
        <b/>
        <sz val="9"/>
        <rFont val="Century Schoolbook"/>
        <family val="1"/>
      </rPr>
      <t>4.-</t>
    </r>
    <r>
      <rPr>
        <sz val="10"/>
        <rFont val="Arial Narrow"/>
        <family val="2"/>
      </rPr>
      <t xml:space="preserve"> Elaborar el escrito de autorización en el proceso judicial recibido.
</t>
    </r>
    <r>
      <rPr>
        <b/>
        <sz val="9"/>
        <rFont val="Century Schoolbook"/>
        <family val="1"/>
      </rPr>
      <t>5.-</t>
    </r>
    <r>
      <rPr>
        <sz val="10"/>
        <rFont val="Arial Narrow"/>
        <family val="2"/>
      </rPr>
      <t xml:space="preserve"> Determinar directrices para la defensa en los juicios y realizar el análisis de la normativa que corresponde.
</t>
    </r>
    <r>
      <rPr>
        <b/>
        <sz val="9"/>
        <rFont val="Century Schoolbook"/>
        <family val="1"/>
      </rPr>
      <t>6.-</t>
    </r>
    <r>
      <rPr>
        <sz val="10"/>
        <rFont val="Arial Narrow"/>
        <family val="2"/>
      </rPr>
      <t xml:space="preserve"> Coordinar la defensa con la Procuraduría General del estado para el patrocinio judicial y constitucional.
</t>
    </r>
    <r>
      <rPr>
        <b/>
        <sz val="9"/>
        <rFont val="Century Schoolbook"/>
        <family val="1"/>
      </rPr>
      <t>7.-</t>
    </r>
    <r>
      <rPr>
        <sz val="10"/>
        <rFont val="Arial Narrow"/>
        <family val="2"/>
      </rPr>
      <t xml:space="preserve"> Defender a la institución en las audiencias y en las diligencias dispuestas por la autoridad competente.</t>
    </r>
  </si>
  <si>
    <r>
      <rPr>
        <b/>
        <sz val="9"/>
        <rFont val="Century Schoolbook"/>
        <family val="1"/>
      </rPr>
      <t>1.-</t>
    </r>
    <r>
      <rPr>
        <sz val="10"/>
        <rFont val="Arial Narrow"/>
        <family val="2"/>
      </rPr>
      <t xml:space="preserve"> Registro de los procesos judiciales y constitucionales representado.</t>
    </r>
  </si>
  <si>
    <t>Costas judiciales y tramites notariales</t>
  </si>
  <si>
    <r>
      <rPr>
        <b/>
        <sz val="9"/>
        <rFont val="Century Schoolbook"/>
        <family val="1"/>
      </rPr>
      <t>1.-</t>
    </r>
    <r>
      <rPr>
        <sz val="10"/>
        <rFont val="Arial Narrow"/>
        <family val="2"/>
      </rPr>
      <t xml:space="preserve"> Recibir el oficio de solicitud del Plan Operativo Anual y Evaluación del POA.
</t>
    </r>
    <r>
      <rPr>
        <b/>
        <sz val="9"/>
        <rFont val="Century Schoolbook"/>
        <family val="1"/>
      </rPr>
      <t>2.-</t>
    </r>
    <r>
      <rPr>
        <sz val="10"/>
        <rFont val="Arial Narrow"/>
        <family val="2"/>
      </rPr>
      <t xml:space="preserve"> Disponer la persona que realizara el Plan operativo Anual y/o Evaluación del POA.
</t>
    </r>
    <r>
      <rPr>
        <b/>
        <sz val="9"/>
        <rFont val="Century Schoolbook"/>
        <family val="1"/>
      </rPr>
      <t>3.-</t>
    </r>
    <r>
      <rPr>
        <sz val="10"/>
        <rFont val="Arial Narrow"/>
        <family val="2"/>
      </rPr>
      <t xml:space="preserve"> Realizar el Plan operativo Anual y/o Evaluación del POA.
</t>
    </r>
    <r>
      <rPr>
        <b/>
        <sz val="9"/>
        <rFont val="Century Schoolbook"/>
        <family val="1"/>
      </rPr>
      <t>4.-</t>
    </r>
    <r>
      <rPr>
        <sz val="10"/>
        <rFont val="Arial Narrow"/>
        <family val="2"/>
      </rPr>
      <t xml:space="preserve"> Revisar el Plan operativo Anual y/o Evaluación del POA realizado.
</t>
    </r>
    <r>
      <rPr>
        <b/>
        <sz val="9"/>
        <rFont val="Century Schoolbook"/>
        <family val="1"/>
      </rPr>
      <t>5.-</t>
    </r>
    <r>
      <rPr>
        <sz val="10"/>
        <rFont val="Arial Narrow"/>
        <family val="2"/>
      </rPr>
      <t xml:space="preserve"> Realizar el oficio respectivo para enviar el Plan operativo Anual y/o Evaluación del POA.
</t>
    </r>
    <r>
      <rPr>
        <b/>
        <sz val="9"/>
        <rFont val="Century Schoolbook"/>
        <family val="1"/>
      </rPr>
      <t xml:space="preserve">6.- </t>
    </r>
    <r>
      <rPr>
        <sz val="10"/>
        <rFont val="Arial Narrow"/>
        <family val="2"/>
      </rPr>
      <t>Suscribir el Oficio para remitir Plan operativo Anual y/o Evaluación del POA.</t>
    </r>
  </si>
  <si>
    <t xml:space="preserve"> Archivo de Gestión organizado.</t>
  </si>
  <si>
    <t>N° de carpetas Archivadas registradas en el inventario documental</t>
  </si>
  <si>
    <r>
      <rPr>
        <b/>
        <sz val="9"/>
        <rFont val="Century Schoolbook"/>
        <family val="1"/>
      </rPr>
      <t xml:space="preserve">1.- </t>
    </r>
    <r>
      <rPr>
        <sz val="10"/>
        <rFont val="Arial Narrow"/>
        <family val="2"/>
      </rPr>
      <t xml:space="preserve">Seleccionar y clasificar la documentación.
</t>
    </r>
    <r>
      <rPr>
        <b/>
        <sz val="9"/>
        <rFont val="Century Schoolbook"/>
        <family val="1"/>
      </rPr>
      <t>2.-</t>
    </r>
    <r>
      <rPr>
        <sz val="10"/>
        <rFont val="Arial Narrow"/>
        <family val="2"/>
      </rPr>
      <t xml:space="preserve"> Describir la documentación según la norma ISADG.
</t>
    </r>
    <r>
      <rPr>
        <b/>
        <sz val="9"/>
        <rFont val="Century Schoolbook"/>
        <family val="1"/>
      </rPr>
      <t>3.-</t>
    </r>
    <r>
      <rPr>
        <sz val="10"/>
        <rFont val="Arial Narrow"/>
        <family val="2"/>
      </rPr>
      <t xml:space="preserve"> Preservar la documentación en las unidades de almacenamiento.</t>
    </r>
  </si>
  <si>
    <t>N° de Plan Operativo Anual y Evaluación del POA entregados</t>
  </si>
  <si>
    <r>
      <t xml:space="preserve">* Ab. Mariuxi Apolo Silva,
  PROCURADORA GENERAL
* Ab. Andrea Márquez Sagal,
  ABOGADA </t>
    </r>
    <r>
      <rPr>
        <sz val="10"/>
        <rFont val="Century Schoolbook"/>
        <family val="1"/>
      </rPr>
      <t>3</t>
    </r>
    <r>
      <rPr>
        <sz val="10"/>
        <rFont val="Arial Narrow"/>
        <family val="2"/>
      </rPr>
      <t xml:space="preserve">
* Ab. Gerardo Fernández Valdiviezo,
  ABOGADO
* Ab. Karina Rodríguez Romero,
  ASISTENTE DE PROCURADURIA</t>
    </r>
  </si>
  <si>
    <r>
      <t xml:space="preserve">* Ab. Mariuxi Apolo Silva,
  PROCURADORA GENERAL
* Ab. Andrea Márquez Sagal,
  ABOGADO </t>
    </r>
    <r>
      <rPr>
        <sz val="10"/>
        <rFont val="Century Schoolbook"/>
        <family val="1"/>
      </rPr>
      <t>3</t>
    </r>
    <r>
      <rPr>
        <sz val="10"/>
        <rFont val="Arial Narrow"/>
        <family val="2"/>
      </rPr>
      <t xml:space="preserve">
* Ab. Karina Rodríguez Romero,
  ASISTENTE DE PROCURADURIA</t>
    </r>
  </si>
  <si>
    <t>* Ab. Mariuxi Apolo Silva,
  PROCURADOR GENERAL
* Ab. Andrea Márquez Sagal,
  ABOGADA 3
* Ab. Karina Rodríguez Romero,
  ASISTENTE DE PROCURADURIA</t>
  </si>
  <si>
    <r>
      <t xml:space="preserve">* Ab. Mariuxi Apolo Silva,
  PROCURADORA GENERAL
* Ab. Andrea Márquez Sagal,
  ABOGADA </t>
    </r>
    <r>
      <rPr>
        <sz val="10"/>
        <rFont val="Century Schoolbook"/>
        <family val="1"/>
      </rPr>
      <t>3</t>
    </r>
    <r>
      <rPr>
        <sz val="10"/>
        <rFont val="Arial Narrow"/>
        <family val="2"/>
      </rPr>
      <t xml:space="preserve">
* Ab. Karina Rodríguez Romero,
  ASISTENTE DE PROCURADURIA</t>
    </r>
  </si>
  <si>
    <r>
      <t xml:space="preserve">* Ab. Mariuxi Apolo Silva,
  PROCURADORA GENERAL
* Ab. Andrea Márquez Sagal,
  ABOGADO </t>
    </r>
    <r>
      <rPr>
        <sz val="10"/>
        <rFont val="Century Schoolbook"/>
        <family val="1"/>
      </rPr>
      <t>3</t>
    </r>
    <r>
      <rPr>
        <sz val="10"/>
        <rFont val="Arial Narrow"/>
        <family val="2"/>
      </rPr>
      <t xml:space="preserve">
* Ab. Gerardo Fernández Valdiviezo,
  ABOGADO 
* Ab. Karina Rodríguez Romero,
  ASISTENTE DE PROCURADURIA</t>
    </r>
  </si>
  <si>
    <t>* Ab. Mariuxi Apolo Silva,
  PROCURADORA GENERAL
* Ab. Karina Rodríguez Romero,
  ASISTENTE DE PROCURADURIA</t>
  </si>
  <si>
    <t>* Ab. Karina Rodríguez Romero,
  ASISTENTE DE PROCURADURIA</t>
  </si>
  <si>
    <r>
      <rPr>
        <b/>
        <sz val="9"/>
        <rFont val="Century Schoolbook"/>
        <family val="1"/>
      </rPr>
      <t>1.-</t>
    </r>
    <r>
      <rPr>
        <sz val="10"/>
        <rFont val="Arial Narrow"/>
        <family val="2"/>
      </rPr>
      <t xml:space="preserve"> Planificar la agenda cultural.</t>
    </r>
  </si>
  <si>
    <t>Agenda cultural publicada.</t>
  </si>
  <si>
    <t>N° de planificación de la Agenda Cultural</t>
  </si>
  <si>
    <r>
      <rPr>
        <b/>
        <sz val="9"/>
        <rFont val="Century Schoolbook"/>
        <family val="1"/>
      </rPr>
      <t>1.-</t>
    </r>
    <r>
      <rPr>
        <sz val="10"/>
        <rFont val="Arial Narrow"/>
        <family val="2"/>
      </rPr>
      <t xml:space="preserve"> Agenda cultural publicada en la web de la UTMACH.</t>
    </r>
  </si>
  <si>
    <t>* Lic. Luis Procel,
  Director
* Lic. Wilson Bacacela,
  Promotor Cultural
* Directores de Grupos Artísticos del DCA</t>
  </si>
  <si>
    <t>Conjunto de cuerdas para guitarras</t>
  </si>
  <si>
    <t xml:space="preserve">Conjunto de cuerdas  para charango </t>
  </si>
  <si>
    <t>Conjunto de cuerdas para bajo electrónico</t>
  </si>
  <si>
    <r>
      <rPr>
        <b/>
        <sz val="9"/>
        <rFont val="Century Schoolbook"/>
        <family val="1"/>
      </rPr>
      <t>2.-</t>
    </r>
    <r>
      <rPr>
        <sz val="10"/>
        <rFont val="Arial Narrow"/>
        <family val="2"/>
      </rPr>
      <t xml:space="preserve"> Coordinar la participación de los grupos artísticos.</t>
    </r>
  </si>
  <si>
    <t>Participación de grupos coordinados.</t>
  </si>
  <si>
    <t>N° de participación de los grupos artísticos no planificados en la Agenda Cultural</t>
  </si>
  <si>
    <r>
      <rPr>
        <b/>
        <sz val="9"/>
        <rFont val="Century Schoolbook"/>
        <family val="1"/>
      </rPr>
      <t>1.-</t>
    </r>
    <r>
      <rPr>
        <sz val="10"/>
        <rFont val="Arial Narrow"/>
        <family val="2"/>
      </rPr>
      <t xml:space="preserve"> Coordinar las presentaciones y salidas  de los grupos artísticos.</t>
    </r>
  </si>
  <si>
    <r>
      <t>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g</t>
    </r>
  </si>
  <si>
    <r>
      <t xml:space="preserve">Cinta de Empaque </t>
    </r>
    <r>
      <rPr>
        <sz val="10"/>
        <color theme="1"/>
        <rFont val="Century Schoolbook"/>
        <family val="1"/>
      </rPr>
      <t>48</t>
    </r>
    <r>
      <rPr>
        <sz val="10"/>
        <color theme="1"/>
        <rFont val="Arial Narrow"/>
        <family val="2"/>
      </rPr>
      <t xml:space="preserve"> x </t>
    </r>
    <r>
      <rPr>
        <sz val="10"/>
        <color theme="1"/>
        <rFont val="Century Schoolbook"/>
        <family val="1"/>
      </rPr>
      <t>80</t>
    </r>
  </si>
  <si>
    <t>Sobre  Manila grande</t>
  </si>
  <si>
    <t>Tintas para impresora Epson</t>
  </si>
  <si>
    <r>
      <rPr>
        <b/>
        <sz val="9"/>
        <rFont val="Century Schoolbook"/>
        <family val="1"/>
      </rPr>
      <t>3.-</t>
    </r>
    <r>
      <rPr>
        <sz val="10"/>
        <rFont val="Arial Narrow"/>
        <family val="2"/>
      </rPr>
      <t xml:space="preserve"> Ejecutar la Agenda Cultural.</t>
    </r>
  </si>
  <si>
    <t>Agenda Cultural ejecutada.</t>
  </si>
  <si>
    <t>N° de presentaciones realizadas</t>
  </si>
  <si>
    <r>
      <rPr>
        <b/>
        <sz val="9"/>
        <rFont val="Century Schoolbook"/>
        <family val="1"/>
      </rPr>
      <t>1.-</t>
    </r>
    <r>
      <rPr>
        <sz val="10"/>
        <rFont val="Arial Narrow"/>
        <family val="2"/>
      </rPr>
      <t xml:space="preserve"> Presentar y difundir los contenidos elaborados y creados en la DCA.</t>
    </r>
  </si>
  <si>
    <r>
      <rPr>
        <b/>
        <sz val="9"/>
        <rFont val="Century Schoolbook"/>
        <family val="1"/>
      </rPr>
      <t>4.-</t>
    </r>
    <r>
      <rPr>
        <sz val="10"/>
        <rFont val="Arial Narrow"/>
        <family val="2"/>
      </rPr>
      <t xml:space="preserve"> Crear contenidos culturales para difusión en medios.</t>
    </r>
  </si>
  <si>
    <t>Contenidos culturales creados para difusión en medios.</t>
  </si>
  <si>
    <t>N° de programas de audiovisuales y boletines de prensa</t>
  </si>
  <si>
    <r>
      <rPr>
        <b/>
        <sz val="9"/>
        <rFont val="Century Schoolbook"/>
        <family val="1"/>
      </rPr>
      <t>1.-</t>
    </r>
    <r>
      <rPr>
        <sz val="10"/>
        <rFont val="Arial Narrow"/>
        <family val="2"/>
      </rPr>
      <t xml:space="preserve"> Reporte de guiones presentados.</t>
    </r>
  </si>
  <si>
    <t>* Lic. Luis Procel,
  Director
* Lic. Wilson Bacacela,
  Promotor Cultural DCA</t>
  </si>
  <si>
    <t xml:space="preserve">               NO APLICA</t>
  </si>
  <si>
    <r>
      <rPr>
        <b/>
        <sz val="9"/>
        <rFont val="Century Schoolbook"/>
        <family val="1"/>
      </rPr>
      <t>5.-</t>
    </r>
    <r>
      <rPr>
        <sz val="10"/>
        <rFont val="Arial Narrow"/>
        <family val="2"/>
      </rPr>
      <t xml:space="preserve"> Supervisar préstamos de los equipos de sonido y/o musicales.</t>
    </r>
  </si>
  <si>
    <t>Préstamos de los equipos de sonido y/o musicales supervisados.</t>
  </si>
  <si>
    <t>N° de supervisión de préstamos de los equipos de sonido y/o musicales ejecutados</t>
  </si>
  <si>
    <r>
      <rPr>
        <b/>
        <sz val="9"/>
        <rFont val="Century Schoolbook"/>
        <family val="1"/>
      </rPr>
      <t>1.-</t>
    </r>
    <r>
      <rPr>
        <sz val="10"/>
        <rFont val="Arial Narrow"/>
        <family val="2"/>
      </rPr>
      <t xml:space="preserve"> Reporte de supervisión de préstamos de los equipos de sonido y/o musicales.
</t>
    </r>
    <r>
      <rPr>
        <b/>
        <sz val="9"/>
        <rFont val="Century Schoolbook"/>
        <family val="1"/>
      </rPr>
      <t>2.-</t>
    </r>
    <r>
      <rPr>
        <sz val="10"/>
        <rFont val="Arial Narrow"/>
        <family val="2"/>
      </rPr>
      <t xml:space="preserve"> Informe de cumplimiento de peticiones de equipos de sonido.</t>
    </r>
  </si>
  <si>
    <t>* Lic. Luis Procel,
  Director
* Martín Valverde,
  Operador de Equipo
* Ricardo Juca,
  Auxiliar Administrativo</t>
  </si>
  <si>
    <r>
      <rPr>
        <b/>
        <sz val="9"/>
        <rFont val="Century Schoolbook"/>
        <family val="1"/>
      </rPr>
      <t>6.-</t>
    </r>
    <r>
      <rPr>
        <sz val="10"/>
        <rFont val="Arial Narrow"/>
        <family val="2"/>
      </rPr>
      <t xml:space="preserve"> Elaborar y entregar la Planificación Operativa Anual y la Evaluación de la Planificación Operativa Anual.</t>
    </r>
  </si>
  <si>
    <t>Planificación Operativa Anual y Evaluación de la Planificación Operativa Anual entregados.</t>
  </si>
  <si>
    <t>N° de Planificación Operativa Anual y Evaluación de la Planificación Operativa Anual entregados</t>
  </si>
  <si>
    <r>
      <rPr>
        <b/>
        <sz val="9"/>
        <rFont val="Century Schoolbook"/>
        <family val="1"/>
      </rPr>
      <t>1.-</t>
    </r>
    <r>
      <rPr>
        <sz val="10"/>
        <rFont val="Arial Narrow"/>
        <family val="2"/>
      </rPr>
      <t xml:space="preserve"> Plan Operativo Anual.
</t>
    </r>
    <r>
      <rPr>
        <b/>
        <sz val="9"/>
        <rFont val="Century Schoolbook"/>
        <family val="1"/>
      </rPr>
      <t>2.-</t>
    </r>
    <r>
      <rPr>
        <sz val="10"/>
        <rFont val="Arial Narrow"/>
        <family val="2"/>
      </rPr>
      <t xml:space="preserve"> Evaluación del POA semestral.</t>
    </r>
  </si>
  <si>
    <r>
      <rPr>
        <b/>
        <sz val="9"/>
        <rFont val="Century Schoolbook"/>
        <family val="1"/>
      </rPr>
      <t>7.-</t>
    </r>
    <r>
      <rPr>
        <sz val="10"/>
        <rFont val="Arial Narrow"/>
        <family val="2"/>
      </rPr>
      <t xml:space="preserve"> Organizar el archivo de gestión</t>
    </r>
  </si>
  <si>
    <r>
      <rPr>
        <b/>
        <sz val="9"/>
        <rFont val="Century Schoolbook"/>
        <family val="1"/>
      </rPr>
      <t>1.-</t>
    </r>
    <r>
      <rPr>
        <sz val="10"/>
        <rFont val="Arial Narrow"/>
        <family val="2"/>
      </rPr>
      <t xml:space="preserve"> Organizar el archivo de gestión de la Dirección de Cultura y Arte de acuerdo a las peticiones y a su naturaleza.</t>
    </r>
  </si>
  <si>
    <t>* Lic. Luis Procel,
  Director
* Ricardo Juca,
  Auxiliar Administrativo</t>
  </si>
  <si>
    <t>Presentación con capturas de pantallas de las caravanas virtuales realizadas.</t>
  </si>
  <si>
    <r>
      <rPr>
        <b/>
        <sz val="9"/>
        <rFont val="Century Schoolbook"/>
        <family val="1"/>
      </rPr>
      <t>1.-</t>
    </r>
    <r>
      <rPr>
        <sz val="10"/>
        <rFont val="Arial Narrow"/>
        <family val="2"/>
      </rPr>
      <t xml:space="preserve"> Socializar, organizar y publicar la agenda cultural en forma periódica.</t>
    </r>
  </si>
  <si>
    <r>
      <rPr>
        <b/>
        <sz val="9"/>
        <rFont val="Century Schoolbook"/>
        <family val="1"/>
      </rPr>
      <t>1.-</t>
    </r>
    <r>
      <rPr>
        <sz val="10"/>
        <rFont val="Arial Narrow"/>
        <family val="2"/>
      </rPr>
      <t xml:space="preserve"> Reporte de la ejecución de la Agenda Cultural.
</t>
    </r>
    <r>
      <rPr>
        <b/>
        <sz val="9"/>
        <rFont val="Century Schoolbook"/>
        <family val="1"/>
      </rPr>
      <t>2.-</t>
    </r>
    <r>
      <rPr>
        <sz val="10"/>
        <rFont val="Arial Narrow"/>
        <family val="2"/>
      </rPr>
      <t xml:space="preserve"> Boletines de prensa difundidos en la radio, página web de la UTMACH y en los diferentes medios de comunicación locales, provinciales y regionales.</t>
    </r>
  </si>
  <si>
    <t>Hay eventos programados que no se han cumplido por motivos de la pandemia.</t>
  </si>
  <si>
    <t>Encuentro Universitario de danza, montaje y desmontaje de escenario, luminarias</t>
  </si>
  <si>
    <t>Encuentro universitario y comunitario de música nacional montaje y desmontaje de escenarios, sillas y luminarias</t>
  </si>
  <si>
    <r>
      <rPr>
        <b/>
        <sz val="9"/>
        <rFont val="Century Schoolbook"/>
        <family val="1"/>
      </rPr>
      <t>1.-</t>
    </r>
    <r>
      <rPr>
        <sz val="10"/>
        <rFont val="Arial Narrow"/>
        <family val="2"/>
      </rPr>
      <t xml:space="preserve"> Elaborar los guiones de contenidos periodísticos para audiovisuales.
</t>
    </r>
    <r>
      <rPr>
        <b/>
        <sz val="9"/>
        <rFont val="Century Schoolbook"/>
        <family val="1"/>
      </rPr>
      <t>2.-</t>
    </r>
    <r>
      <rPr>
        <sz val="10"/>
        <rFont val="Arial Narrow"/>
        <family val="2"/>
      </rPr>
      <t xml:space="preserve"> Ejecutar el programa.</t>
    </r>
  </si>
  <si>
    <r>
      <rPr>
        <b/>
        <sz val="9"/>
        <rFont val="Century Schoolbook"/>
        <family val="1"/>
      </rPr>
      <t>1.-</t>
    </r>
    <r>
      <rPr>
        <sz val="10"/>
        <rFont val="Arial Narrow"/>
        <family val="2"/>
      </rPr>
      <t xml:space="preserve"> Emitir memorándum de préstamos de equipos.
</t>
    </r>
    <r>
      <rPr>
        <b/>
        <sz val="9"/>
        <rFont val="Century Schoolbook"/>
        <family val="1"/>
      </rPr>
      <t>2.-</t>
    </r>
    <r>
      <rPr>
        <sz val="10"/>
        <rFont val="Arial Narrow"/>
        <family val="2"/>
      </rPr>
      <t xml:space="preserve"> Solicitar informes de atención.</t>
    </r>
  </si>
  <si>
    <t>Los requerimientos de amplificación y sonido no se han cumplido porque no han existido eventos aire libre, a mas de que por razones publicas de salud están prohibidos eventos y espectáculos masivos de personas.</t>
  </si>
  <si>
    <r>
      <rPr>
        <b/>
        <sz val="9"/>
        <rFont val="Century Schoolbook"/>
        <family val="1"/>
      </rPr>
      <t>1.-</t>
    </r>
    <r>
      <rPr>
        <sz val="10"/>
        <rFont val="Arial Narrow"/>
        <family val="2"/>
      </rPr>
      <t xml:space="preserve"> Solicitar informes de planificación de los Directores de los grupos artísticos.
</t>
    </r>
    <r>
      <rPr>
        <b/>
        <sz val="9"/>
        <rFont val="Century Schoolbook"/>
        <family val="1"/>
      </rPr>
      <t>2.-</t>
    </r>
    <r>
      <rPr>
        <sz val="10"/>
        <rFont val="Arial Narrow"/>
        <family val="2"/>
      </rPr>
      <t xml:space="preserve"> Solicitar informes de cumplimiento de la planificación de los Directores de los grupos artísticos.</t>
    </r>
  </si>
  <si>
    <t>N° de carpetas de la documentación de la Dirección de Cultura y Arte, registrados en el inventario documental</t>
  </si>
  <si>
    <r>
      <rPr>
        <b/>
        <sz val="9"/>
        <rFont val="Century Schoolbook"/>
        <family val="1"/>
      </rPr>
      <t>1.-</t>
    </r>
    <r>
      <rPr>
        <sz val="10"/>
        <rFont val="Arial Narrow"/>
        <family val="2"/>
      </rPr>
      <t xml:space="preserve"> Reporte de presentaciones coordinadas de los grupos artísticos.
</t>
    </r>
    <r>
      <rPr>
        <b/>
        <sz val="9"/>
        <rFont val="Century Schoolbook"/>
        <family val="1"/>
      </rPr>
      <t>2.-</t>
    </r>
    <r>
      <rPr>
        <sz val="10"/>
        <rFont val="Arial Narrow"/>
        <family val="2"/>
      </rPr>
      <t xml:space="preserve"> Memorándum </t>
    </r>
  </si>
  <si>
    <t>Sesiones del máximo órgano colegiado y demás órganos dispuestos por el Estatuto y Reglamentos institucionales, presididas.</t>
  </si>
  <si>
    <t>N° de sesiones presididas</t>
  </si>
  <si>
    <r>
      <rPr>
        <b/>
        <sz val="9"/>
        <rFont val="Century Schoolbook"/>
        <family val="1"/>
      </rPr>
      <t>1.-</t>
    </r>
    <r>
      <rPr>
        <sz val="10"/>
        <rFont val="Arial Narrow"/>
        <family val="2"/>
      </rPr>
      <t xml:space="preserve"> Clasificar los documentos por prioridad que necesiten ser tratados en Consejo Universitario.
</t>
    </r>
    <r>
      <rPr>
        <b/>
        <sz val="9"/>
        <rFont val="Century Schoolbook"/>
        <family val="1"/>
      </rPr>
      <t>2.-</t>
    </r>
    <r>
      <rPr>
        <sz val="10"/>
        <rFont val="Arial Narrow"/>
        <family val="2"/>
      </rPr>
      <t xml:space="preserve"> Realizar las convocatorias a través de la Secretaría General de la UTMACH  vía correo electrónico.
</t>
    </r>
    <r>
      <rPr>
        <b/>
        <sz val="9"/>
        <rFont val="Century Schoolbook"/>
        <family val="1"/>
      </rPr>
      <t>3.-</t>
    </r>
    <r>
      <rPr>
        <sz val="10"/>
        <rFont val="Arial Narrow"/>
        <family val="2"/>
      </rPr>
      <t xml:space="preserve"> Presidir la sesión de Consejo Universitario
</t>
    </r>
    <r>
      <rPr>
        <b/>
        <sz val="9"/>
        <rFont val="Century Schoolbook"/>
        <family val="1"/>
      </rPr>
      <t>4.-</t>
    </r>
    <r>
      <rPr>
        <sz val="10"/>
        <rFont val="Arial Narrow"/>
        <family val="2"/>
      </rPr>
      <t xml:space="preserve"> Aprobar por Consejo Universitario las actas de sesiones del organismo.</t>
    </r>
  </si>
  <si>
    <r>
      <rPr>
        <b/>
        <sz val="9"/>
        <rFont val="Century Schoolbook"/>
        <family val="1"/>
      </rPr>
      <t>1.-</t>
    </r>
    <r>
      <rPr>
        <sz val="10"/>
        <rFont val="Arial Narrow"/>
        <family val="2"/>
      </rPr>
      <t xml:space="preserve"> Registro Consolidado de Sesiones de Consejo Universitario y demás órganos presididas por el Rector (actas).</t>
    </r>
  </si>
  <si>
    <r>
      <t xml:space="preserve">Ing. César Quezada
</t>
    </r>
    <r>
      <rPr>
        <b/>
        <sz val="10"/>
        <rFont val="Arial Narrow"/>
        <family val="2"/>
      </rPr>
      <t>RECTOR UTMACH</t>
    </r>
  </si>
  <si>
    <r>
      <rPr>
        <b/>
        <sz val="9"/>
        <rFont val="Century Schoolbook"/>
        <family val="1"/>
      </rPr>
      <t>2.-</t>
    </r>
    <r>
      <rPr>
        <sz val="10"/>
        <rFont val="Arial Narrow"/>
        <family val="2"/>
      </rPr>
      <t xml:space="preserve"> Designar, encargar, subrogar y/o delegar de funciones para cargos académicos y/o administrativos.</t>
    </r>
  </si>
  <si>
    <t>Funciones para cargos académicos y/o administrativos delegadas.</t>
  </si>
  <si>
    <t>N° de designaciones encargos, subrogaciones y/o delegaciones realizadas</t>
  </si>
  <si>
    <r>
      <rPr>
        <b/>
        <sz val="9"/>
        <rFont val="Century Schoolbook"/>
        <family val="1"/>
      </rPr>
      <t>1.-</t>
    </r>
    <r>
      <rPr>
        <sz val="10"/>
        <rFont val="Arial Narrow"/>
        <family val="2"/>
      </rPr>
      <t xml:space="preserve"> Recibir las solicitudes de las dependencias que cuentan con la ausencia temporal para que el rector realice el encargo, subrogación, designación.
</t>
    </r>
    <r>
      <rPr>
        <b/>
        <sz val="9"/>
        <rFont val="Century Schoolbook"/>
        <family val="1"/>
      </rPr>
      <t>2.-</t>
    </r>
    <r>
      <rPr>
        <sz val="10"/>
        <rFont val="Arial Narrow"/>
        <family val="2"/>
      </rPr>
      <t xml:space="preserve"> Emitir oficio de encargo, designación y/o subrogación, dependiente el caso.
</t>
    </r>
    <r>
      <rPr>
        <b/>
        <sz val="9"/>
        <rFont val="Century Schoolbook"/>
        <family val="1"/>
      </rPr>
      <t>3.-</t>
    </r>
    <r>
      <rPr>
        <sz val="10"/>
        <rFont val="Arial Narrow"/>
        <family val="2"/>
      </rPr>
      <t xml:space="preserve"> Emitir resoluciones administrativas.
</t>
    </r>
    <r>
      <rPr>
        <b/>
        <sz val="9"/>
        <rFont val="Century Schoolbook"/>
        <family val="1"/>
      </rPr>
      <t>4.-</t>
    </r>
    <r>
      <rPr>
        <sz val="10"/>
        <rFont val="Arial Narrow"/>
        <family val="2"/>
      </rPr>
      <t xml:space="preserve"> Comunicar a DTH para la emisión de la acción de personal.</t>
    </r>
  </si>
  <si>
    <r>
      <rPr>
        <b/>
        <sz val="9"/>
        <rFont val="Century Schoolbook"/>
        <family val="1"/>
      </rPr>
      <t>1.-</t>
    </r>
    <r>
      <rPr>
        <sz val="10"/>
        <rFont val="Arial Narrow"/>
        <family val="2"/>
      </rPr>
      <t xml:space="preserve"> Reporte Consolidado de Funciones Designadas, Encargadas, Subrogadas y/o Delegadas.</t>
    </r>
  </si>
  <si>
    <r>
      <rPr>
        <b/>
        <sz val="9"/>
        <rFont val="Century Schoolbook"/>
        <family val="1"/>
      </rPr>
      <t>3.-</t>
    </r>
    <r>
      <rPr>
        <sz val="10"/>
        <rFont val="Arial Narrow"/>
        <family val="2"/>
      </rPr>
      <t xml:space="preserve"> Suscribir Nombramiento, Posesión y/o Remoción de Cargos Académicos y/o Administrativos.</t>
    </r>
  </si>
  <si>
    <t>Cargos Académicos y/o Administrativos, Nombrados, Posesionados y/o Removidos.</t>
  </si>
  <si>
    <t>N° de Cargos Académicos y/o Administrativos Nombrados, Posesionados y/o Removidos</t>
  </si>
  <si>
    <r>
      <rPr>
        <b/>
        <sz val="9"/>
        <rFont val="Century Schoolbook"/>
        <family val="1"/>
      </rPr>
      <t>1.-</t>
    </r>
    <r>
      <rPr>
        <sz val="10"/>
        <rFont val="Arial Narrow"/>
        <family val="2"/>
      </rPr>
      <t xml:space="preserve"> Recibir las solicitudes de las dependencias que cuentan con la ausencia permanente, para que el rector realice la designación de cargos académicos y/o administrativos.
</t>
    </r>
    <r>
      <rPr>
        <b/>
        <sz val="9"/>
        <rFont val="Century Schoolbook"/>
        <family val="1"/>
      </rPr>
      <t>2.-</t>
    </r>
    <r>
      <rPr>
        <sz val="10"/>
        <rFont val="Arial Narrow"/>
        <family val="2"/>
      </rPr>
      <t xml:space="preserve"> Emitir oficio de designación de cargos académicos y/o administrativos.
</t>
    </r>
    <r>
      <rPr>
        <b/>
        <sz val="9"/>
        <rFont val="Century Schoolbook"/>
        <family val="1"/>
      </rPr>
      <t>3.-</t>
    </r>
    <r>
      <rPr>
        <sz val="10"/>
        <rFont val="Arial Narrow"/>
        <family val="2"/>
      </rPr>
      <t xml:space="preserve"> Emitir resoluciones administrativas.
</t>
    </r>
    <r>
      <rPr>
        <b/>
        <sz val="9"/>
        <rFont val="Century Schoolbook"/>
        <family val="1"/>
      </rPr>
      <t>4.-</t>
    </r>
    <r>
      <rPr>
        <sz val="10"/>
        <rFont val="Arial Narrow"/>
        <family val="2"/>
      </rPr>
      <t xml:space="preserve"> Comunicar a DTH para la emisión de la acción de personal.</t>
    </r>
  </si>
  <si>
    <r>
      <rPr>
        <b/>
        <sz val="9"/>
        <rFont val="Century Schoolbook"/>
        <family val="1"/>
      </rPr>
      <t>1.-</t>
    </r>
    <r>
      <rPr>
        <sz val="10"/>
        <rFont val="Arial Narrow"/>
        <family val="2"/>
      </rPr>
      <t xml:space="preserve"> Reporte Consolidado de Nombramientos, Posesiones y/o Remociones efectuadas.</t>
    </r>
  </si>
  <si>
    <r>
      <rPr>
        <b/>
        <sz val="9"/>
        <rFont val="Century Schoolbook"/>
        <family val="1"/>
      </rPr>
      <t>4.-</t>
    </r>
    <r>
      <rPr>
        <sz val="10"/>
        <rFont val="Arial Narrow"/>
        <family val="2"/>
      </rPr>
      <t xml:space="preserve"> Emitir directrices y lineamientos a las Vicerrectoras y/o Vicerrectores para el ejercicio de sus funciones.</t>
    </r>
  </si>
  <si>
    <t>Directrices y lineamientos a las Vicerrectoras y/o Vicerrectores para el ejercicio de sus funciones, emitidas.</t>
  </si>
  <si>
    <t>N° de Directrices y lineamientos emitidos</t>
  </si>
  <si>
    <r>
      <rPr>
        <b/>
        <sz val="9"/>
        <rFont val="Century Schoolbook"/>
        <family val="1"/>
      </rPr>
      <t>1.-</t>
    </r>
    <r>
      <rPr>
        <sz val="10"/>
        <rFont val="Arial Narrow"/>
        <family val="2"/>
      </rPr>
      <t xml:space="preserve"> Establecer sesiones de trabajos con Vicerrectores académicos y/o administrativos.
</t>
    </r>
    <r>
      <rPr>
        <b/>
        <sz val="9"/>
        <rFont val="Century Schoolbook"/>
        <family val="1"/>
      </rPr>
      <t>2.-</t>
    </r>
    <r>
      <rPr>
        <sz val="10"/>
        <rFont val="Arial Narrow"/>
        <family val="2"/>
      </rPr>
      <t xml:space="preserve"> Efectuar directrices y lineamientos a los vicerrectores.</t>
    </r>
  </si>
  <si>
    <r>
      <rPr>
        <b/>
        <sz val="9"/>
        <rFont val="Century Schoolbook"/>
        <family val="1"/>
      </rPr>
      <t>1.-</t>
    </r>
    <r>
      <rPr>
        <sz val="10"/>
        <rFont val="Arial Narrow"/>
        <family val="2"/>
      </rPr>
      <t xml:space="preserve"> Reporte de Directrices y Lineamientos Emitidos.
2, Convocatorias a sesiones virtuales</t>
    </r>
  </si>
  <si>
    <r>
      <rPr>
        <b/>
        <sz val="9"/>
        <rFont val="Century Schoolbook"/>
        <family val="1"/>
      </rPr>
      <t>5.-</t>
    </r>
    <r>
      <rPr>
        <sz val="10"/>
        <rFont val="Arial Narrow"/>
        <family val="2"/>
      </rPr>
      <t xml:space="preserve"> Emitir y difundir el Informe Anual de Rendición de Cuentas.</t>
    </r>
  </si>
  <si>
    <t>Informe de Rendición de Cuentas emitido y difundido.</t>
  </si>
  <si>
    <t>N° de Informe de Rendición de Cuentas presentados</t>
  </si>
  <si>
    <r>
      <rPr>
        <b/>
        <sz val="9"/>
        <rFont val="Century Schoolbook"/>
        <family val="1"/>
      </rPr>
      <t>1.-</t>
    </r>
    <r>
      <rPr>
        <sz val="10"/>
        <rFont val="Arial Narrow"/>
        <family val="2"/>
      </rPr>
      <t xml:space="preserve"> Presentar el informe ante Consejo Universitario de la Rendición de Cuentas.
</t>
    </r>
    <r>
      <rPr>
        <b/>
        <sz val="9"/>
        <rFont val="Century Schoolbook"/>
        <family val="1"/>
      </rPr>
      <t>2.-</t>
    </r>
    <r>
      <rPr>
        <sz val="10"/>
        <rFont val="Arial Narrow"/>
        <family val="2"/>
      </rPr>
      <t xml:space="preserve"> Aprobar por Consejo Universitario el informe de Rendición de Cuentas.
</t>
    </r>
    <r>
      <rPr>
        <b/>
        <sz val="9"/>
        <rFont val="Century Schoolbook"/>
        <family val="1"/>
      </rPr>
      <t>3.-</t>
    </r>
    <r>
      <rPr>
        <sz val="10"/>
        <rFont val="Arial Narrow"/>
        <family val="2"/>
      </rPr>
      <t xml:space="preserve"> Subir al portal del CPCCS de la Rendición de Cuentas del año anterior.</t>
    </r>
  </si>
  <si>
    <r>
      <rPr>
        <b/>
        <sz val="9"/>
        <rFont val="Century Schoolbook"/>
        <family val="1"/>
      </rPr>
      <t>1.-</t>
    </r>
    <r>
      <rPr>
        <sz val="10"/>
        <rFont val="Arial Narrow"/>
        <family val="2"/>
      </rPr>
      <t xml:space="preserve"> Informe de Rendición de Cuentas emitido por el portal web del Consejo de Participación Ciudadana y Control.</t>
    </r>
  </si>
  <si>
    <r>
      <rPr>
        <b/>
        <sz val="9"/>
        <rFont val="Century Schoolbook"/>
        <family val="1"/>
      </rPr>
      <t>6.-</t>
    </r>
    <r>
      <rPr>
        <sz val="10"/>
        <rFont val="Arial Narrow"/>
        <family val="2"/>
      </rPr>
      <t xml:space="preserve"> Realizar la gestión para mejoras en la ejecución de la planificación institucional.</t>
    </r>
  </si>
  <si>
    <t>Mejoras en la ejecución de la planificación institucional gestionadas.</t>
  </si>
  <si>
    <t>N° de Mejoras para la ejecución de la planificación institucional gestionadas</t>
  </si>
  <si>
    <r>
      <rPr>
        <b/>
        <sz val="9"/>
        <rFont val="Century Schoolbook"/>
        <family val="1"/>
      </rPr>
      <t>1.-</t>
    </r>
    <r>
      <rPr>
        <sz val="10"/>
        <rFont val="Arial Narrow"/>
        <family val="2"/>
      </rPr>
      <t xml:space="preserve"> Sesiones de trabajo con las partes involucradas para plantear mejoras en la planificación institucional.
</t>
    </r>
    <r>
      <rPr>
        <b/>
        <sz val="9"/>
        <rFont val="Century Schoolbook"/>
        <family val="1"/>
      </rPr>
      <t>2.-</t>
    </r>
    <r>
      <rPr>
        <sz val="10"/>
        <rFont val="Arial Narrow"/>
        <family val="2"/>
      </rPr>
      <t xml:space="preserve"> Toma de decisiones adoptadas.
</t>
    </r>
    <r>
      <rPr>
        <b/>
        <sz val="9"/>
        <rFont val="Century Schoolbook"/>
        <family val="1"/>
      </rPr>
      <t>3.-</t>
    </r>
    <r>
      <rPr>
        <sz val="10"/>
        <rFont val="Arial Narrow"/>
        <family val="2"/>
      </rPr>
      <t xml:space="preserve"> Comunicación sobre lo resuelto.</t>
    </r>
  </si>
  <si>
    <r>
      <rPr>
        <b/>
        <sz val="9"/>
        <rFont val="Century Schoolbook"/>
        <family val="1"/>
      </rPr>
      <t>1.-</t>
    </r>
    <r>
      <rPr>
        <sz val="10"/>
        <rFont val="Arial Narrow"/>
        <family val="2"/>
      </rPr>
      <t xml:space="preserve"> Reporte de Requerimientos de Mejoras en la Ejecución de la Planificación Institucional.</t>
    </r>
  </si>
  <si>
    <r>
      <t xml:space="preserve">Tachos de basura con tapa </t>
    </r>
    <r>
      <rPr>
        <sz val="10"/>
        <rFont val="Century Schoolbook"/>
        <family val="1"/>
      </rPr>
      <t>10</t>
    </r>
    <r>
      <rPr>
        <sz val="10"/>
        <rFont val="Arial Narrow"/>
        <family val="2"/>
      </rPr>
      <t xml:space="preserve"> lt</t>
    </r>
  </si>
  <si>
    <r>
      <t xml:space="preserve">Ambiental en spray varias fragancias de </t>
    </r>
    <r>
      <rPr>
        <sz val="10"/>
        <rFont val="Century Schoolbook"/>
        <family val="1"/>
      </rPr>
      <t>400</t>
    </r>
    <r>
      <rPr>
        <sz val="10"/>
        <rFont val="Arial Narrow"/>
        <family val="2"/>
      </rPr>
      <t>cc atomizador</t>
    </r>
  </si>
  <si>
    <r>
      <t xml:space="preserve">Jabón de tocador líquido con válvula </t>
    </r>
    <r>
      <rPr>
        <sz val="10"/>
        <rFont val="Century Schoolbook"/>
        <family val="1"/>
      </rPr>
      <t>500</t>
    </r>
    <r>
      <rPr>
        <sz val="10"/>
        <rFont val="Arial Narrow"/>
        <family val="2"/>
      </rPr>
      <t xml:space="preserve"> ml</t>
    </r>
  </si>
  <si>
    <r>
      <t xml:space="preserve">Escoba de madera fibra de coco de </t>
    </r>
    <r>
      <rPr>
        <sz val="10"/>
        <rFont val="Century Schoolbook"/>
        <family val="1"/>
      </rPr>
      <t>30</t>
    </r>
    <r>
      <rPr>
        <sz val="10"/>
        <rFont val="Arial Narrow"/>
        <family val="2"/>
      </rPr>
      <t xml:space="preserve"> cm</t>
    </r>
  </si>
  <si>
    <t>Toallas de tocador ( pequeña)</t>
  </si>
  <si>
    <r>
      <t xml:space="preserve">Líquido para limpiar vidrios </t>
    </r>
    <r>
      <rPr>
        <sz val="10"/>
        <rFont val="Century Schoolbook"/>
        <family val="1"/>
      </rPr>
      <t>1</t>
    </r>
    <r>
      <rPr>
        <sz val="10"/>
        <rFont val="Arial Narrow"/>
        <family val="2"/>
      </rPr>
      <t xml:space="preserve"> galón</t>
    </r>
  </si>
  <si>
    <t>Pares de pilas AAA recargable</t>
  </si>
  <si>
    <r>
      <rPr>
        <b/>
        <sz val="9"/>
        <rFont val="Century Schoolbook"/>
        <family val="1"/>
      </rPr>
      <t>7.-</t>
    </r>
    <r>
      <rPr>
        <sz val="10"/>
        <rFont val="Arial Narrow"/>
        <family val="2"/>
      </rPr>
      <t xml:space="preserve"> Gestionar procesos disciplinarios.</t>
    </r>
  </si>
  <si>
    <t>Procesos disciplinarios gestionados.</t>
  </si>
  <si>
    <t>N° de Procesos disciplinarios gestionados</t>
  </si>
  <si>
    <r>
      <rPr>
        <b/>
        <sz val="9"/>
        <rFont val="Arial Narrow"/>
        <family val="2"/>
      </rPr>
      <t>1.-</t>
    </r>
    <r>
      <rPr>
        <sz val="10"/>
        <rFont val="Arial Narrow"/>
        <family val="2"/>
      </rPr>
      <t xml:space="preserve"> Se conoce el pedido sobre el proceso disciplinario.
</t>
    </r>
    <r>
      <rPr>
        <b/>
        <sz val="9"/>
        <rFont val="Century Schoolbook"/>
        <family val="1"/>
      </rPr>
      <t>2.-</t>
    </r>
    <r>
      <rPr>
        <sz val="10"/>
        <rFont val="Arial Narrow"/>
        <family val="2"/>
      </rPr>
      <t xml:space="preserve"> Se solicita análisis legal ante Procuraduría General.
</t>
    </r>
    <r>
      <rPr>
        <b/>
        <sz val="9"/>
        <rFont val="Century Schoolbook"/>
        <family val="1"/>
      </rPr>
      <t>3.-</t>
    </r>
    <r>
      <rPr>
        <sz val="10"/>
        <rFont val="Arial Narrow"/>
        <family val="2"/>
      </rPr>
      <t xml:space="preserve"> Se presenta ante Consejo Universitario para el tratamiento respectivo.
</t>
    </r>
    <r>
      <rPr>
        <b/>
        <sz val="9"/>
        <rFont val="Century Schoolbook"/>
        <family val="1"/>
      </rPr>
      <t>4.-</t>
    </r>
    <r>
      <rPr>
        <sz val="10"/>
        <rFont val="Arial Narrow"/>
        <family val="2"/>
      </rPr>
      <t xml:space="preserve"> Se difunde a las partes involucradas sobre lo resuelto en el órgano colegiado superior.</t>
    </r>
  </si>
  <si>
    <r>
      <rPr>
        <b/>
        <sz val="9"/>
        <rFont val="Century Schoolbook"/>
        <family val="1"/>
      </rPr>
      <t>1.-</t>
    </r>
    <r>
      <rPr>
        <sz val="10"/>
        <rFont val="Arial Narrow"/>
        <family val="2"/>
      </rPr>
      <t xml:space="preserve"> Reporte de Procesos Disciplinarios Gestionados.</t>
    </r>
  </si>
  <si>
    <r>
      <rPr>
        <b/>
        <sz val="9"/>
        <rFont val="Century Schoolbook"/>
        <family val="1"/>
      </rPr>
      <t>8.-</t>
    </r>
    <r>
      <rPr>
        <sz val="10"/>
        <rFont val="Arial Narrow"/>
        <family val="2"/>
      </rPr>
      <t xml:space="preserve"> Gestionar procesos de refrendación de títulos.</t>
    </r>
  </si>
  <si>
    <t>Proceso de refrendación de títulos gestionado.</t>
  </si>
  <si>
    <t>N° de títulos refrendados</t>
  </si>
  <si>
    <r>
      <rPr>
        <b/>
        <sz val="9"/>
        <rFont val="Century Schoolbook"/>
        <family val="1"/>
      </rPr>
      <t>1.-</t>
    </r>
    <r>
      <rPr>
        <sz val="10"/>
        <rFont val="Arial Narrow"/>
        <family val="2"/>
      </rPr>
      <t xml:space="preserve"> Entrega desde las facultades académicas la base de egresados que cumplen con los requisitos para incorporación ante Secretaría General.
</t>
    </r>
    <r>
      <rPr>
        <b/>
        <sz val="9"/>
        <rFont val="Century Schoolbook"/>
        <family val="1"/>
      </rPr>
      <t>2.-</t>
    </r>
    <r>
      <rPr>
        <sz val="10"/>
        <rFont val="Arial Narrow"/>
        <family val="2"/>
      </rPr>
      <t xml:space="preserve"> Registro en la plataforma SENESCYT.
</t>
    </r>
    <r>
      <rPr>
        <b/>
        <sz val="9"/>
        <rFont val="Century Schoolbook"/>
        <family val="1"/>
      </rPr>
      <t>3.-</t>
    </r>
    <r>
      <rPr>
        <sz val="10"/>
        <rFont val="Arial Narrow"/>
        <family val="2"/>
      </rPr>
      <t xml:space="preserve"> Impresión de títulos.
</t>
    </r>
    <r>
      <rPr>
        <b/>
        <sz val="9"/>
        <rFont val="Century Schoolbook"/>
        <family val="1"/>
      </rPr>
      <t>4.-</t>
    </r>
    <r>
      <rPr>
        <sz val="10"/>
        <rFont val="Arial Narrow"/>
        <family val="2"/>
      </rPr>
      <t xml:space="preserve"> Firma del representante legal en los títulos.
</t>
    </r>
    <r>
      <rPr>
        <b/>
        <sz val="9"/>
        <rFont val="Century Schoolbook"/>
        <family val="1"/>
      </rPr>
      <t>5.-</t>
    </r>
    <r>
      <rPr>
        <sz val="10"/>
        <rFont val="Arial Narrow"/>
        <family val="2"/>
      </rPr>
      <t xml:space="preserve"> Investidura como profesionales.</t>
    </r>
  </si>
  <si>
    <r>
      <rPr>
        <b/>
        <sz val="9"/>
        <rFont val="Century Schoolbook"/>
        <family val="1"/>
      </rPr>
      <t>1.-</t>
    </r>
    <r>
      <rPr>
        <sz val="10"/>
        <rFont val="Arial Narrow"/>
        <family val="2"/>
      </rPr>
      <t xml:space="preserve"> Reporte de Títulos Refrendados.</t>
    </r>
  </si>
  <si>
    <r>
      <rPr>
        <b/>
        <sz val="9"/>
        <rFont val="Century Schoolbook"/>
        <family val="1"/>
      </rPr>
      <t>9.-</t>
    </r>
    <r>
      <rPr>
        <sz val="10"/>
        <rFont val="Arial Narrow"/>
        <family val="2"/>
      </rPr>
      <t xml:space="preserve"> Autorizar procesos de contratación pública.</t>
    </r>
  </si>
  <si>
    <t>Procesos de contratación pública autorizados.</t>
  </si>
  <si>
    <t>N° de Procesos de contratación pública autorizados</t>
  </si>
  <si>
    <r>
      <rPr>
        <b/>
        <sz val="9"/>
        <rFont val="Century Schoolbook"/>
        <family val="1"/>
      </rPr>
      <t>1.-</t>
    </r>
    <r>
      <rPr>
        <sz val="10"/>
        <rFont val="Arial Narrow"/>
        <family val="2"/>
      </rPr>
      <t xml:space="preserve"> Receptar a través de la Unidad de Compras Públicas el Plan Anual de Contratación.
</t>
    </r>
    <r>
      <rPr>
        <b/>
        <sz val="9"/>
        <rFont val="Century Schoolbook"/>
        <family val="1"/>
      </rPr>
      <t>2.-</t>
    </r>
    <r>
      <rPr>
        <sz val="10"/>
        <rFont val="Arial Narrow"/>
        <family val="2"/>
      </rPr>
      <t xml:space="preserve"> Aprobar por Consejo Universitario el Plan Anual de Contratación.
</t>
    </r>
    <r>
      <rPr>
        <b/>
        <sz val="9"/>
        <rFont val="Century Schoolbook"/>
        <family val="1"/>
      </rPr>
      <t>3.-</t>
    </r>
    <r>
      <rPr>
        <sz val="10"/>
        <rFont val="Arial Narrow"/>
        <family val="2"/>
      </rPr>
      <t xml:space="preserve"> Subir a la plataforma del Sercop el Plan Anual de Contratación.
</t>
    </r>
    <r>
      <rPr>
        <b/>
        <sz val="9"/>
        <rFont val="Century Schoolbook"/>
        <family val="1"/>
      </rPr>
      <t>4.-</t>
    </r>
    <r>
      <rPr>
        <sz val="10"/>
        <rFont val="Arial Narrow"/>
        <family val="2"/>
      </rPr>
      <t xml:space="preserve"> Autorizar las contrataciones públicas conforme lo establece el Plan Anual de Contratación.</t>
    </r>
  </si>
  <si>
    <r>
      <rPr>
        <b/>
        <sz val="9"/>
        <rFont val="Century Schoolbook"/>
        <family val="1"/>
      </rPr>
      <t>1.-</t>
    </r>
    <r>
      <rPr>
        <sz val="10"/>
        <rFont val="Arial Narrow"/>
        <family val="2"/>
      </rPr>
      <t xml:space="preserve"> Reporte de Procesos de Contratación Pública Autorizados.</t>
    </r>
  </si>
  <si>
    <r>
      <rPr>
        <b/>
        <sz val="9"/>
        <rFont val="Century Schoolbook"/>
        <family val="1"/>
      </rPr>
      <t>10.-</t>
    </r>
    <r>
      <rPr>
        <sz val="10"/>
        <rFont val="Arial Narrow"/>
        <family val="2"/>
      </rPr>
      <t xml:space="preserve"> Suscribir convenios que no comprometan recursos económicos de la institución previo informe jurídico.</t>
    </r>
  </si>
  <si>
    <t>Convenios suscritos que no comprometan recursos económicos de la institución previo informe jurídico.</t>
  </si>
  <si>
    <t xml:space="preserve">N° de Convenios suscritos </t>
  </si>
  <si>
    <r>
      <rPr>
        <b/>
        <sz val="9"/>
        <rFont val="Century Schoolbook"/>
        <family val="1"/>
      </rPr>
      <t>1.-</t>
    </r>
    <r>
      <rPr>
        <sz val="10"/>
        <rFont val="Arial Narrow"/>
        <family val="2"/>
      </rPr>
      <t xml:space="preserve"> Entrega de convenios revisados por la Dirección de Vinculación, Cooperación, Pasantías y Prácticas previo informe jurídico favorable.
</t>
    </r>
    <r>
      <rPr>
        <b/>
        <sz val="10"/>
        <rFont val="Century Schoolbook"/>
        <family val="1"/>
      </rPr>
      <t>2.-</t>
    </r>
    <r>
      <rPr>
        <sz val="10"/>
        <rFont val="Arial Narrow"/>
        <family val="2"/>
      </rPr>
      <t xml:space="preserve"> Suscripción de convenios interinstitucionales.</t>
    </r>
  </si>
  <si>
    <r>
      <rPr>
        <b/>
        <sz val="9"/>
        <rFont val="Century Schoolbook"/>
        <family val="1"/>
      </rPr>
      <t>1.-</t>
    </r>
    <r>
      <rPr>
        <sz val="10"/>
        <rFont val="Arial Narrow"/>
        <family val="2"/>
      </rPr>
      <t xml:space="preserve"> Reporte de Suscripción de Convenios que No comprometen recursos económicos.</t>
    </r>
  </si>
  <si>
    <r>
      <rPr>
        <b/>
        <sz val="9"/>
        <rFont val="Century Schoolbook"/>
        <family val="1"/>
      </rPr>
      <t>11.-</t>
    </r>
    <r>
      <rPr>
        <sz val="10"/>
        <rFont val="Arial Narrow"/>
        <family val="2"/>
      </rPr>
      <t xml:space="preserve"> Adoptar decisiones oportunas para el buen gobierno institucional.</t>
    </r>
  </si>
  <si>
    <t>Decisiones oportunas para el buen gobierno institucional adoptadas.</t>
  </si>
  <si>
    <t>N° de Decisiones oportunas adoptadas</t>
  </si>
  <si>
    <r>
      <rPr>
        <b/>
        <sz val="9"/>
        <rFont val="Century Schoolbook"/>
        <family val="1"/>
      </rPr>
      <t>1.-</t>
    </r>
    <r>
      <rPr>
        <sz val="10"/>
        <rFont val="Arial Narrow"/>
        <family val="2"/>
      </rPr>
      <t xml:space="preserve"> Conocimiento ante el despacho de rectorado sobre los diferentes trámites administrativos y académicos.
</t>
    </r>
    <r>
      <rPr>
        <b/>
        <sz val="9"/>
        <rFont val="Century Schoolbook"/>
        <family val="1"/>
      </rPr>
      <t>2.-</t>
    </r>
    <r>
      <rPr>
        <sz val="10"/>
        <rFont val="Arial Narrow"/>
        <family val="2"/>
      </rPr>
      <t xml:space="preserve"> Análisis con las partes involucradas.
</t>
    </r>
    <r>
      <rPr>
        <b/>
        <sz val="9"/>
        <rFont val="Century Schoolbook"/>
        <family val="1"/>
      </rPr>
      <t>3.-</t>
    </r>
    <r>
      <rPr>
        <sz val="10"/>
        <rFont val="Arial Narrow"/>
        <family val="2"/>
      </rPr>
      <t xml:space="preserve"> Toma de decisiones adoptadas.
</t>
    </r>
    <r>
      <rPr>
        <b/>
        <sz val="9"/>
        <rFont val="Century Schoolbook"/>
        <family val="1"/>
      </rPr>
      <t>4.-</t>
    </r>
    <r>
      <rPr>
        <sz val="10"/>
        <rFont val="Arial Narrow"/>
        <family val="2"/>
      </rPr>
      <t xml:space="preserve"> Comunicación sobre lo resuelto.</t>
    </r>
  </si>
  <si>
    <r>
      <rPr>
        <b/>
        <sz val="9"/>
        <rFont val="Century Schoolbook"/>
        <family val="1"/>
      </rPr>
      <t>1.-</t>
    </r>
    <r>
      <rPr>
        <sz val="10"/>
        <rFont val="Arial Narrow"/>
        <family val="2"/>
      </rPr>
      <t xml:space="preserve"> Reporte de Decisiones Oportunas Adoptadas.</t>
    </r>
  </si>
  <si>
    <r>
      <t xml:space="preserve">Se distribuye el valor asignado inicialmente para caja chica por un monto $ </t>
    </r>
    <r>
      <rPr>
        <sz val="10"/>
        <rFont val="Century Schoolbook"/>
        <family val="1"/>
      </rPr>
      <t>2.200,00.</t>
    </r>
  </si>
  <si>
    <t>Viático</t>
  </si>
  <si>
    <t>Tóner para impresora RICOH Modelo color NEGRO</t>
  </si>
  <si>
    <t>Tóner para impresora RICOH Modelo color AZUL</t>
  </si>
  <si>
    <t>Tóner para impresora RICOH Modelo color AMARILLO</t>
  </si>
  <si>
    <t>Tóner para impresora RICOH Modelo color ROJO</t>
  </si>
  <si>
    <r>
      <t>Tóner para impresora Modelo EPSON WF-C</t>
    </r>
    <r>
      <rPr>
        <sz val="10"/>
        <color theme="1"/>
        <rFont val="Century Schoolbook"/>
        <family val="1"/>
      </rPr>
      <t>5790</t>
    </r>
    <r>
      <rPr>
        <sz val="10"/>
        <color theme="1"/>
        <rFont val="Arial Narrow"/>
        <family val="2"/>
      </rPr>
      <t xml:space="preserve"> color NEGRO</t>
    </r>
  </si>
  <si>
    <t>Toallas de tocador (pequeña)</t>
  </si>
  <si>
    <r>
      <rPr>
        <b/>
        <sz val="9"/>
        <rFont val="Century Schoolbook"/>
        <family val="1"/>
      </rPr>
      <t>12.-</t>
    </r>
    <r>
      <rPr>
        <sz val="10"/>
        <rFont val="Arial Narrow"/>
        <family val="2"/>
      </rPr>
      <t xml:space="preserve"> Entregar la Planificación Operativa Anual y Evaluación de la Planificación Operativa Anual.</t>
    </r>
  </si>
  <si>
    <t>N° de Plan operativo y evaluación del plan operativo entregados oportunamente</t>
  </si>
  <si>
    <r>
      <rPr>
        <b/>
        <sz val="9"/>
        <rFont val="Century Schoolbook"/>
        <family val="1"/>
      </rPr>
      <t>1.-</t>
    </r>
    <r>
      <rPr>
        <sz val="10"/>
        <rFont val="Arial Narrow"/>
        <family val="2"/>
      </rPr>
      <t xml:space="preserve"> Presentar la propuesta del Plan Operativo Anual.
</t>
    </r>
    <r>
      <rPr>
        <b/>
        <sz val="9"/>
        <rFont val="Century Schoolbook"/>
        <family val="1"/>
      </rPr>
      <t>2.-</t>
    </r>
    <r>
      <rPr>
        <sz val="10"/>
        <rFont val="Arial Narrow"/>
        <family val="2"/>
      </rPr>
      <t xml:space="preserve"> Ejecutar las actividades enmarcadas con el Plan Operativo Anual.
</t>
    </r>
    <r>
      <rPr>
        <b/>
        <sz val="9"/>
        <rFont val="Century Schoolbook"/>
        <family val="1"/>
      </rPr>
      <t>3.-</t>
    </r>
    <r>
      <rPr>
        <sz val="10"/>
        <rFont val="Arial Narrow"/>
        <family val="2"/>
      </rPr>
      <t xml:space="preserve"> Efectuar los requerimientos del Plan Anual de Compras.
</t>
    </r>
    <r>
      <rPr>
        <b/>
        <sz val="9"/>
        <rFont val="Century Schoolbook"/>
        <family val="1"/>
      </rPr>
      <t>4.-</t>
    </r>
    <r>
      <rPr>
        <sz val="10"/>
        <rFont val="Arial Narrow"/>
        <family val="2"/>
      </rPr>
      <t xml:space="preserve"> Reportar la evaluación del POA PAC, conforme las directrices de la dirección de Planificación de la UTMACH.</t>
    </r>
  </si>
  <si>
    <r>
      <rPr>
        <b/>
        <sz val="9"/>
        <rFont val="Century Schoolbook"/>
        <family val="1"/>
      </rPr>
      <t>1.-</t>
    </r>
    <r>
      <rPr>
        <sz val="10"/>
        <rFont val="Arial Narrow"/>
        <family val="2"/>
      </rPr>
      <t xml:space="preserve"> Presidir las sesiones del máximo órgano colegiado y demás órganos dispuestos por el Estatuto y Reglamentos institucionales.</t>
    </r>
  </si>
  <si>
    <t>Se mantiene lo declarado inicialmente.</t>
  </si>
  <si>
    <t>Se añade en MEDIOS DE VERIFICACIÓN 
2, Convocatorias a sesiones virtuales.</t>
  </si>
  <si>
    <t>A raíz de la realidad actual sobre la pandemia mundial, se tuvo que reprogramar el proceso de titulación, por lo cual al moverse fechas, éstas siguieron para el segundo semestre en que los estudiantes puedan presentar  su titulación. Esto no ocasionó disminuir el número de metas proyectadas sobre la refrendación de títulos y por ende el tiempo de semanas.</t>
  </si>
  <si>
    <t>El periodo comprendido desde el primero de enero del 2020 hasta el 30 de junio del 2020 se han receptaron 26 requerimientos de los cuales 9 procesos tuvieron que replantearse por efectos de ajuste del POA-PAC y uno de ellos tuvo declararse desierto al no tener toda la documentación
que permita culminar, y los restantes se cumplieron normalmente (17).</t>
  </si>
  <si>
    <r>
      <t>Se disminuyen el número de metas para el segundo semestre (</t>
    </r>
    <r>
      <rPr>
        <sz val="10"/>
        <rFont val="Century Schoolbook"/>
        <family val="1"/>
      </rPr>
      <t>1</t>
    </r>
    <r>
      <rPr>
        <sz val="10"/>
        <rFont val="Arial Narrow"/>
        <family val="2"/>
      </rPr>
      <t xml:space="preserve">) puesto que la evaluación según instructivo para este </t>
    </r>
    <r>
      <rPr>
        <sz val="10"/>
        <rFont val="Century Schoolbook"/>
        <family val="1"/>
      </rPr>
      <t>2020</t>
    </r>
    <r>
      <rPr>
        <sz val="10"/>
        <rFont val="Arial Narrow"/>
        <family val="2"/>
      </rPr>
      <t xml:space="preserve"> será anual.</t>
    </r>
  </si>
  <si>
    <r>
      <t xml:space="preserve">Desinfectante líquido varias fragancias </t>
    </r>
    <r>
      <rPr>
        <sz val="10"/>
        <rFont val="Century Schoolbook"/>
        <family val="1"/>
      </rPr>
      <t>1</t>
    </r>
    <r>
      <rPr>
        <sz val="10"/>
        <rFont val="Arial Narrow"/>
        <family val="2"/>
      </rPr>
      <t xml:space="preserve"> galón</t>
    </r>
  </si>
  <si>
    <r>
      <t xml:space="preserve">Paño de limpieza para superficies </t>
    </r>
    <r>
      <rPr>
        <sz val="10"/>
        <rFont val="Century Schoolbook"/>
        <family val="1"/>
      </rPr>
      <t>10</t>
    </r>
    <r>
      <rPr>
        <sz val="10"/>
        <rFont val="Arial Narrow"/>
        <family val="2"/>
      </rPr>
      <t xml:space="preserve"> unidades</t>
    </r>
  </si>
  <si>
    <r>
      <t xml:space="preserve">Cloro líquido al </t>
    </r>
    <r>
      <rPr>
        <sz val="10"/>
        <rFont val="Century Schoolbook"/>
        <family val="1"/>
      </rPr>
      <t>5% 1</t>
    </r>
    <r>
      <rPr>
        <sz val="10"/>
        <rFont val="Arial Narrow"/>
        <family val="2"/>
      </rPr>
      <t xml:space="preserve"> caneca</t>
    </r>
  </si>
  <si>
    <r>
      <t xml:space="preserve">Detergente en polvo funda de </t>
    </r>
    <r>
      <rPr>
        <sz val="10"/>
        <rFont val="Century Schoolbook"/>
        <family val="1"/>
      </rPr>
      <t>2</t>
    </r>
    <r>
      <rPr>
        <sz val="10"/>
        <rFont val="Arial Narrow"/>
        <family val="2"/>
      </rPr>
      <t xml:space="preserve"> kilos</t>
    </r>
  </si>
  <si>
    <t>1, Luego de que el actual Gobierno decretará emergencia sanitaria, desde ésta institución se adoptó las medidas necesarias para salvaguardar el personal, aplicando la suspensión de las jornadas académicas y administrativas; no obstante y, a medida que la situación iba mejorando, además con la firme obligación de cumplir con los procesos iniciados como IES, se retomó actividades, entre ellas el trabajo de los miembros de Consejo Universitario con la búsqueda de estrategias y lineamientos emergentes ante esta situación, Por ello, durante el primer semestre se ha efectuado 9 sesiones de Consejo Universitario; considerando que para el 2020 se tendrá un solo periodo académico, y que desde el PRIMER SEMESTRE se dieron las directrices necesarias en el ámbito académico, se proyecta cumplir con 9 sesiones de Consejo Universitario, disminuyendo así lo proyecto a inicios de este año,
2, Se modifica la actividad 2, las convocatorias para Consejo Universitario se efectúan vía correo electrónico en apego a la nueva modalidad de trabajo (TELETRABAJO)</t>
  </si>
  <si>
    <t>Se disminuye la meta proyectada, puesto que se considera mantener el mismo personal de experiencia ante la nueva modalidad de trabajo. También se disminuye el tiempo de semanas por la suspensión de actividades.</t>
  </si>
  <si>
    <t>* Si en los compromisos establecidos en el marco de los convenios se comprometen recursos, deberá contar con la certificación presupuestaria y autorización de Consejo Universitario.
Existen convenios que no han concluido el
procedimiento de cooperación (suscripción de firmas por parte de representantes legales de las empresas y/ o instituciones, de la misma manera hay convenios que se han entregado por parte  de los profesores de los colectivos a las  empresas y/ o instituciones y que aún no retoman a la universidad puesto que por el estado de excepción vigente aún no está habilitadas para su funcionamiento. Por ello se redujo el número de convenios en los dos semestres Debido a la suspensión de actividades, también se consideró reducir el tiempo de semanas en el primer semestre,</t>
  </si>
  <si>
    <r>
      <rPr>
        <b/>
        <sz val="9"/>
        <rFont val="Century Schoolbook"/>
        <family val="1"/>
      </rPr>
      <t>1.-</t>
    </r>
    <r>
      <rPr>
        <sz val="10"/>
        <rFont val="Arial Narrow"/>
        <family val="2"/>
      </rPr>
      <t xml:space="preserve"> Coordinar y Ejecutar de los Procesos de contratación (todos los regímenes laborales, y en el caso de régimen LOES previa intervención de las instancias
académicas pertinentes) y/o concursos de méritos y oposición (LOSEP) para el ingreso de personal.</t>
    </r>
  </si>
  <si>
    <t>Procesos de contratación y/o concursos de méritos y oposición para el ingreso de personal coordinados y ejecutados.</t>
  </si>
  <si>
    <t>N° de contratos registrados y/o concursos de méritos y oposición</t>
  </si>
  <si>
    <t>1) PROCESO DE CONTRATACIÓN
1.1. PROCESO DE ELABORACIÓN DE CONTRATO
1.- Receptar de la notificación de la documentación sustento del contrato.
2.- Coordinar, analizar, registrar y consolidar documentación con sustento a la disponibilidad económica y pertinencia.
3. Elaborar los contratos solicitados.
1.2. PROCESO SUSCRIPCION Y REGISTRO DE CONTRATOS
1.- Notificar al servidor mediante vía email.
2.- Consolidar la documentación con sustento a requisitos previos para la suscripción del contrato y/o acción de personal.
4.- Registrar las acciones de personal y contratos y entrega.
5.- Informar las novedades, en casos de no cumplimiento de la legalización de los contratos u acciones de los servidores.
1.3. PROCESO ELABORACION DE AVISOS DE ENTRADA Y/O SALIDA AL IESS
1.- Notificar reforma web por la Unidad de Remuneraciones.
2.- Elaborar y reportar de avisos de entrada o salida al IESS.
1.4. PROCESO DE REGISTRO EN EL SISTEMA DE CONTRALORIA LAS DECLARACIONES JURAMENTADAS
1.- Validar las declaraciones juramentadas de bienes en la Plataforma de la Contraloría General del Estado. Por inicio, fin de gestión y periódicas.
2.- Elaborar el Reporte mensual de declaraciones juramentadas de bienes en la plataforma de la CGE. Por inicio, fin de gestión y periódicas y carga del mismo.
PROCESO DE CONCURSOS DE MERITO Y OPOSICION LOSEP
1.- Ejecutar los concursos por parte del Administrador asignado, hasta la entrega del Informe final ante DTH para la Autoridad Nominadora.</t>
  </si>
  <si>
    <r>
      <rPr>
        <b/>
        <sz val="9"/>
        <rFont val="Century Schoolbook"/>
        <family val="1"/>
      </rPr>
      <t>1.-</t>
    </r>
    <r>
      <rPr>
        <sz val="10"/>
        <rFont val="Arial Narrow"/>
        <family val="2"/>
      </rPr>
      <t xml:space="preserve"> Reporte del estado actual de
Ejecución de los Procesos de
contratación y/o concursos de
méritos y oposición para el ingreso
de personal.</t>
    </r>
  </si>
  <si>
    <r>
      <rPr>
        <b/>
        <sz val="9"/>
        <rFont val="Century Schoolbook"/>
        <family val="1"/>
      </rPr>
      <t>2.-</t>
    </r>
    <r>
      <rPr>
        <sz val="10"/>
        <rFont val="Arial Narrow"/>
        <family val="2"/>
      </rPr>
      <t xml:space="preserve"> Ejecutar los requerimientos de cambios en los contratos y/o acciones de personal.</t>
    </r>
  </si>
  <si>
    <t>Requerimientos de cambios en los contratos y/o acciones de personal.</t>
  </si>
  <si>
    <t>N° de contratos y acciones por cambios ejecutados y registrados</t>
  </si>
  <si>
    <r>
      <rPr>
        <b/>
        <sz val="10"/>
        <rFont val="Century Schoolbook"/>
        <family val="1"/>
      </rPr>
      <t>1.-</t>
    </r>
    <r>
      <rPr>
        <sz val="10"/>
        <rFont val="Arial Narrow"/>
        <family val="2"/>
      </rPr>
      <t xml:space="preserve"> Reporte de modificaciones a los
contratos y/o acciones de personal.</t>
    </r>
  </si>
  <si>
    <r>
      <rPr>
        <b/>
        <sz val="9"/>
        <rFont val="Century Schoolbook"/>
        <family val="1"/>
      </rPr>
      <t>3.-</t>
    </r>
    <r>
      <rPr>
        <sz val="10"/>
        <rFont val="Arial Narrow"/>
        <family val="2"/>
      </rPr>
      <t xml:space="preserve"> Supervisar el registro de asistencia (todos los regímenes laborales) y permanencia
de personal (LOSEP, Código de Trabajo).</t>
    </r>
  </si>
  <si>
    <t>Registro de asistencia (todos los regímenes laborales) y permanencia de personal (LOSEP, Código de Trabajo), supervisado.</t>
  </si>
  <si>
    <t>N° de procesos supervisados aplicados al registro de asistencia y la permanencia de personal</t>
  </si>
  <si>
    <t>PROCESO REGISTRO DE ASISTENCIA
1.- Receptar notificación de documentación sustento de justificaciones.
2.- Ingresar horario de labores al sistema del reloj biométrico y descargar archivos de los relojes.
3.- Analizar documentación presentada por licencias y permisos, y otros para efecto de justificación; las actividades docentes fuera de los predios universitarios donde no existe reloj se solicita por vía email la subida de la información al sistema de control biométrico para efectos de consolidación de la misma y se reprocesa marcaciones en sistema para general reporte de asistencia consolidado.
2) PROCESO COACTIVAS PERSONAL DOCENTE
1.- Elaborar informe técnico.
2.- Notificar al servidor adjuntando el detalle de marcaciones, aplicando el principio de derecho a la defensa, para que el servidor presente los justificativos en 5 días laborables, a partir de la recepción de la notificación.
3.- Realizar el descargo desde la recepción de los justificativos presentados por el docente, se revisa y si procede se justifica en el sistema SISMARK, seguidamente se genera el reporte final que es enviado DTH al Sr. Rector para conocimiento y autorización, el mismo que con sumilla traslada a la  DF para que proceda a recuperar valores pagados en exceso por tiempo no laborado mediante vía coactiva.
3) PROCESO DE SISTEMA BIOMETRICO DEL PERSONAL NO DOCENTE
En confrontamiento con el control de asistencia, se consolidan los siguientes informes:
1. Realizar Informes de asistencia consolidado de personal.
2. Realizar Informes de para pago de alimentación del Personal (Código de Trabajo).
3. Elaborar Informes para pago de Horas Suplementarias y/o extraordinarias de personal autorizado (LOSEP y Código de Trabajo).
4. Elaborar Informes de Cargas Familiares (Código de Trabajo).
5. Elaborar Informes para pago de Transporte (Código de Trabajo).
6. Supervisar y/o monitorear del buen uso del uniforme institucional, según requerimiento.
7. Supervisar y/o monitoreo de permanencia de personal, según requerimiento.
8. Presentar Informes de novedades del monitoreo de permanencia de personal y cumplimiento de uniformes ante la DTH.</t>
  </si>
  <si>
    <r>
      <rPr>
        <b/>
        <sz val="9"/>
        <rFont val="Century Schoolbook"/>
        <family val="1"/>
      </rPr>
      <t>1.-</t>
    </r>
    <r>
      <rPr>
        <sz val="10"/>
        <rFont val="Arial Narrow"/>
        <family val="2"/>
      </rPr>
      <t xml:space="preserve"> Reportes consolidado de Registro
asistencia de personal y de la
permanencia de personal.</t>
    </r>
  </si>
  <si>
    <r>
      <rPr>
        <b/>
        <sz val="9"/>
        <rFont val="Century Schoolbook"/>
        <family val="1"/>
      </rPr>
      <t>4.-</t>
    </r>
    <r>
      <rPr>
        <sz val="10"/>
        <rFont val="Arial Narrow"/>
        <family val="2"/>
      </rPr>
      <t xml:space="preserve"> Registrar y/o actualizar los expedientes del personal respecto del ingreso, desvinculación y otros cambios de su situación laboral, en físico y en el sistema informático institucional, máximo organismo de control del Estado y/o del ente
rector del trabajo</t>
    </r>
  </si>
  <si>
    <t>Expedientes del personal respecto del ingreso, desvinculación y
otros cambios de su situación laboral, en físico y en el sistema informático institucional y/o del ente rector del trabajo; registrados y/o actualizados.</t>
  </si>
  <si>
    <t>N° de servidores ingresados y/o actualizados en expedientes</t>
  </si>
  <si>
    <t>1) PROCESO EXPEDIENTES FISICOS ACTUALIZADOS
1.-  Clasificar, Depurar, organizar y archivar la documentación en los expedientes del personal activo y pasivo de la UTMACH.                      
2.- Actualizar el expediente del personal activo y pasivo de la UTMACH.                                                            
3.- ELABORAR CERTIFICADOS DEL PERSONAL, DE TIEMPO DE SERVICIO,  DENOMINACIONES DE CARGOS Y ACTIVIDADES DESEMPEÑADAS, Y OTROS SOLICITADAS POR LOS USUARIOS INTERNOS Y EXTERNOS, CONSTANTES EN EL EXPEDIENTE. 
2) SISTEMA INFORMATICO INSTITUCIONAL/SIITH INTERNO UTMACH-SIUTMACH
1.- Crear y asignar del currículo de servidores nuevos y pasantes en el sistema SIUTMACH.
2.- Asignar, activar e inactivar cargos al personal por subrogaciones y encargos en el SIUTMACH.
3.- Elaborar matriz con datos de servidores para solicitar correo institucional o activación del mismo.
4.- Solicitar mediante correo electrónico a la TICS, creación o activación de correo institucional.
5.- Ingresar y actualizar datos personales, instrucción, formal, trayectoria laboral de los servidores en el sistema interno SIUTMACH-SIITH INTERNO UTMACH.</t>
  </si>
  <si>
    <r>
      <rPr>
        <b/>
        <sz val="9"/>
        <rFont val="Century Schoolbook"/>
        <family val="1"/>
      </rPr>
      <t>1.-</t>
    </r>
    <r>
      <rPr>
        <sz val="10"/>
        <rFont val="Arial Narrow"/>
        <family val="2"/>
      </rPr>
      <t xml:space="preserve"> Reporte consolidado de Registro y
actualización de los expedientes
del personal respecto del ingreso,
desvinculación y otros cambios de
su situación laboral, en físico y en el
sistema informático institucional y/o
del ente rector del trabajo.</t>
    </r>
  </si>
  <si>
    <r>
      <rPr>
        <b/>
        <sz val="9"/>
        <rFont val="Century Schoolbook"/>
        <family val="1"/>
      </rPr>
      <t xml:space="preserve">5.- </t>
    </r>
    <r>
      <rPr>
        <sz val="10"/>
        <rFont val="Arial Narrow"/>
        <family val="2"/>
      </rPr>
      <t>Planificar y controlar la ejecución de las vacaciones del personal.</t>
    </r>
  </si>
  <si>
    <t>Ejecución de las vacaciones del personal planificada y controlada.</t>
  </si>
  <si>
    <t>N° de Plan Anual de Vacaciones elaborado</t>
  </si>
  <si>
    <t>1) PROCESO PLAN ANUAL DE VACACIONES
1. Elaborar Plan de Vacaciones y solicitar la autorización.
2. Difundir la autorización del Plan para ejecución.
2) PROCESO APLICACIÓN DEL PLAN ANUAL DE VACACIONES
1. Aplicar el Plan mediante el control de marcaciones de los servidores.
3. Elaborar Acciones de personal por vacaciones, en los casos que se requiera, autorizadas por modificaciones fuera del calendario establecido.
Realizar Informes para Liquidación de vacaciones del personal NO TITULAR que se desvincula definitivamente de la UTMACH, en concordancia con las directrices del Ministerio de Finanzas.(CODIGO DE TRABAJO-LOSEP-LOES).</t>
  </si>
  <si>
    <r>
      <rPr>
        <b/>
        <sz val="9"/>
        <rFont val="Century Schoolbook"/>
        <family val="1"/>
      </rPr>
      <t>1.-</t>
    </r>
    <r>
      <rPr>
        <sz val="10"/>
        <rFont val="Arial Narrow"/>
        <family val="2"/>
      </rPr>
      <t xml:space="preserve"> Plan Anual de Vacaciones y
reporte de seguimiento de la
ejecución de las Vacaciones del
personal.</t>
    </r>
  </si>
  <si>
    <r>
      <t>El Plan de Vacaciones correspondiente al año 2020 se ejecutará para aplicación del mes de marzo de</t>
    </r>
    <r>
      <rPr>
        <sz val="10"/>
        <rFont val="Century Schoolbook"/>
        <family val="1"/>
      </rPr>
      <t xml:space="preserve"> 2021</t>
    </r>
    <r>
      <rPr>
        <sz val="10"/>
        <rFont val="Arial Narrow"/>
        <family val="2"/>
      </rPr>
      <t xml:space="preserve">, en virtud que durante el año </t>
    </r>
    <r>
      <rPr>
        <sz val="10"/>
        <rFont val="Century Schoolbook"/>
        <family val="1"/>
      </rPr>
      <t>2019</t>
    </r>
    <r>
      <rPr>
        <sz val="10"/>
        <rFont val="Arial Narrow"/>
        <family val="2"/>
      </rPr>
      <t xml:space="preserve"> esta a cargo de la UOTH, considerando que el mes de marzo de cada año esta decretado como periodo vacacional.
Además, se debe considerar que no se cuenta con el talento humano que reemplaza el puesto de la titular para ejecución del plan de vacaciones a través del control biométrico del personal no docente.</t>
    </r>
  </si>
  <si>
    <r>
      <rPr>
        <b/>
        <sz val="9"/>
        <rFont val="Century Schoolbook"/>
        <family val="1"/>
      </rPr>
      <t>6.-</t>
    </r>
    <r>
      <rPr>
        <sz val="10"/>
        <rFont val="Arial Narrow"/>
        <family val="2"/>
      </rPr>
      <t xml:space="preserve"> Coordinar los procesos de desvinculación de personal.</t>
    </r>
  </si>
  <si>
    <t>Procesos de desvinculación de personal, coordinados.</t>
  </si>
  <si>
    <t>N° de proceso de desvinculación de personal coordinado</t>
  </si>
  <si>
    <t>1) PROCESO PLAN DE DESVINCULACION 
1.- Solicitar requisitos
2.- Solicitar Disponibilidad presupuestaria
3.- Elaborar Informe y Plan Institucional de Retiro Voluntario y Obligatorio con fines de Jubilación
2) PROCESO APLICACION DEL PLAN DE DESVINCULACION DEL PERSONAL 
Una vez que se cuente con la autorización de aceptación de cese del personal por la Autoridad:
1.-  ELABORAR ACTAS DE FINIQUITO (CODIGO DE TRABAJO)
1.1- Se recepta, analiza y procesa la documentación.
1.2..- Se comunica a la DF. Para que entregue valores sobre valores a liquidar.
1.3.- Se elabora acta de finiquito.
2.- ELABORAR  ACCIONES DE PERSONAL POR DESVINCULACION (LOSEP Y LOES)
3.- ELABORAR INFORMES PARA EFECTOS DE  PAGO DE LIQUIDACION DE TIEMPO DE SERVICIO EN LA UTMACH Y OTRAS INSTITUCIONES SECTOR PUBLICO (CODIGO DE TRABAJO, LOSEP Y LOES).
4.- ELABORAR INFORMES DEL PROMEDIO DE HORAS DOCENCIA DURANTE TIEMPO DE SERVICIO DEL DOCENTE EN LA UTMACH (LOES).
5.- ELABORAR INFORMES PARA LIQUIDACION DE VACACIONES DEL PERSONAL DESVINCULANTE DE LA UTMACH (CODIGO DE TRABAJO, LOSEP Y LOES).
6.- ELABORAR INFORME DE TIEMPO DE SERVICIO ININTERUMPIDO PARA PAGO POR DESHAUCIO (CODIGO DE TRABAJO).
7.- ELABORAR AVISOS DE ENTRADA Y SALIDA DEL IESS DEL PERSONAL CESANTE.</t>
  </si>
  <si>
    <r>
      <rPr>
        <b/>
        <sz val="9"/>
        <rFont val="Century Schoolbook"/>
        <family val="1"/>
      </rPr>
      <t>1.-</t>
    </r>
    <r>
      <rPr>
        <sz val="10"/>
        <rFont val="Arial Narrow"/>
        <family val="2"/>
      </rPr>
      <t xml:space="preserve"> Informe semestral de los procesos
de desvinculación de personal.</t>
    </r>
  </si>
  <si>
    <r>
      <rPr>
        <b/>
        <sz val="9"/>
        <rFont val="Century Schoolbook"/>
        <family val="1"/>
      </rPr>
      <t>7.-</t>
    </r>
    <r>
      <rPr>
        <sz val="10"/>
        <rFont val="Arial Narrow"/>
        <family val="2"/>
      </rPr>
      <t xml:space="preserve"> Coordinar el proceso de aplicación de las resoluciones adoptadas por el máximo órgano colegiado superior, relacionado con sanciones impuestas por faltas
disciplinarias a los servidores de la UTMACH.</t>
    </r>
  </si>
  <si>
    <t>Proceso de aplicación de las resoluciones adoptadas por el máximo órgano colegiado superior, relacionado con sanciones impuestas por faltas disciplinarias a los servidores de la UTMACH coordinado.</t>
  </si>
  <si>
    <t>N° de sanciones disciplinarias ejecutadas mediante acciones de personal</t>
  </si>
  <si>
    <r>
      <rPr>
        <b/>
        <sz val="9"/>
        <rFont val="Century Schoolbook"/>
        <family val="1"/>
      </rPr>
      <t>8.-</t>
    </r>
    <r>
      <rPr>
        <sz val="10"/>
        <rFont val="Arial Narrow"/>
        <family val="2"/>
      </rPr>
      <t xml:space="preserve"> Emitir los Informes técnicos relacionados con permisos, licencias, comisiones de servicios, vacaciones, y demás procesos que se lleven a cabo en la unidad de Gestión de Talento Humano.</t>
    </r>
  </si>
  <si>
    <t>Informes técnicos relacionados con permisos, licencias, comisiones de servicios, vacaciones, y demás procesos que se lleven a cabo en la unidad de Gestión de Talento Humano emitidos.</t>
  </si>
  <si>
    <t>N° de Informes Técnicos elaboradas por permisos,
licencias, comisiones de servicios, vacaciones, y otros</t>
  </si>
  <si>
    <t>1) PROCESO INFORMES TECNICOS RELACIONADOS CON PERMISOS, LICENCIAS, COMISIONES DE SERVICIOS, VACACIONES 
1. Receptar el requerimiento.
2. Análisis de la base legal.
3. Elaborar informe.
 2) PROCESO ACCIONES DE PERSONAL
       1.     Receptar la autorización para elaborar la      acción de personal.
       2.     Elaborar acción de personal.</t>
  </si>
  <si>
    <r>
      <rPr>
        <b/>
        <sz val="9"/>
        <rFont val="Century Schoolbook"/>
        <family val="1"/>
      </rPr>
      <t>1.-</t>
    </r>
    <r>
      <rPr>
        <sz val="10"/>
        <rFont val="Arial Narrow"/>
        <family val="2"/>
      </rPr>
      <t xml:space="preserve"> Reporte de informes técnicos
relacionados con permisos,
licencias, comisiones de servicios,
vacaciones, y demás procesos que
se lleven a cabo en la unidad de
Gestión de Talento Humano.</t>
    </r>
  </si>
  <si>
    <r>
      <rPr>
        <b/>
        <sz val="9"/>
        <rFont val="Century Schoolbook"/>
        <family val="1"/>
      </rPr>
      <t>9.-</t>
    </r>
    <r>
      <rPr>
        <sz val="10"/>
        <rFont val="Arial Narrow"/>
        <family val="2"/>
      </rPr>
      <t xml:space="preserve"> Emitir la información relacionada con el Talento Humano, solicitados por organismos externo que rigen a la institución.</t>
    </r>
  </si>
  <si>
    <t>Información relacionada con el
Talento Humano, solicitados por organismos externo que rigen a la institución
emitidos.</t>
  </si>
  <si>
    <t>N° de Procesos solicitados por organismos externos atendidos</t>
  </si>
  <si>
    <t>1) PARTICIPACION EN PROCESO para ingreso de información al PAC bajo la DTH
2) PROCESO SISTEMA INFORMATICO EXTERNO/ SIITH MDT EN AREA DE COMPETENCIA
1.- Ingresar datos personales, familiares e instrucción formal de los servidores en la plataforma del MDT.
2.- Vincular y actualizar a los servidores, a la institución en caso de existir en el sistema en la plataforma del MDT.
3.- Desvincular servidores por movimientos de renuncias, jubilaciones, visto bueno en la plataforma del MDT.
4.- Enlace de puestos.
3) Otras Matrices que soliciten Organismos Externos en Área de Competencias.</t>
  </si>
  <si>
    <r>
      <rPr>
        <b/>
        <sz val="9"/>
        <rFont val="Century Schoolbook"/>
        <family val="1"/>
      </rPr>
      <t>1.-</t>
    </r>
    <r>
      <rPr>
        <sz val="10"/>
        <rFont val="Arial Narrow"/>
        <family val="2"/>
      </rPr>
      <t xml:space="preserve"> Reporte de Cumplimiento de
carga de información relacionada
con el Talento Humano solicitados
por organismos externos que rigen
a la institución.</t>
    </r>
  </si>
  <si>
    <t>Planificación Operativa Anual y Evaluación de la Planificación Operativa Anual.</t>
  </si>
  <si>
    <t>N° de POA elaborado y evaluado</t>
  </si>
  <si>
    <r>
      <rPr>
        <b/>
        <sz val="9"/>
        <rFont val="Century Schoolbook"/>
        <family val="1"/>
      </rPr>
      <t>1.-</t>
    </r>
    <r>
      <rPr>
        <sz val="10"/>
        <rFont val="Arial Narrow"/>
        <family val="2"/>
      </rPr>
      <t xml:space="preserve"> Detectar necesidades.
</t>
    </r>
    <r>
      <rPr>
        <b/>
        <sz val="9"/>
        <rFont val="Century Schoolbook"/>
        <family val="1"/>
      </rPr>
      <t>2.-</t>
    </r>
    <r>
      <rPr>
        <sz val="10"/>
        <rFont val="Arial Narrow"/>
        <family val="2"/>
      </rPr>
      <t xml:space="preserve"> Elaborar el POA.
</t>
    </r>
    <r>
      <rPr>
        <b/>
        <sz val="9"/>
        <rFont val="Century Schoolbook"/>
        <family val="1"/>
      </rPr>
      <t>3.-</t>
    </r>
    <r>
      <rPr>
        <sz val="10"/>
        <rFont val="Arial Narrow"/>
        <family val="2"/>
      </rPr>
      <t xml:space="preserve"> Elaborar evaluación semestral del POA.
</t>
    </r>
    <r>
      <rPr>
        <b/>
        <sz val="9"/>
        <rFont val="Century Schoolbook"/>
        <family val="1"/>
      </rPr>
      <t>4.-</t>
    </r>
    <r>
      <rPr>
        <sz val="10"/>
        <rFont val="Arial Narrow"/>
        <family val="2"/>
      </rPr>
      <t xml:space="preserve"> Cargar evidencias de cumplimiento de las metas operativas en la carpeta google drive.
</t>
    </r>
    <r>
      <rPr>
        <b/>
        <sz val="9"/>
        <rFont val="Century Schoolbook"/>
        <family val="1"/>
      </rPr>
      <t>5.-</t>
    </r>
    <r>
      <rPr>
        <sz val="10"/>
        <rFont val="Arial Narrow"/>
        <family val="2"/>
      </rPr>
      <t xml:space="preserve"> Realizar la entrega de la planificación y evaluación semestrales del POA.</t>
    </r>
  </si>
  <si>
    <r>
      <rPr>
        <b/>
        <sz val="9"/>
        <rFont val="Century Schoolbook"/>
        <family val="1"/>
      </rPr>
      <t>1.-</t>
    </r>
    <r>
      <rPr>
        <sz val="10"/>
        <rFont val="Arial Narrow"/>
        <family val="2"/>
      </rPr>
      <t xml:space="preserve"> Plan Operativo Anual y Evaluación
semestral del POA.</t>
    </r>
  </si>
  <si>
    <t>En el primer semestre se realizará la evaluación del POA del II semestre del año anterior y el POA del año en curso. Y en el II semestre se efectuará la evaluación del POA del I semestre en el año en curso.</t>
  </si>
  <si>
    <r>
      <rPr>
        <b/>
        <sz val="9"/>
        <rFont val="Century Schoolbook"/>
        <family val="1"/>
      </rPr>
      <t>1.-</t>
    </r>
    <r>
      <rPr>
        <sz val="10"/>
        <rFont val="Arial Narrow"/>
        <family val="2"/>
      </rPr>
      <t xml:space="preserve"> Reporte de acciones de personal
emitidas para aplicación de las
resoluciones adoptadas por el
máximo órgano colegiado
superior, relacionado con
sanciones impuestas por faltas
disciplinarias a los servidores de la
UTMACH. O Reportes de Procesos de atención de impedimento legal que incurren los servidores para el ejercicio del cargo público, situación que se enmarca en posibles sanciones o remociones ante las instancias superiores.</t>
    </r>
  </si>
  <si>
    <t>PROCESO SANCIONES 
1.- Receptar de la documentación sustento de la ejecución de la sanción de personal.
2.- Solicitar a la Secretaría General informe si la sanción ha sido ejecutoriada.
3.- Consolidar la información con respuesta de lo antes solicitado.
4.- Solicitad a Dirección Financiera  la partida presupuestaria y la RMU, en caso recibir respuesta de Secretaría General que si ha sido ejecutoriada la sanción impuesta.
5.- Elaborar la acción de personal por sanción y registro.
6.- Alimentar la Matriz de Sanciones UTMACH.
7.- Registrar en el Sistema Biométrico para control de la sanción vs asistencia del personal.</t>
  </si>
  <si>
    <t>JEFE DE GESTIÓN DE TALENTO HUMANO
Liliana Campoverde
SUPERVISOR DE GESTIÓN DEL TALENTO HUMANO
Reemplazo del Puesto (María del Cisne Pacheco-Titular)
ANALISTAS DE GESTIÓN DEL TALENTO HUMANO
Walter Correa-Analista de GTH
Ana Satán-Analista de GTH
Lourdes Zhiminaycela
Erwin Cevallos
Rocío Espinoza
Viviana Mendoza</t>
  </si>
  <si>
    <t>JEFE DE GESTIÓN DE TALENTO HUMANO
Liliana Campoverde
SUPERVISOR DE GESTIÓN DEL TALENTO HUMANO
Reemplazo del Puesto (María del Cisne Pacheco-Titular)
ANALISTAS DE GESTIÓN DEL TALENTO HUMANO
Erwin Cevallos
Rocío Espinoza</t>
  </si>
  <si>
    <t>JEFE DE GESTIÓN DE TALENTO HUMANO
Liliana Campoverde
SUPERVISOR DE GESTIÓN DEL TALENTO HUMANO
Reemplazo del Puesto (María del Cisne Pacheco-Titular)
ANALISTAS DE GESTIÓN DEL TALENTO HUMANO
Lourdes Zhiminaycela
Erwin Cevallos
Rocío Espinoza</t>
  </si>
  <si>
    <t>JEFE DE GESTIÓN DE TALENTO HUMANO
Liliana Campoverde
SUPERVISOR DE GESTIÓN DEL TALENTO HUMANO
Reemplazo del Puesto (María del Cisne Pacheco-Titular)
ANALISTAS DE GESTIÓN DEL TALENTO HUMANO
Lourdes Zhiminaycela
Erwin Cevallos
Rocío Espinoza
Viviana Mendoza</t>
  </si>
  <si>
    <t>JEFE DE GESTIÓN DE TALENTO HUMANO
Liliana Campoverde
SUPERVISOR DE GESTIÓN DEL TALENTO HUMANO
Reemplazo del Puesto (María del Cisne Pacheco-Titular)
ANALISTAS DE GESTIÓN DEL TALENTO HUMANO
Ana Satán-Analista de GTH
Lourdes Zhiminaycela</t>
  </si>
  <si>
    <r>
      <t>La UGTH ejecutará el Plan de Desvinculación una vez cuente con la autorización de la Autoridad de aceptación de cese de funciones del personal. 
Debido que el Plan inicia los primeros 6 meses del año anterior (</t>
    </r>
    <r>
      <rPr>
        <sz val="10"/>
        <rFont val="Century Schoolbook"/>
        <family val="1"/>
      </rPr>
      <t>2019</t>
    </r>
    <r>
      <rPr>
        <sz val="10"/>
        <rFont val="Arial Narrow"/>
        <family val="2"/>
      </rPr>
      <t xml:space="preserve">), el Plan será ejecutado por la Unidad de Desarrollo de Talento Humano, traspasando este producto a la UGTH, es decir, esta Unidad iniciará este proceso de elaboración del Plan el año </t>
    </r>
    <r>
      <rPr>
        <sz val="10"/>
        <rFont val="Century Schoolbook"/>
        <family val="1"/>
      </rPr>
      <t>2020</t>
    </r>
    <r>
      <rPr>
        <sz val="10"/>
        <rFont val="Arial Narrow"/>
        <family val="2"/>
      </rPr>
      <t xml:space="preserve"> para aplicación del año </t>
    </r>
    <r>
      <rPr>
        <sz val="10"/>
        <rFont val="Century Schoolbook"/>
        <family val="1"/>
      </rPr>
      <t>2021</t>
    </r>
    <r>
      <rPr>
        <sz val="10"/>
        <rFont val="Arial Narrow"/>
        <family val="2"/>
      </rPr>
      <t xml:space="preserve">.             
En la columna U se agrega (Responsable) a Viviana Mendoza, como personal contratada. </t>
    </r>
  </si>
  <si>
    <t xml:space="preserve">Los informes técnicos que realizarán en los casos que se ameriten y según requerimientos de instancias superiores.
En la columna U se agrega (Responsable) a Viviana Mendoza, como personal contratada.
</t>
  </si>
  <si>
    <t xml:space="preserve">Los procesos se ejecutarán en función a la solicitud de Organismos Externos.
En la columna U se agrega (Responsable) a Viviana Mendoza, como personal contratada.
</t>
  </si>
  <si>
    <r>
      <rPr>
        <b/>
        <sz val="9"/>
        <rFont val="Century Schoolbook"/>
        <family val="1"/>
      </rPr>
      <t>1.-</t>
    </r>
    <r>
      <rPr>
        <sz val="10"/>
        <rFont val="Arial Narrow"/>
        <family val="2"/>
      </rPr>
      <t xml:space="preserve"> Receptar de la documentación sustento para trámite de modificación.
</t>
    </r>
    <r>
      <rPr>
        <b/>
        <sz val="9"/>
        <rFont val="Century Schoolbook"/>
        <family val="1"/>
      </rPr>
      <t>2.-</t>
    </r>
    <r>
      <rPr>
        <sz val="10"/>
        <rFont val="Arial Narrow"/>
        <family val="2"/>
      </rPr>
      <t xml:space="preserve"> Receptar del Informe de Dirección Académica sobre la pertinencia.
</t>
    </r>
    <r>
      <rPr>
        <b/>
        <sz val="9"/>
        <rFont val="Century Schoolbook"/>
        <family val="1"/>
      </rPr>
      <t>3.-</t>
    </r>
    <r>
      <rPr>
        <sz val="10"/>
        <rFont val="Arial Narrow"/>
        <family val="2"/>
      </rPr>
      <t xml:space="preserve"> Reajustar de la disponibilidad económica, en caso de requerirlo.
</t>
    </r>
    <r>
      <rPr>
        <b/>
        <sz val="9"/>
        <rFont val="Century Schoolbook"/>
        <family val="1"/>
      </rPr>
      <t>4.-</t>
    </r>
    <r>
      <rPr>
        <sz val="10"/>
        <rFont val="Arial Narrow"/>
        <family val="2"/>
      </rPr>
      <t xml:space="preserve"> Informar para autorización de elaboración de nuevo contrato y/o acción cruzando información con registro de asistencia, en caso de requerirlo.
</t>
    </r>
    <r>
      <rPr>
        <b/>
        <sz val="9"/>
        <rFont val="Century Schoolbook"/>
        <family val="1"/>
      </rPr>
      <t xml:space="preserve">5.- </t>
    </r>
    <r>
      <rPr>
        <sz val="10"/>
        <rFont val="Arial Narrow"/>
        <family val="2"/>
      </rPr>
      <t xml:space="preserve">Elaborar del nuevo contrato y/o acción.
</t>
    </r>
    <r>
      <rPr>
        <b/>
        <sz val="9"/>
        <rFont val="Century Schoolbook"/>
        <family val="1"/>
      </rPr>
      <t>6.-</t>
    </r>
    <r>
      <rPr>
        <sz val="10"/>
        <rFont val="Arial Narrow"/>
        <family val="2"/>
      </rPr>
      <t xml:space="preserve"> Registrar del nuevo contrato y/o acción.
</t>
    </r>
    <r>
      <rPr>
        <b/>
        <sz val="9"/>
        <rFont val="Century Schoolbook"/>
        <family val="1"/>
      </rPr>
      <t>7.-</t>
    </r>
    <r>
      <rPr>
        <sz val="10"/>
        <rFont val="Arial Narrow"/>
        <family val="2"/>
      </rPr>
      <t xml:space="preserve"> Realizar los Avisos de entrada y/o salida al IESS.</t>
    </r>
  </si>
  <si>
    <r>
      <t xml:space="preserve">El número de contratos docentes es reajustable en base a la planificación de instancias académicas.
El proceso de concurso de méritos y oposición se efectuará siempre y cuando sea solicitado y/o autorizado por la Autoridad Nominadora.
En la columna U se agrega (Responsable) a Viviana Mendoza, como personal contratada. 
La meta cuantificable cambia en el I semestre en tiempo, esta variación obedece por suspensión labores por pandemia y directrices de Ministerio de Finanzas de reducir contrataciones, no se procesó contratos meses abril y mayo </t>
    </r>
    <r>
      <rPr>
        <sz val="10"/>
        <rFont val="Century Schoolbook"/>
        <family val="1"/>
      </rPr>
      <t>2020</t>
    </r>
    <r>
      <rPr>
        <sz val="10"/>
        <rFont val="Arial Narrow"/>
        <family val="2"/>
      </rPr>
      <t>, y x planificación de instancias académicas varia el número de contrataciones en el II semestre.</t>
    </r>
  </si>
  <si>
    <t>El número de modificaciones en los contratos se ejecutarán de acuerdo a la necesidad y requerimiento ingresadas por las instancias académicas o administrativas.
En la columna U se agrega (Responsable) a Viviana Mendoza, como personal contratada. 
El número de modificaciones en los contratos u acciones se reajusta, en virtud que este año  otras instancias académicas o administrativas han aplicado otros mecanismos de control que evitan requerir modificaciones, obedeciendo a reajustar la meta cuantificable programada y tiempos en semana.</t>
  </si>
  <si>
    <r>
      <t xml:space="preserve">El monitoreo de la permanencia de personal (Losep y Código de Trabajo) se ejecuta de conformidad a solicitudes de instancias superiores, sin perjuicio de eximir de responsabilidad a los Jefes inmediatos.
Se reajusta el proceso del I semestre tiempo en semana, de los meses abril a junio </t>
    </r>
    <r>
      <rPr>
        <sz val="10"/>
        <rFont val="Century Schoolbook"/>
        <family val="1"/>
      </rPr>
      <t>2020</t>
    </r>
    <r>
      <rPr>
        <sz val="10"/>
        <rFont val="Arial Narrow"/>
        <family val="2"/>
      </rPr>
      <t xml:space="preserve">, ya que el mismo no se aplica por la suspensión de actividades debido a la situación de la pandemia covid </t>
    </r>
    <r>
      <rPr>
        <sz val="10"/>
        <rFont val="Century Schoolbook"/>
        <family val="1"/>
      </rPr>
      <t>19</t>
    </r>
    <r>
      <rPr>
        <sz val="10"/>
        <rFont val="Arial Narrow"/>
        <family val="2"/>
      </rPr>
      <t>, en virtud que el personal se encontraba en actividades no presenciales y cumpliendo teletrabajo bajo la responsabilidad de cada jefe inmediato. La aplicación del control de asistencia  permanencia será evidenciada en función de las normativas y evidencias sujetas a las instancias académicas y administrativas que se emitan en concordancia con la inclusión de las modalidades presencial y no presencial</t>
    </r>
  </si>
  <si>
    <r>
      <t xml:space="preserve">La actualización y custodio de los documentos de los expedientes de personal físicos corresponde al personal Técnico de Archivo, según lo acordado por la Comisión de Validación de Productos.
Se notifica el tiempo en semana de los meses abril a junio de </t>
    </r>
    <r>
      <rPr>
        <sz val="10"/>
        <rFont val="Century Schoolbook"/>
        <family val="1"/>
      </rPr>
      <t>2020</t>
    </r>
    <r>
      <rPr>
        <sz val="10"/>
        <rFont val="Arial Narrow"/>
        <family val="2"/>
      </rPr>
      <t xml:space="preserve"> correspondiente al I semestre, en función únicamente a la aplicación del tiempo sobre los expedientes físicos, debido a la suspensión de actividades por la pandemia covid </t>
    </r>
    <r>
      <rPr>
        <sz val="10"/>
        <rFont val="Century Schoolbook"/>
        <family val="1"/>
      </rPr>
      <t>19</t>
    </r>
    <r>
      <rPr>
        <sz val="10"/>
        <rFont val="Arial Narrow"/>
        <family val="2"/>
      </rPr>
      <t>, este periodo no permitió la aplicación de actualización de expedientes físicos por motivo de no laborar modalidad presencial, sin embargo dentro del periodo de teletrabajo se alimentó la documentación generada en expedientes digitales</t>
    </r>
  </si>
  <si>
    <t>La ejecución de la acción de personal por SANCION se realiza, a partir de que la Secretaría General de la UTMACH notifique que la misma se encuentra ejecutoriada en función a la Res. de Consejo Universitario notificada.
En la columna U se agrega (Responsable) a Viviana Mendoza, como personal contratada.
Se modifica el medio de verificación agregando lo siguiente: "o O Reportes de Procesos de atención de impedimento legal que incurren los servidores para el ejercicio del cargo público, situación que se enmarca en posibles sanciones o remociones ante las instancias superiores"</t>
  </si>
  <si>
    <r>
      <t xml:space="preserve">Equipo de protección, vigilancia y seguridad (todos los bienes varios: PAQUETE DE CARTUCHO </t>
    </r>
    <r>
      <rPr>
        <sz val="10"/>
        <rFont val="Century Schoolbook"/>
        <family val="1"/>
      </rPr>
      <t>3</t>
    </r>
    <r>
      <rPr>
        <sz val="10"/>
        <rFont val="Arial Narrow"/>
        <family val="2"/>
      </rPr>
      <t xml:space="preserve"> M NRO. </t>
    </r>
    <r>
      <rPr>
        <sz val="10"/>
        <rFont val="Century Schoolbook"/>
        <family val="1"/>
      </rPr>
      <t>6003</t>
    </r>
    <r>
      <rPr>
        <sz val="10"/>
        <rFont val="Arial Narrow"/>
        <family val="2"/>
      </rPr>
      <t>, LA TAPA PREFILTROS, N</t>
    </r>
    <r>
      <rPr>
        <sz val="10"/>
        <rFont val="Century Schoolbook"/>
        <family val="1"/>
      </rPr>
      <t>95</t>
    </r>
    <r>
      <rPr>
        <sz val="10"/>
        <rFont val="Arial Narrow"/>
        <family val="2"/>
      </rPr>
      <t xml:space="preserve">, TAPA </t>
    </r>
    <r>
      <rPr>
        <sz val="10"/>
        <rFont val="Century Schoolbook"/>
        <family val="1"/>
      </rPr>
      <t>501 3</t>
    </r>
    <r>
      <rPr>
        <sz val="10"/>
        <rFont val="Arial Narrow"/>
        <family val="2"/>
      </rPr>
      <t>M, BOTAS DE CAUCHO PBC, BOTINES CON PUNTAS DE ACERO, GUANTES DIELECTRICOS CORTES, GUANTES DE TELA CON PUPILLOS, GUANTES NITRILO, GUANTES ANTICOHERTES, SOMBRERO SAFARI, GAFAS TRANSPARTES, IMPERMIABLE PBC, MASCARILLA N</t>
    </r>
    <r>
      <rPr>
        <sz val="10"/>
        <rFont val="Century Schoolbook"/>
        <family val="1"/>
      </rPr>
      <t>95</t>
    </r>
    <r>
      <rPr>
        <sz val="10"/>
        <rFont val="Arial Narrow"/>
        <family val="2"/>
      </rPr>
      <t xml:space="preserve">, CANGUROS DE PIERNAS, OVEROLES) </t>
    </r>
  </si>
  <si>
    <r>
      <t xml:space="preserve">Fecha Corte:      </t>
    </r>
    <r>
      <rPr>
        <sz val="11"/>
        <color theme="1"/>
        <rFont val="Century Schoolbook"/>
        <family val="1"/>
      </rPr>
      <t>05/08/2020</t>
    </r>
  </si>
  <si>
    <r>
      <t xml:space="preserve">FUENTE </t>
    </r>
    <r>
      <rPr>
        <sz val="11"/>
        <color theme="1"/>
        <rFont val="Century Schoolbook"/>
        <family val="1"/>
      </rPr>
      <t>201</t>
    </r>
  </si>
  <si>
    <t>Proceso de desarrollo de software gestionado.</t>
  </si>
  <si>
    <t>N° de procesos de desarrollo de software gestionados</t>
  </si>
  <si>
    <r>
      <t xml:space="preserve">Flash Memory </t>
    </r>
    <r>
      <rPr>
        <sz val="10"/>
        <color rgb="FF000000"/>
        <rFont val="Century Schoolbook"/>
        <family val="1"/>
      </rPr>
      <t>128</t>
    </r>
    <r>
      <rPr>
        <sz val="10"/>
        <color rgb="FF000000"/>
        <rFont val="Arial Narrow"/>
        <family val="2"/>
      </rPr>
      <t xml:space="preserve"> GB USB </t>
    </r>
    <r>
      <rPr>
        <sz val="10"/>
        <color rgb="FF000000"/>
        <rFont val="Century Schoolbook"/>
        <family val="1"/>
      </rPr>
      <t>3.1</t>
    </r>
  </si>
  <si>
    <t>Pares de pilas AAA</t>
  </si>
  <si>
    <r>
      <t xml:space="preserve">Archivador tamaño oficio lomo </t>
    </r>
    <r>
      <rPr>
        <sz val="10"/>
        <color rgb="FF000000"/>
        <rFont val="Century Schoolbook"/>
        <family val="1"/>
      </rPr>
      <t>8</t>
    </r>
    <r>
      <rPr>
        <sz val="10"/>
        <color rgb="FF000000"/>
        <rFont val="Arial Narrow"/>
        <family val="2"/>
      </rPr>
      <t xml:space="preserve"> cms</t>
    </r>
  </si>
  <si>
    <r>
      <t>Resma de papel bond A</t>
    </r>
    <r>
      <rPr>
        <sz val="10"/>
        <color rgb="FF000000"/>
        <rFont val="Century Schoolbook"/>
        <family val="1"/>
      </rPr>
      <t>4 75</t>
    </r>
    <r>
      <rPr>
        <sz val="10"/>
        <color rgb="FF000000"/>
        <rFont val="Arial Narrow"/>
        <family val="2"/>
      </rPr>
      <t xml:space="preserve"> gr</t>
    </r>
  </si>
  <si>
    <r>
      <rPr>
        <b/>
        <sz val="9"/>
        <rFont val="Century Schoolbook"/>
        <family val="1"/>
      </rPr>
      <t>2.-</t>
    </r>
    <r>
      <rPr>
        <sz val="10"/>
        <rFont val="Arial Narrow"/>
        <family val="2"/>
      </rPr>
      <t xml:space="preserve"> Gestionar el proceso de capacitación relacionado con las aplicaciones informáticas.</t>
    </r>
  </si>
  <si>
    <t>Proceso de capacitación relacionado con las aplicaciones informáticas gestionadas.</t>
  </si>
  <si>
    <t>N° de procesos de capacitación relacionados con las aplicaciones informáticas gestionados</t>
  </si>
  <si>
    <t>* Ing. Oscar Riofrio,
  Director</t>
  </si>
  <si>
    <t>Tóner para impresora láser HP</t>
  </si>
  <si>
    <t>Proceso de mantenimiento de infraestructura de red (activa y/o pasiva) gestionado.</t>
  </si>
  <si>
    <t>N° de procesos de mantenimiento de infraestructura de red gestionados</t>
  </si>
  <si>
    <t>* Ing. Oscar Riofrio,
  Director
* Ing. Byron Ramírez,
  Jefe de Redes</t>
  </si>
  <si>
    <t>Proyectos para la implementación de la infraestructura de red (activa y/o pasiva) gestionados.</t>
  </si>
  <si>
    <t>N° de proyectos gestionados para la implementación de la infraestructura de red</t>
  </si>
  <si>
    <t>Informes técnicos de asesoría relacionados con la aplicación de las políticas de seguridad de la información emitidos.</t>
  </si>
  <si>
    <t>N° de informes técnicos de asesoría emitidos</t>
  </si>
  <si>
    <r>
      <rPr>
        <b/>
        <sz val="9"/>
        <rFont val="Century Schoolbook"/>
        <family val="1"/>
      </rPr>
      <t>1.-</t>
    </r>
    <r>
      <rPr>
        <sz val="10"/>
        <rFont val="Arial Narrow"/>
        <family val="2"/>
      </rPr>
      <t xml:space="preserve"> Difundir la Política de Seguridad de la Información a la Comunidad Universitaria.
</t>
    </r>
    <r>
      <rPr>
        <b/>
        <sz val="9"/>
        <rFont val="Century Schoolbook"/>
        <family val="1"/>
      </rPr>
      <t>2.-</t>
    </r>
    <r>
      <rPr>
        <sz val="10"/>
        <rFont val="Arial Narrow"/>
        <family val="2"/>
      </rPr>
      <t xml:space="preserve"> Aplicar encuesta de conocimiento del uso de la Política de seguridad de la información.
</t>
    </r>
    <r>
      <rPr>
        <b/>
        <sz val="9"/>
        <rFont val="Century Schoolbook"/>
        <family val="1"/>
      </rPr>
      <t>3.-</t>
    </r>
    <r>
      <rPr>
        <sz val="10"/>
        <rFont val="Arial Narrow"/>
        <family val="2"/>
      </rPr>
      <t xml:space="preserve"> Establecer estadística de conocimiento de la política de seguridad de la información en la Comunidad Universitaria.
</t>
    </r>
    <r>
      <rPr>
        <b/>
        <sz val="9"/>
        <rFont val="Century Schoolbook"/>
        <family val="1"/>
      </rPr>
      <t>4.-</t>
    </r>
    <r>
      <rPr>
        <sz val="10"/>
        <rFont val="Arial Narrow"/>
        <family val="2"/>
      </rPr>
      <t xml:space="preserve"> Impulsar su aplicación.</t>
    </r>
  </si>
  <si>
    <t>Procesos de mantenimiento de equipos informáticos gestionados.</t>
  </si>
  <si>
    <r>
      <rPr>
        <b/>
        <sz val="9"/>
        <rFont val="Century Schoolbook"/>
        <family val="1"/>
      </rPr>
      <t>1.-</t>
    </r>
    <r>
      <rPr>
        <sz val="10"/>
        <rFont val="Arial Narrow"/>
        <family val="2"/>
      </rPr>
      <t xml:space="preserve"> Estudiar y aprobar el Plan de mantenimiento de equipos informáticos.
</t>
    </r>
    <r>
      <rPr>
        <b/>
        <sz val="9"/>
        <rFont val="Century Schoolbook"/>
        <family val="1"/>
      </rPr>
      <t>2.-</t>
    </r>
    <r>
      <rPr>
        <sz val="10"/>
        <rFont val="Arial Narrow"/>
        <family val="2"/>
      </rPr>
      <t xml:space="preserve"> Seguir la ejecución del plan de mantenimiento de equipos informáticos.
</t>
    </r>
    <r>
      <rPr>
        <b/>
        <sz val="9"/>
        <rFont val="Century Schoolbook"/>
        <family val="1"/>
      </rPr>
      <t>3.-</t>
    </r>
    <r>
      <rPr>
        <sz val="10"/>
        <rFont val="Arial Narrow"/>
        <family val="2"/>
      </rPr>
      <t xml:space="preserve"> Analizar informe semestral de la Unidad de Mantenimiento.
</t>
    </r>
    <r>
      <rPr>
        <b/>
        <sz val="9"/>
        <rFont val="Century Schoolbook"/>
        <family val="1"/>
      </rPr>
      <t>4.-</t>
    </r>
    <r>
      <rPr>
        <sz val="10"/>
        <rFont val="Arial Narrow"/>
        <family val="2"/>
      </rPr>
      <t xml:space="preserve"> Elaborar informe gerencial de cumplimiento del plan de mantenimiento de equipos informáticos.</t>
    </r>
  </si>
  <si>
    <t>* Ing. Oscar Riofrio,
  Director
* Ing. Howard Pazmiño,
  Analista de Mantenimiento</t>
  </si>
  <si>
    <t>El mantenimiento se realizada semestralmente, razón por la cual se anota dos procesos de mantenimiento: uno por semestre.</t>
  </si>
  <si>
    <t>Limpia contactos de PC Spray</t>
  </si>
  <si>
    <t>Pasta térmica gris</t>
  </si>
  <si>
    <t>Aire comprimido en spray</t>
  </si>
  <si>
    <t>Espuma antiestática para limpieza de PC</t>
  </si>
  <si>
    <t>Planificación operativa anual y Evaluación de la planificación operativa anual entregadas oportunamente.</t>
  </si>
  <si>
    <t>N° de POA y evaluaciones de POA entregadas/presentados</t>
  </si>
  <si>
    <t>Proceso de mantenimiento de infraestructura de red (activa y/o pasiva) planificado.</t>
  </si>
  <si>
    <t>N° de planes de mantenimiento de infraestructura de red elaborados</t>
  </si>
  <si>
    <r>
      <rPr>
        <b/>
        <sz val="9"/>
        <rFont val="Century Schoolbook"/>
        <family val="1"/>
      </rPr>
      <t>1.-</t>
    </r>
    <r>
      <rPr>
        <sz val="10"/>
        <rFont val="Arial Narrow"/>
        <family val="2"/>
      </rPr>
      <t xml:space="preserve"> Plan de mantenimiento de infraestructura activa y/o pasiva.
</t>
    </r>
    <r>
      <rPr>
        <b/>
        <sz val="9"/>
        <rFont val="Century Schoolbook"/>
        <family val="1"/>
      </rPr>
      <t>2.-</t>
    </r>
    <r>
      <rPr>
        <sz val="10"/>
        <rFont val="Arial Narrow"/>
        <family val="2"/>
      </rPr>
      <t xml:space="preserve"> Documentos para inicio de proceso de contratación del servicio de mantenimiento de la infraestructura de red activa y/o pasiva.
</t>
    </r>
    <r>
      <rPr>
        <b/>
        <sz val="9"/>
        <rFont val="Century Schoolbook"/>
        <family val="1"/>
      </rPr>
      <t>3.-</t>
    </r>
    <r>
      <rPr>
        <sz val="10"/>
        <rFont val="Arial Narrow"/>
        <family val="2"/>
      </rPr>
      <t xml:space="preserve"> Oficio enviado solicitando el inicio del proceso de contratación, adjuntando formularios de requerimiento.</t>
    </r>
  </si>
  <si>
    <t>* Ing. Byron Ramírez,
  Jefe de Redes</t>
  </si>
  <si>
    <t>Ejecución del proceso de mantenimiento de infraestructura de red (activa y/o pasiva) supervisado.</t>
  </si>
  <si>
    <t>N° de procesos de mantenimiento de infraestructura de red supervisados</t>
  </si>
  <si>
    <r>
      <rPr>
        <b/>
        <sz val="9"/>
        <rFont val="Century Schoolbook"/>
        <family val="1"/>
      </rPr>
      <t>1.-</t>
    </r>
    <r>
      <rPr>
        <sz val="10"/>
        <rFont val="Arial Narrow"/>
        <family val="2"/>
      </rPr>
      <t xml:space="preserve"> Cronograma de mantenimiento de infraestructura de red (activo y/o pasivo).
</t>
    </r>
    <r>
      <rPr>
        <b/>
        <sz val="9"/>
        <rFont val="Century Schoolbook"/>
        <family val="1"/>
      </rPr>
      <t>2.-</t>
    </r>
    <r>
      <rPr>
        <sz val="10"/>
        <rFont val="Arial Narrow"/>
        <family val="2"/>
      </rPr>
      <t xml:space="preserve"> Correo de confirmación al contratista para la ejecución del mantenimiento a la infraestructura de red (activo y/o) pasivo.
</t>
    </r>
    <r>
      <rPr>
        <b/>
        <sz val="9"/>
        <rFont val="Century Schoolbook"/>
        <family val="1"/>
      </rPr>
      <t>3.-</t>
    </r>
    <r>
      <rPr>
        <sz val="10"/>
        <rFont val="Arial Narrow"/>
        <family val="2"/>
      </rPr>
      <t xml:space="preserve"> Informe de ejecución de mantenimiento.</t>
    </r>
  </si>
  <si>
    <t>Mantenimiento de UPS de Cuartos de Telecomunicación en Facultades y Central</t>
  </si>
  <si>
    <r>
      <rPr>
        <b/>
        <sz val="9"/>
        <rFont val="Century Schoolbook"/>
        <family val="1"/>
      </rPr>
      <t>1.-</t>
    </r>
    <r>
      <rPr>
        <sz val="10"/>
        <rFont val="Arial Narrow"/>
        <family val="2"/>
      </rPr>
      <t xml:space="preserve"> Oficios recibidos de solicitudes de implementación de infraestructura de red (activo y/o pasiva).
</t>
    </r>
    <r>
      <rPr>
        <b/>
        <sz val="9"/>
        <rFont val="Century Schoolbook"/>
        <family val="1"/>
      </rPr>
      <t>2.-</t>
    </r>
    <r>
      <rPr>
        <sz val="10"/>
        <rFont val="Arial Narrow"/>
        <family val="2"/>
      </rPr>
      <t xml:space="preserve"> Oficio enviado con informe técnico o similares.
</t>
    </r>
    <r>
      <rPr>
        <b/>
        <sz val="9"/>
        <rFont val="Century Schoolbook"/>
        <family val="1"/>
      </rPr>
      <t>3.-</t>
    </r>
    <r>
      <rPr>
        <sz val="10"/>
        <rFont val="Arial Narrow"/>
        <family val="2"/>
      </rPr>
      <t xml:space="preserve"> Oficio enviado con informe semestral de estado de los proyectos de red elaborados.</t>
    </r>
  </si>
  <si>
    <t>Reportes del estado de aplicación de las políticas de seguridad de la información (acceso a la red) emitidos.</t>
  </si>
  <si>
    <t>N° de reportes emitidos sobre el estado de aplicación de las políticas de seguridad de la información</t>
  </si>
  <si>
    <r>
      <rPr>
        <b/>
        <sz val="9"/>
        <rFont val="Century Schoolbook"/>
        <family val="1"/>
      </rPr>
      <t>1.-</t>
    </r>
    <r>
      <rPr>
        <sz val="10"/>
        <rFont val="Arial Narrow"/>
        <family val="2"/>
      </rPr>
      <t xml:space="preserve"> Revisar estado de contrato de servicio de seguridad lógica.
</t>
    </r>
    <r>
      <rPr>
        <b/>
        <sz val="9"/>
        <rFont val="Century Schoolbook"/>
        <family val="1"/>
      </rPr>
      <t>2.-</t>
    </r>
    <r>
      <rPr>
        <sz val="10"/>
        <rFont val="Arial Narrow"/>
        <family val="2"/>
      </rPr>
      <t xml:space="preserve"> Elaborar Términos de referencia para contratación de servicio de seguridad lógica.
</t>
    </r>
    <r>
      <rPr>
        <b/>
        <sz val="9"/>
        <rFont val="Century Schoolbook"/>
        <family val="1"/>
      </rPr>
      <t>3.-</t>
    </r>
    <r>
      <rPr>
        <sz val="10"/>
        <rFont val="Arial Narrow"/>
        <family val="2"/>
      </rPr>
      <t xml:space="preserve"> Iniciar el proceso de contratación.</t>
    </r>
  </si>
  <si>
    <t>Servicios del centro de datos administrados.</t>
  </si>
  <si>
    <t>N° de los servicios administrados</t>
  </si>
  <si>
    <t>Mouse ergonómico TrackBall Wireless</t>
  </si>
  <si>
    <t>Teclado ergonómico natural keyboard USB español</t>
  </si>
  <si>
    <t>N° de POA y evaluaciones de POA entregadas/presentadas</t>
  </si>
  <si>
    <r>
      <rPr>
        <b/>
        <sz val="9"/>
        <rFont val="Century Schoolbook"/>
        <family val="1"/>
      </rPr>
      <t>1.-</t>
    </r>
    <r>
      <rPr>
        <sz val="10"/>
        <rFont val="Arial Narrow"/>
        <family val="2"/>
      </rPr>
      <t xml:space="preserve"> Informe de POA-PAC.
</t>
    </r>
    <r>
      <rPr>
        <b/>
        <sz val="9"/>
        <rFont val="Century Schoolbook"/>
        <family val="1"/>
      </rPr>
      <t>2.-</t>
    </r>
    <r>
      <rPr>
        <sz val="10"/>
        <rFont val="Arial Narrow"/>
        <family val="2"/>
      </rPr>
      <t xml:space="preserve"> Contratos y procesos de adquisición.
</t>
    </r>
    <r>
      <rPr>
        <b/>
        <sz val="9"/>
        <rFont val="Century Schoolbook"/>
        <family val="1"/>
      </rPr>
      <t>3.-</t>
    </r>
    <r>
      <rPr>
        <sz val="10"/>
        <rFont val="Arial Narrow"/>
        <family val="2"/>
      </rPr>
      <t xml:space="preserve"> Informe de evidencias para evaluación PAC.</t>
    </r>
  </si>
  <si>
    <t>N° de planes de desarrollo de software</t>
  </si>
  <si>
    <r>
      <t xml:space="preserve">Flash Memory de </t>
    </r>
    <r>
      <rPr>
        <sz val="10"/>
        <color rgb="FF000000"/>
        <rFont val="Century Schoolbook"/>
        <family val="1"/>
      </rPr>
      <t>128</t>
    </r>
    <r>
      <rPr>
        <sz val="10"/>
        <color rgb="FF000000"/>
        <rFont val="Arial Narrow"/>
        <family val="2"/>
      </rPr>
      <t xml:space="preserve"> Gb USB </t>
    </r>
    <r>
      <rPr>
        <sz val="10"/>
        <color rgb="FF000000"/>
        <rFont val="Century Schoolbook"/>
        <family val="1"/>
      </rPr>
      <t>3.1</t>
    </r>
  </si>
  <si>
    <r>
      <t xml:space="preserve">Cinta adhesiva transparente </t>
    </r>
    <r>
      <rPr>
        <sz val="10"/>
        <color rgb="FF000000"/>
        <rFont val="Century Schoolbook"/>
        <family val="1"/>
      </rPr>
      <t>18</t>
    </r>
    <r>
      <rPr>
        <sz val="10"/>
        <color rgb="FF000000"/>
        <rFont val="Arial Narrow"/>
        <family val="2"/>
      </rPr>
      <t>x</t>
    </r>
    <r>
      <rPr>
        <sz val="10"/>
        <color rgb="FF000000"/>
        <rFont val="Century Schoolbook"/>
        <family val="1"/>
      </rPr>
      <t>50</t>
    </r>
    <r>
      <rPr>
        <sz val="10"/>
        <color rgb="FF000000"/>
        <rFont val="Arial Narrow"/>
        <family val="2"/>
      </rPr>
      <t xml:space="preserve"> ydas</t>
    </r>
  </si>
  <si>
    <t>Proceso de desarrollo de software supervisado.</t>
  </si>
  <si>
    <t>N° de procesos de desarrollo de software supervisados</t>
  </si>
  <si>
    <t>* Ing. Betty Pachucho Hernández,
  Jefe de Sistemas
* Ing. Freddy Rojas Vilela,
  Supervisor de Sistemas</t>
  </si>
  <si>
    <t>Informes técnicos relacionados con equipos y sistemas informáticos emitidos.</t>
  </si>
  <si>
    <r>
      <rPr>
        <b/>
        <sz val="9"/>
        <rFont val="Century Schoolbook"/>
        <family val="1"/>
      </rPr>
      <t>1.-</t>
    </r>
    <r>
      <rPr>
        <sz val="10"/>
        <rFont val="Arial Narrow"/>
        <family val="2"/>
      </rPr>
      <t xml:space="preserve"> Receptar los requerimientos.
</t>
    </r>
    <r>
      <rPr>
        <b/>
        <sz val="9"/>
        <rFont val="Century Schoolbook"/>
        <family val="1"/>
      </rPr>
      <t>2.-</t>
    </r>
    <r>
      <rPr>
        <sz val="10"/>
        <rFont val="Arial Narrow"/>
        <family val="2"/>
      </rPr>
      <t xml:space="preserve"> Analizar los elementos del requerimiento.
</t>
    </r>
    <r>
      <rPr>
        <b/>
        <sz val="9"/>
        <rFont val="Century Schoolbook"/>
        <family val="1"/>
      </rPr>
      <t>3.-</t>
    </r>
    <r>
      <rPr>
        <sz val="10"/>
        <rFont val="Arial Narrow"/>
        <family val="2"/>
      </rPr>
      <t xml:space="preserve"> Elaborar informes.</t>
    </r>
  </si>
  <si>
    <t>* Ing. Betty Pachucho Hernández,
  Jefe de Sistemas</t>
  </si>
  <si>
    <r>
      <t xml:space="preserve">Batería para UPS </t>
    </r>
    <r>
      <rPr>
        <sz val="10"/>
        <rFont val="Century Schoolbook"/>
        <family val="1"/>
      </rPr>
      <t>12</t>
    </r>
    <r>
      <rPr>
        <sz val="10"/>
        <rFont val="Arial Narrow"/>
        <family val="2"/>
      </rPr>
      <t xml:space="preserve">V </t>
    </r>
    <r>
      <rPr>
        <sz val="10"/>
        <rFont val="Century Schoolbook"/>
        <family val="1"/>
      </rPr>
      <t xml:space="preserve">5 </t>
    </r>
    <r>
      <rPr>
        <sz val="10"/>
        <rFont val="Arial Narrow"/>
        <family val="2"/>
      </rPr>
      <t>Amp</t>
    </r>
  </si>
  <si>
    <t>Micrófono de diadema compatible con telefonía IP</t>
  </si>
  <si>
    <t>700100160001</t>
  </si>
  <si>
    <r>
      <t xml:space="preserve">Disco Duro Externo de </t>
    </r>
    <r>
      <rPr>
        <sz val="10"/>
        <rFont val="Century Schoolbook"/>
        <family val="1"/>
      </rPr>
      <t>1</t>
    </r>
    <r>
      <rPr>
        <sz val="10"/>
        <rFont val="Arial Narrow"/>
        <family val="2"/>
      </rPr>
      <t xml:space="preserve"> TB</t>
    </r>
  </si>
  <si>
    <t>Criterios técnicos para soporte de usuarios emitidos.</t>
  </si>
  <si>
    <t>N° de informes técnicos de asesoría para soporte a usuarios emitidos</t>
  </si>
  <si>
    <r>
      <rPr>
        <b/>
        <sz val="9"/>
        <rFont val="Century Schoolbook"/>
        <family val="1"/>
      </rPr>
      <t>1.-</t>
    </r>
    <r>
      <rPr>
        <sz val="10"/>
        <rFont val="Arial Narrow"/>
        <family val="2"/>
      </rPr>
      <t xml:space="preserve"> Receptar el requerimiento de criterio técnico.
</t>
    </r>
    <r>
      <rPr>
        <b/>
        <sz val="9"/>
        <rFont val="Century Schoolbook"/>
        <family val="1"/>
      </rPr>
      <t>2.-</t>
    </r>
    <r>
      <rPr>
        <sz val="10"/>
        <rFont val="Arial Narrow"/>
        <family val="2"/>
      </rPr>
      <t xml:space="preserve"> Informar al especialista sobre el requerimiento solicitado.
</t>
    </r>
    <r>
      <rPr>
        <b/>
        <sz val="9"/>
        <rFont val="Century Schoolbook"/>
        <family val="1"/>
      </rPr>
      <t>3.-</t>
    </r>
    <r>
      <rPr>
        <sz val="10"/>
        <rFont val="Arial Narrow"/>
        <family val="2"/>
      </rPr>
      <t xml:space="preserve"> Realizar Informe de soporte brindado.</t>
    </r>
  </si>
  <si>
    <r>
      <t>Tinta para impresora EPSON L</t>
    </r>
    <r>
      <rPr>
        <sz val="10"/>
        <rFont val="Century Schoolbook"/>
        <family val="1"/>
      </rPr>
      <t>575</t>
    </r>
  </si>
  <si>
    <t>Proceso de capacitación relacionado con las aplicaciones informáticas.</t>
  </si>
  <si>
    <t>N° de planes de capacitación elaborados</t>
  </si>
  <si>
    <t>Proceso de capacitación relacionado con las aplicaciones informáticas supervisado.</t>
  </si>
  <si>
    <r>
      <rPr>
        <b/>
        <sz val="9"/>
        <rFont val="Century Schoolbook"/>
        <family val="1"/>
      </rPr>
      <t>1.-</t>
    </r>
    <r>
      <rPr>
        <sz val="10"/>
        <rFont val="Arial Narrow"/>
        <family val="2"/>
      </rPr>
      <t xml:space="preserve"> Revisar el plan de capacitación.
</t>
    </r>
    <r>
      <rPr>
        <b/>
        <sz val="9"/>
        <rFont val="Century Schoolbook"/>
        <family val="1"/>
      </rPr>
      <t>2.-</t>
    </r>
    <r>
      <rPr>
        <sz val="10"/>
        <rFont val="Arial Narrow"/>
        <family val="2"/>
      </rPr>
      <t xml:space="preserve"> Convocar al personal, usuario de las aplicaciones informáticas; mediante oficios o correos electrónicos.
</t>
    </r>
    <r>
      <rPr>
        <b/>
        <sz val="9"/>
        <rFont val="Century Schoolbook"/>
        <family val="1"/>
      </rPr>
      <t>3.-</t>
    </r>
    <r>
      <rPr>
        <sz val="10"/>
        <rFont val="Arial Narrow"/>
        <family val="2"/>
      </rPr>
      <t xml:space="preserve"> Coordinar la capacitación.</t>
    </r>
  </si>
  <si>
    <t>Reporte del estado de aplicación de las políticas de seguridad de la información (sistemas informáticos) emitidos.</t>
  </si>
  <si>
    <r>
      <rPr>
        <b/>
        <sz val="9"/>
        <rFont val="Century Schoolbook"/>
        <family val="1"/>
      </rPr>
      <t>1.-</t>
    </r>
    <r>
      <rPr>
        <sz val="10"/>
        <rFont val="Arial Narrow"/>
        <family val="2"/>
      </rPr>
      <t xml:space="preserve"> Receptar los requerimientos de claves de acceso a aplicaciones informáticas.
</t>
    </r>
    <r>
      <rPr>
        <b/>
        <sz val="9"/>
        <rFont val="Century Schoolbook"/>
        <family val="1"/>
      </rPr>
      <t>2.-</t>
    </r>
    <r>
      <rPr>
        <sz val="10"/>
        <rFont val="Arial Narrow"/>
        <family val="2"/>
      </rPr>
      <t xml:space="preserve"> Mantener el inventario de usuarios con acceso a las aplicaciones informáticas.
</t>
    </r>
    <r>
      <rPr>
        <b/>
        <sz val="9"/>
        <rFont val="Century Schoolbook"/>
        <family val="1"/>
      </rPr>
      <t>3.-</t>
    </r>
    <r>
      <rPr>
        <sz val="10"/>
        <rFont val="Arial Narrow"/>
        <family val="2"/>
      </rPr>
      <t xml:space="preserve"> Emitir reporte de acceso.</t>
    </r>
  </si>
  <si>
    <r>
      <rPr>
        <b/>
        <sz val="9"/>
        <rFont val="Century Schoolbook"/>
        <family val="1"/>
      </rPr>
      <t>1.-</t>
    </r>
    <r>
      <rPr>
        <b/>
        <sz val="10"/>
        <rFont val="Arial Narrow"/>
        <family val="2"/>
      </rPr>
      <t xml:space="preserve"> </t>
    </r>
    <r>
      <rPr>
        <sz val="10"/>
        <rFont val="Arial Narrow"/>
        <family val="2"/>
      </rPr>
      <t>Gestionar el proceso de desarrollo de software.</t>
    </r>
  </si>
  <si>
    <r>
      <rPr>
        <b/>
        <sz val="9"/>
        <rFont val="Century Schoolbook"/>
        <family val="1"/>
      </rPr>
      <t>1.-</t>
    </r>
    <r>
      <rPr>
        <sz val="10"/>
        <rFont val="Arial Narrow"/>
        <family val="2"/>
      </rPr>
      <t xml:space="preserve"> Estudiar y aprobar el Plan informático de software.
</t>
    </r>
    <r>
      <rPr>
        <b/>
        <sz val="9"/>
        <rFont val="Century Schoolbook"/>
        <family val="1"/>
      </rPr>
      <t>2.-</t>
    </r>
    <r>
      <rPr>
        <sz val="10"/>
        <rFont val="Arial Narrow"/>
        <family val="2"/>
      </rPr>
      <t xml:space="preserve"> Seguir la ejecución del plan informático de software.
</t>
    </r>
    <r>
      <rPr>
        <b/>
        <sz val="9"/>
        <rFont val="Century Schoolbook"/>
        <family val="1"/>
      </rPr>
      <t>3.-</t>
    </r>
    <r>
      <rPr>
        <sz val="10"/>
        <rFont val="Arial Narrow"/>
        <family val="2"/>
      </rPr>
      <t xml:space="preserve"> Analizar informe semestral de la Unidad de Sistemas.
</t>
    </r>
    <r>
      <rPr>
        <b/>
        <sz val="9"/>
        <rFont val="Century Schoolbook"/>
        <family val="1"/>
      </rPr>
      <t>4.-</t>
    </r>
    <r>
      <rPr>
        <sz val="10"/>
        <rFont val="Arial Narrow"/>
        <family val="2"/>
      </rPr>
      <t xml:space="preserve"> Elaborar informe gerencial de cumplimiento del plan de desarrollo de software.</t>
    </r>
  </si>
  <si>
    <r>
      <rPr>
        <b/>
        <sz val="10"/>
        <rFont val="Century Schoolbook"/>
        <family val="1"/>
      </rPr>
      <t>1.-</t>
    </r>
    <r>
      <rPr>
        <b/>
        <sz val="10"/>
        <rFont val="Arial Narrow"/>
        <family val="2"/>
      </rPr>
      <t xml:space="preserve"> </t>
    </r>
    <r>
      <rPr>
        <sz val="10"/>
        <rFont val="Arial Narrow"/>
        <family val="2"/>
      </rPr>
      <t>Informe gerencial de estado de implementación del proceso de desarrollo de software.</t>
    </r>
  </si>
  <si>
    <t>* Ing. Oscar Riofrio,
   Director
* Ing. Betty Pachucho,
  Jefe de Sistemas</t>
  </si>
  <si>
    <r>
      <rPr>
        <b/>
        <sz val="9"/>
        <rFont val="Century Schoolbook"/>
        <family val="1"/>
      </rPr>
      <t>1.-</t>
    </r>
    <r>
      <rPr>
        <sz val="10"/>
        <rFont val="Arial Narrow"/>
        <family val="2"/>
      </rPr>
      <t xml:space="preserve"> Estudiar y aprobar el Plan de capacitación.
</t>
    </r>
    <r>
      <rPr>
        <b/>
        <sz val="9"/>
        <rFont val="Century Schoolbook"/>
        <family val="1"/>
      </rPr>
      <t>2.-</t>
    </r>
    <r>
      <rPr>
        <sz val="10"/>
        <rFont val="Arial Narrow"/>
        <family val="2"/>
      </rPr>
      <t xml:space="preserve"> Seguir la ejecución del plan de capacitación.
</t>
    </r>
    <r>
      <rPr>
        <b/>
        <sz val="9"/>
        <rFont val="Century Schoolbook"/>
        <family val="1"/>
      </rPr>
      <t>3.-</t>
    </r>
    <r>
      <rPr>
        <sz val="10"/>
        <rFont val="Arial Narrow"/>
        <family val="2"/>
      </rPr>
      <t xml:space="preserve"> Analizar informe semestral de la Unidad de Sistemas.
</t>
    </r>
    <r>
      <rPr>
        <b/>
        <sz val="9"/>
        <rFont val="Century Schoolbook"/>
        <family val="1"/>
      </rPr>
      <t>4.-</t>
    </r>
    <r>
      <rPr>
        <sz val="10"/>
        <rFont val="Arial Narrow"/>
        <family val="2"/>
      </rPr>
      <t xml:space="preserve"> Elaborar informe gerencial de cumplimiento del plan de  capacitación.</t>
    </r>
  </si>
  <si>
    <r>
      <rPr>
        <b/>
        <sz val="10"/>
        <rFont val="Century Schoolbook"/>
        <family val="1"/>
      </rPr>
      <t>1.-</t>
    </r>
    <r>
      <rPr>
        <b/>
        <sz val="10"/>
        <rFont val="Arial Narrow"/>
        <family val="2"/>
      </rPr>
      <t xml:space="preserve"> </t>
    </r>
    <r>
      <rPr>
        <sz val="10"/>
        <rFont val="Arial Narrow"/>
        <family val="2"/>
      </rPr>
      <t>Informe semestral del proceso de capacitación relacionado con las aplicaciones informáticas.</t>
    </r>
  </si>
  <si>
    <r>
      <rPr>
        <b/>
        <sz val="9"/>
        <rFont val="Century Schoolbook"/>
        <family val="1"/>
      </rPr>
      <t>3.-</t>
    </r>
    <r>
      <rPr>
        <b/>
        <sz val="10"/>
        <rFont val="Arial Narrow"/>
        <family val="2"/>
      </rPr>
      <t xml:space="preserve"> </t>
    </r>
    <r>
      <rPr>
        <sz val="10"/>
        <rFont val="Arial Narrow"/>
        <family val="2"/>
      </rPr>
      <t>Gestionar el proceso de mantenimiento de infraestructura de red (activa y/o pasiva).</t>
    </r>
  </si>
  <si>
    <r>
      <rPr>
        <b/>
        <sz val="9"/>
        <rFont val="Century Schoolbook"/>
        <family val="1"/>
      </rPr>
      <t>1.-</t>
    </r>
    <r>
      <rPr>
        <sz val="10"/>
        <rFont val="Arial Narrow"/>
        <family val="2"/>
      </rPr>
      <t xml:space="preserve"> Estudiar y aprobar del Plan de mantenimiento de la infraestructura de red.
</t>
    </r>
    <r>
      <rPr>
        <b/>
        <sz val="9"/>
        <rFont val="Century Schoolbook"/>
        <family val="1"/>
      </rPr>
      <t>2.-</t>
    </r>
    <r>
      <rPr>
        <sz val="10"/>
        <rFont val="Arial Narrow"/>
        <family val="2"/>
      </rPr>
      <t xml:space="preserve"> Seguir la ejecución del plan de mantenimiento de infraestructura de red.
</t>
    </r>
    <r>
      <rPr>
        <b/>
        <sz val="9"/>
        <rFont val="Century Schoolbook"/>
        <family val="1"/>
      </rPr>
      <t>3.-</t>
    </r>
    <r>
      <rPr>
        <sz val="10"/>
        <rFont val="Arial Narrow"/>
        <family val="2"/>
      </rPr>
      <t xml:space="preserve"> Analizar informe semestral de la Unidad de Redes y Telecomunicaciones.
</t>
    </r>
    <r>
      <rPr>
        <b/>
        <sz val="9"/>
        <rFont val="Century Schoolbook"/>
        <family val="1"/>
      </rPr>
      <t>4.-</t>
    </r>
    <r>
      <rPr>
        <sz val="10"/>
        <rFont val="Arial Narrow"/>
        <family val="2"/>
      </rPr>
      <t xml:space="preserve"> Elaborar informe gerencial de cumplimiento del plan de mantenimiento de infraestructura de red.</t>
    </r>
  </si>
  <si>
    <r>
      <rPr>
        <b/>
        <sz val="10"/>
        <rFont val="Century Schoolbook"/>
        <family val="1"/>
      </rPr>
      <t>1.-</t>
    </r>
    <r>
      <rPr>
        <b/>
        <sz val="10"/>
        <rFont val="Arial Narrow"/>
        <family val="2"/>
      </rPr>
      <t xml:space="preserve"> </t>
    </r>
    <r>
      <rPr>
        <sz val="10"/>
        <rFont val="Arial Narrow"/>
        <family val="2"/>
      </rPr>
      <t>Informe semestral del proceso de mantenimiento de infraestructura de red (activa y/o pasiva).</t>
    </r>
  </si>
  <si>
    <r>
      <rPr>
        <b/>
        <sz val="9"/>
        <rFont val="Century Schoolbook"/>
        <family val="1"/>
      </rPr>
      <t>4.-</t>
    </r>
    <r>
      <rPr>
        <b/>
        <sz val="10"/>
        <rFont val="Arial Narrow"/>
        <family val="2"/>
      </rPr>
      <t xml:space="preserve"> </t>
    </r>
    <r>
      <rPr>
        <sz val="10"/>
        <rFont val="Arial Narrow"/>
        <family val="2"/>
      </rPr>
      <t>Gestionar proyectos para la implementación de lla infraestructura de red (activa y/o pasiva).</t>
    </r>
  </si>
  <si>
    <r>
      <rPr>
        <b/>
        <sz val="9"/>
        <rFont val="Century Schoolbook"/>
        <family val="1"/>
      </rPr>
      <t>1.-</t>
    </r>
    <r>
      <rPr>
        <sz val="10"/>
        <rFont val="Arial Narrow"/>
        <family val="2"/>
      </rPr>
      <t xml:space="preserve"> Estudiar y aprobar proyectos para implementación de infraetructura de red.
</t>
    </r>
    <r>
      <rPr>
        <b/>
        <sz val="9"/>
        <rFont val="Century Schoolbook"/>
        <family val="1"/>
      </rPr>
      <t>2.-</t>
    </r>
    <r>
      <rPr>
        <sz val="10"/>
        <rFont val="Arial Narrow"/>
        <family val="2"/>
      </rPr>
      <t xml:space="preserve"> Gestionar recursos.
</t>
    </r>
    <r>
      <rPr>
        <b/>
        <sz val="9"/>
        <rFont val="Century Schoolbook"/>
        <family val="1"/>
      </rPr>
      <t>3.-</t>
    </r>
    <r>
      <rPr>
        <sz val="10"/>
        <rFont val="Arial Narrow"/>
        <family val="2"/>
      </rPr>
      <t xml:space="preserve"> Elaborar informe gerencial.</t>
    </r>
  </si>
  <si>
    <r>
      <rPr>
        <b/>
        <sz val="10"/>
        <rFont val="Century Schoolbook"/>
        <family val="1"/>
      </rPr>
      <t>1.-</t>
    </r>
    <r>
      <rPr>
        <b/>
        <sz val="10"/>
        <rFont val="Arial Narrow"/>
        <family val="2"/>
      </rPr>
      <t xml:space="preserve"> </t>
    </r>
    <r>
      <rPr>
        <sz val="10"/>
        <rFont val="Arial Narrow"/>
        <family val="2"/>
      </rPr>
      <t>Informes semestral de proyectos gestionados para la implementación de la infraestructura de red (activa y/o pasiva).</t>
    </r>
  </si>
  <si>
    <r>
      <rPr>
        <b/>
        <sz val="9"/>
        <rFont val="Century Schoolbook"/>
        <family val="1"/>
      </rPr>
      <t>5.-</t>
    </r>
    <r>
      <rPr>
        <b/>
        <sz val="10"/>
        <rFont val="Arial Narrow"/>
        <family val="2"/>
      </rPr>
      <t xml:space="preserve"> </t>
    </r>
    <r>
      <rPr>
        <sz val="10"/>
        <rFont val="Arial Narrow"/>
        <family val="2"/>
      </rPr>
      <t>Emitir informes técnicos de asesoría relacionados con la aplicación de las políticas de seguridad de la información.</t>
    </r>
  </si>
  <si>
    <r>
      <rPr>
        <b/>
        <sz val="10"/>
        <rFont val="Century Schoolbook"/>
        <family val="1"/>
      </rPr>
      <t>1.-</t>
    </r>
    <r>
      <rPr>
        <b/>
        <sz val="10"/>
        <rFont val="Arial Narrow"/>
        <family val="2"/>
      </rPr>
      <t xml:space="preserve"> </t>
    </r>
    <r>
      <rPr>
        <sz val="10"/>
        <rFont val="Arial Narrow"/>
        <family val="2"/>
      </rPr>
      <t>Informe semestral de asesoría relacionados con la aplicación de las políticas de seguridad de la información.</t>
    </r>
  </si>
  <si>
    <r>
      <rPr>
        <b/>
        <sz val="9"/>
        <rFont val="Century Schoolbook"/>
        <family val="1"/>
      </rPr>
      <t>6.-</t>
    </r>
    <r>
      <rPr>
        <b/>
        <sz val="10"/>
        <rFont val="Arial Narrow"/>
        <family val="2"/>
      </rPr>
      <t xml:space="preserve"> </t>
    </r>
    <r>
      <rPr>
        <sz val="10"/>
        <rFont val="Arial Narrow"/>
        <family val="2"/>
      </rPr>
      <t>Gestionar los procesos de mantenimiento de equipos informáticos.</t>
    </r>
  </si>
  <si>
    <t>N° de procesos de mantenimiento de equipos informátticos gestionados</t>
  </si>
  <si>
    <r>
      <rPr>
        <b/>
        <sz val="10"/>
        <rFont val="Century Schoolbook"/>
        <family val="1"/>
      </rPr>
      <t>1.-</t>
    </r>
    <r>
      <rPr>
        <b/>
        <sz val="10"/>
        <rFont val="Arial Narrow"/>
        <family val="2"/>
      </rPr>
      <t xml:space="preserve"> </t>
    </r>
    <r>
      <rPr>
        <sz val="10"/>
        <rFont val="Arial Narrow"/>
        <family val="2"/>
      </rPr>
      <t>Informe semestral de procesos de mantenimiento de equipos informáticos.</t>
    </r>
  </si>
  <si>
    <r>
      <rPr>
        <b/>
        <sz val="9"/>
        <rFont val="Century Schoolbook"/>
        <family val="1"/>
      </rPr>
      <t>7.-</t>
    </r>
    <r>
      <rPr>
        <b/>
        <sz val="10"/>
        <rFont val="Arial Narrow"/>
        <family val="2"/>
      </rPr>
      <t xml:space="preserve"> </t>
    </r>
    <r>
      <rPr>
        <sz val="10"/>
        <rFont val="Arial Narrow"/>
        <family val="2"/>
      </rPr>
      <t>Entregar la Planificación Operativa Anual y Evaluación de la Planificación Operativa Anual.</t>
    </r>
  </si>
  <si>
    <r>
      <rPr>
        <b/>
        <sz val="9"/>
        <rFont val="Century Schoolbook"/>
        <family val="1"/>
      </rPr>
      <t>1.-</t>
    </r>
    <r>
      <rPr>
        <sz val="10"/>
        <rFont val="Arial Narrow"/>
        <family val="2"/>
      </rPr>
      <t xml:space="preserve"> Analizar el portafolio de productos de la Dirección de TIC.
</t>
    </r>
    <r>
      <rPr>
        <b/>
        <sz val="9"/>
        <rFont val="Century Schoolbook"/>
        <family val="1"/>
      </rPr>
      <t>2.-</t>
    </r>
    <r>
      <rPr>
        <sz val="10"/>
        <rFont val="Arial Narrow"/>
        <family val="2"/>
      </rPr>
      <t xml:space="preserve"> Analizar asignación de responsabilidades cargps de la Dirección de TIC.
</t>
    </r>
    <r>
      <rPr>
        <b/>
        <sz val="9"/>
        <rFont val="Century Schoolbook"/>
        <family val="1"/>
      </rPr>
      <t>3.-</t>
    </r>
    <r>
      <rPr>
        <sz val="10"/>
        <rFont val="Arial Narrow"/>
        <family val="2"/>
      </rPr>
      <t xml:space="preserve"> Organizar medios de verificación.
</t>
    </r>
    <r>
      <rPr>
        <b/>
        <sz val="9"/>
        <rFont val="Century Schoolbook"/>
        <family val="1"/>
      </rPr>
      <t>4.-</t>
    </r>
    <r>
      <rPr>
        <sz val="10"/>
        <rFont val="Arial Narrow"/>
        <family val="2"/>
      </rPr>
      <t xml:space="preserve"> Estudiar requerimientos para cumplimiento del POA propuesto.</t>
    </r>
  </si>
  <si>
    <r>
      <rPr>
        <b/>
        <sz val="10"/>
        <rFont val="Century Schoolbook"/>
        <family val="1"/>
      </rPr>
      <t>1.-</t>
    </r>
    <r>
      <rPr>
        <b/>
        <sz val="10"/>
        <rFont val="Arial Narrow"/>
        <family val="2"/>
      </rPr>
      <t xml:space="preserve"> </t>
    </r>
    <r>
      <rPr>
        <sz val="10"/>
        <rFont val="Arial Narrow"/>
        <family val="2"/>
      </rPr>
      <t>Plan Operativo Anual y Evaluación del POA.</t>
    </r>
  </si>
  <si>
    <r>
      <rPr>
        <b/>
        <sz val="9"/>
        <rFont val="Century Schoolbook"/>
        <family val="1"/>
      </rPr>
      <t>8.-</t>
    </r>
    <r>
      <rPr>
        <b/>
        <sz val="10"/>
        <rFont val="Arial Narrow"/>
        <family val="2"/>
      </rPr>
      <t xml:space="preserve"> </t>
    </r>
    <r>
      <rPr>
        <sz val="10"/>
        <rFont val="Arial Narrow"/>
        <family val="2"/>
      </rPr>
      <t>Organizar el archivo de gestión.</t>
    </r>
  </si>
  <si>
    <t>N° de carpetas registradas en el investario documental</t>
  </si>
  <si>
    <r>
      <rPr>
        <b/>
        <sz val="9"/>
        <rFont val="Century Schoolbook"/>
        <family val="1"/>
      </rPr>
      <t>1.-</t>
    </r>
    <r>
      <rPr>
        <sz val="10"/>
        <rFont val="Arial Narrow"/>
        <family val="2"/>
      </rPr>
      <t xml:space="preserve"> Seleccionar y clasificar la documentación.
</t>
    </r>
    <r>
      <rPr>
        <b/>
        <sz val="9"/>
        <rFont val="Century Schoolbook"/>
        <family val="1"/>
      </rPr>
      <t>2.-</t>
    </r>
    <r>
      <rPr>
        <sz val="10"/>
        <rFont val="Arial Narrow"/>
        <family val="2"/>
      </rPr>
      <t xml:space="preserve"> Describir la documentacióin según la norma ISAD-G.
</t>
    </r>
    <r>
      <rPr>
        <b/>
        <sz val="9"/>
        <rFont val="Century Schoolbook"/>
        <family val="1"/>
      </rPr>
      <t>3.-</t>
    </r>
    <r>
      <rPr>
        <sz val="10"/>
        <rFont val="Arial Narrow"/>
        <family val="2"/>
      </rPr>
      <t xml:space="preserve"> Preservar la documentación en las Unidades de Almacenamiento.</t>
    </r>
  </si>
  <si>
    <r>
      <rPr>
        <b/>
        <sz val="10"/>
        <rFont val="Century Schoolbook"/>
        <family val="1"/>
      </rPr>
      <t>1.-</t>
    </r>
    <r>
      <rPr>
        <b/>
        <sz val="10"/>
        <rFont val="Arial Narrow"/>
        <family val="2"/>
      </rPr>
      <t xml:space="preserve"> </t>
    </r>
    <r>
      <rPr>
        <sz val="10"/>
        <rFont val="Arial Narrow"/>
        <family val="2"/>
      </rPr>
      <t>Inventario Documental.</t>
    </r>
  </si>
  <si>
    <r>
      <rPr>
        <b/>
        <sz val="9"/>
        <rFont val="Century Schoolbook"/>
        <family val="1"/>
      </rPr>
      <t>1.-</t>
    </r>
    <r>
      <rPr>
        <b/>
        <sz val="10"/>
        <rFont val="Arial Narrow"/>
        <family val="2"/>
      </rPr>
      <t xml:space="preserve"> </t>
    </r>
    <r>
      <rPr>
        <sz val="10"/>
        <rFont val="Arial Narrow"/>
        <family val="2"/>
      </rPr>
      <t>Planificar anualmente el proceso de mantenimiento de infraestructura de red (activa y/o pasiva).</t>
    </r>
  </si>
  <si>
    <r>
      <rPr>
        <b/>
        <sz val="9"/>
        <rFont val="Century Schoolbook"/>
        <family val="1"/>
      </rPr>
      <t>1.-</t>
    </r>
    <r>
      <rPr>
        <sz val="10"/>
        <rFont val="Arial Narrow"/>
        <family val="2"/>
      </rPr>
      <t xml:space="preserve"> Revisar</t>
    </r>
    <r>
      <rPr>
        <sz val="10"/>
        <color rgb="FFFF0000"/>
        <rFont val="Arial Narrow"/>
        <family val="2"/>
      </rPr>
      <t xml:space="preserve"> </t>
    </r>
    <r>
      <rPr>
        <sz val="10"/>
        <rFont val="Arial Narrow"/>
        <family val="2"/>
      </rPr>
      <t xml:space="preserve">el estado inicial de los equipos de red activa y/o pasiva.
</t>
    </r>
    <r>
      <rPr>
        <b/>
        <sz val="9"/>
        <rFont val="Century Schoolbook"/>
        <family val="1"/>
      </rPr>
      <t>2.-</t>
    </r>
    <r>
      <rPr>
        <sz val="10"/>
        <rFont val="Arial Narrow"/>
        <family val="2"/>
      </rPr>
      <t xml:space="preserve"> Elaborar el plan de mantenimiento de infraestructura de red activa y/o pasiva.
</t>
    </r>
    <r>
      <rPr>
        <b/>
        <sz val="9"/>
        <rFont val="Century Schoolbook"/>
        <family val="1"/>
      </rPr>
      <t>3.-</t>
    </r>
    <r>
      <rPr>
        <sz val="10"/>
        <rFont val="Arial Narrow"/>
        <family val="2"/>
      </rPr>
      <t xml:space="preserve"> Elaborar los Términos de referencia para el proceso de contratación del mantenimiento de la red activa y/o pasiva.
</t>
    </r>
    <r>
      <rPr>
        <b/>
        <sz val="9"/>
        <rFont val="Century Schoolbook"/>
        <family val="1"/>
      </rPr>
      <t>4.-</t>
    </r>
    <r>
      <rPr>
        <sz val="10"/>
        <rFont val="Arial Narrow"/>
        <family val="2"/>
      </rPr>
      <t xml:space="preserve"> Solicitar el inicio del proceso de contratación.</t>
    </r>
  </si>
  <si>
    <r>
      <rPr>
        <b/>
        <sz val="9"/>
        <rFont val="Century Schoolbook"/>
        <family val="1"/>
      </rPr>
      <t>2.-</t>
    </r>
    <r>
      <rPr>
        <b/>
        <sz val="10"/>
        <rFont val="Arial Narrow"/>
        <family val="2"/>
      </rPr>
      <t xml:space="preserve"> </t>
    </r>
    <r>
      <rPr>
        <sz val="10"/>
        <rFont val="Arial Narrow"/>
        <family val="2"/>
      </rPr>
      <t>Supervisar la ejecución del proceso de mantenimiento de infraestructura de red  (activa y/opasiva).</t>
    </r>
  </si>
  <si>
    <r>
      <rPr>
        <b/>
        <sz val="9"/>
        <rFont val="Century Schoolbook"/>
        <family val="1"/>
      </rPr>
      <t>1.-</t>
    </r>
    <r>
      <rPr>
        <sz val="10"/>
        <rFont val="Arial Narrow"/>
        <family val="2"/>
      </rPr>
      <t xml:space="preserve"> Elaborar el coronograma  para la ejecución del mantenimiento de infraestructura de red (activa y/o pasiva).
</t>
    </r>
    <r>
      <rPr>
        <b/>
        <sz val="9"/>
        <rFont val="Century Schoolbook"/>
        <family val="1"/>
      </rPr>
      <t>2.-</t>
    </r>
    <r>
      <rPr>
        <sz val="10"/>
        <rFont val="Arial Narrow"/>
        <family val="2"/>
      </rPr>
      <t xml:space="preserve"> Coordinar el mantenimiento con contratista.
</t>
    </r>
    <r>
      <rPr>
        <b/>
        <sz val="9"/>
        <rFont val="Century Schoolbook"/>
        <family val="1"/>
      </rPr>
      <t>3.-</t>
    </r>
    <r>
      <rPr>
        <sz val="10"/>
        <rFont val="Arial Narrow"/>
        <family val="2"/>
      </rPr>
      <t xml:space="preserve"> Revisiar y aprobar el  informe de ejecución de mantenimiento.</t>
    </r>
  </si>
  <si>
    <r>
      <rPr>
        <b/>
        <sz val="9"/>
        <rFont val="Century Schoolbook"/>
        <family val="1"/>
      </rPr>
      <t>3.-</t>
    </r>
    <r>
      <rPr>
        <b/>
        <sz val="10"/>
        <rFont val="Arial Narrow"/>
        <family val="2"/>
      </rPr>
      <t xml:space="preserve"> </t>
    </r>
    <r>
      <rPr>
        <sz val="10"/>
        <rFont val="Arial Narrow"/>
        <family val="2"/>
      </rPr>
      <t>Diseñar y/o actualizar proyectos para la implementación de la  infraestructura de red (activa y/o pasiva).</t>
    </r>
  </si>
  <si>
    <t>Proyectos para la implementación de la  infraestructura de red (activa y/o pasiva) diseñados.</t>
  </si>
  <si>
    <t>N° de proyectos diseñados para la implementación de la  infraestructura de red (activa y/o pasiva)</t>
  </si>
  <si>
    <r>
      <rPr>
        <b/>
        <sz val="9"/>
        <rFont val="Century Schoolbook"/>
        <family val="1"/>
      </rPr>
      <t>1.-</t>
    </r>
    <r>
      <rPr>
        <sz val="10"/>
        <rFont val="Arial Narrow"/>
        <family val="2"/>
      </rPr>
      <t xml:space="preserve"> Atender nuevas solicitudes de implementación de infaestructura de red (activa y/o pasiva).
</t>
    </r>
    <r>
      <rPr>
        <b/>
        <sz val="9"/>
        <rFont val="Century Schoolbook"/>
        <family val="1"/>
      </rPr>
      <t>2.-</t>
    </r>
    <r>
      <rPr>
        <sz val="10"/>
        <rFont val="Arial Narrow"/>
        <family val="2"/>
      </rPr>
      <t xml:space="preserve"> Levantar de información en sitio.
</t>
    </r>
    <r>
      <rPr>
        <b/>
        <sz val="9"/>
        <rFont val="Century Schoolbook"/>
        <family val="1"/>
      </rPr>
      <t>3.-</t>
    </r>
    <r>
      <rPr>
        <sz val="10"/>
        <rFont val="Arial Narrow"/>
        <family val="2"/>
      </rPr>
      <t xml:space="preserve"> Elaborar Informe técnico o similares.
</t>
    </r>
    <r>
      <rPr>
        <b/>
        <sz val="9"/>
        <rFont val="Century Schoolbook"/>
        <family val="1"/>
      </rPr>
      <t>4.-</t>
    </r>
    <r>
      <rPr>
        <sz val="10"/>
        <rFont val="Arial Narrow"/>
        <family val="2"/>
      </rPr>
      <t xml:space="preserve"> Elaborar informe de estado de proyectos de infraestructura de red.</t>
    </r>
  </si>
  <si>
    <r>
      <t xml:space="preserve">Patchs FO duplex monomodo sc/lc </t>
    </r>
    <r>
      <rPr>
        <sz val="10"/>
        <rFont val="Century Schoolbook"/>
        <family val="1"/>
      </rPr>
      <t>2</t>
    </r>
    <r>
      <rPr>
        <sz val="10"/>
        <rFont val="Arial Narrow"/>
        <family val="2"/>
      </rPr>
      <t>M</t>
    </r>
  </si>
  <si>
    <r>
      <t xml:space="preserve">Patch cords f/utp cat </t>
    </r>
    <r>
      <rPr>
        <sz val="10"/>
        <rFont val="Century Schoolbook"/>
        <family val="1"/>
      </rPr>
      <t>6</t>
    </r>
    <r>
      <rPr>
        <sz val="10"/>
        <rFont val="Arial Narrow"/>
        <family val="2"/>
      </rPr>
      <t xml:space="preserve"> color </t>
    </r>
    <r>
      <rPr>
        <sz val="10"/>
        <rFont val="Century Schoolbook"/>
        <family val="1"/>
      </rPr>
      <t>1 7</t>
    </r>
    <r>
      <rPr>
        <sz val="10"/>
        <rFont val="Arial Narrow"/>
        <family val="2"/>
      </rPr>
      <t xml:space="preserve">ft lszh </t>
    </r>
    <r>
      <rPr>
        <sz val="10"/>
        <rFont val="Century Schoolbook"/>
        <family val="1"/>
      </rPr>
      <t>4</t>
    </r>
    <r>
      <rPr>
        <sz val="10"/>
        <rFont val="Arial Narrow"/>
        <family val="2"/>
      </rPr>
      <t xml:space="preserve"> pares</t>
    </r>
  </si>
  <si>
    <r>
      <t xml:space="preserve">Patch cords f/utp cat </t>
    </r>
    <r>
      <rPr>
        <sz val="10"/>
        <rFont val="Century Schoolbook"/>
        <family val="1"/>
      </rPr>
      <t>6</t>
    </r>
    <r>
      <rPr>
        <sz val="10"/>
        <rFont val="Arial Narrow"/>
        <family val="2"/>
      </rPr>
      <t xml:space="preserve"> color </t>
    </r>
    <r>
      <rPr>
        <sz val="10"/>
        <rFont val="Century Schoolbook"/>
        <family val="1"/>
      </rPr>
      <t>2</t>
    </r>
    <r>
      <rPr>
        <sz val="10"/>
        <rFont val="Arial Narrow"/>
        <family val="2"/>
      </rPr>
      <t xml:space="preserve"> </t>
    </r>
    <r>
      <rPr>
        <sz val="10"/>
        <rFont val="Century Schoolbook"/>
        <family val="1"/>
      </rPr>
      <t>7</t>
    </r>
    <r>
      <rPr>
        <sz val="10"/>
        <rFont val="Arial Narrow"/>
        <family val="2"/>
      </rPr>
      <t xml:space="preserve">ft lszh </t>
    </r>
    <r>
      <rPr>
        <sz val="10"/>
        <rFont val="Century Schoolbook"/>
        <family val="1"/>
      </rPr>
      <t>4</t>
    </r>
    <r>
      <rPr>
        <sz val="10"/>
        <rFont val="Arial Narrow"/>
        <family val="2"/>
      </rPr>
      <t xml:space="preserve"> pares</t>
    </r>
  </si>
  <si>
    <t>531406 0701 001</t>
  </si>
  <si>
    <t>Ponchadora de impacto regulable para patch panel</t>
  </si>
  <si>
    <r>
      <t>Crimpadora Rj</t>
    </r>
    <r>
      <rPr>
        <sz val="10"/>
        <rFont val="Century Schoolbook"/>
        <family val="1"/>
      </rPr>
      <t>45</t>
    </r>
    <r>
      <rPr>
        <sz val="10"/>
        <rFont val="Arial Narrow"/>
        <family val="2"/>
      </rPr>
      <t xml:space="preserve"> con ratchet</t>
    </r>
  </si>
  <si>
    <r>
      <t xml:space="preserve">Crimpadora cat </t>
    </r>
    <r>
      <rPr>
        <sz val="10"/>
        <rFont val="Century Schoolbook"/>
        <family val="1"/>
      </rPr>
      <t>6</t>
    </r>
    <r>
      <rPr>
        <sz val="10"/>
        <rFont val="Arial Narrow"/>
        <family val="2"/>
      </rPr>
      <t>a furukawa</t>
    </r>
  </si>
  <si>
    <t>Transceivers monomod gigabit</t>
  </si>
  <si>
    <r>
      <rPr>
        <b/>
        <sz val="9"/>
        <rFont val="Century Schoolbook"/>
        <family val="1"/>
      </rPr>
      <t>4.-</t>
    </r>
    <r>
      <rPr>
        <b/>
        <sz val="10"/>
        <rFont val="Arial Narrow"/>
        <family val="2"/>
      </rPr>
      <t xml:space="preserve"> </t>
    </r>
    <r>
      <rPr>
        <sz val="10"/>
        <rFont val="Arial Narrow"/>
        <family val="2"/>
      </rPr>
      <t>Emitir reportes del estado de aplicación de las políticas de seguridad de la información (acceso a la red).</t>
    </r>
  </si>
  <si>
    <r>
      <rPr>
        <b/>
        <sz val="9"/>
        <rFont val="Century Schoolbook"/>
        <family val="1"/>
      </rPr>
      <t>1.-</t>
    </r>
    <r>
      <rPr>
        <sz val="10"/>
        <rFont val="Arial Narrow"/>
        <family val="2"/>
      </rPr>
      <t xml:space="preserve"> Oficio enviado solicitando la renovación del contrato del seguridad lógica, adjuntando formularios de requerimiento
</t>
    </r>
    <r>
      <rPr>
        <b/>
        <sz val="9"/>
        <rFont val="Century Schoolbook"/>
        <family val="1"/>
      </rPr>
      <t>2.-</t>
    </r>
    <r>
      <rPr>
        <sz val="10"/>
        <rFont val="Arial Narrow"/>
        <family val="2"/>
      </rPr>
      <t xml:space="preserve"> Contrato del servicio de arrendamiento de appliance de seguridad lógica
</t>
    </r>
    <r>
      <rPr>
        <b/>
        <sz val="9"/>
        <rFont val="Century Schoolbook"/>
        <family val="1"/>
      </rPr>
      <t>3.-</t>
    </r>
    <r>
      <rPr>
        <sz val="10"/>
        <rFont val="Arial Narrow"/>
        <family val="2"/>
      </rPr>
      <t xml:space="preserve"> Informes de estado de seguridad lógica</t>
    </r>
  </si>
  <si>
    <r>
      <rPr>
        <b/>
        <sz val="9"/>
        <rFont val="Century Schoolbook"/>
        <family val="1"/>
      </rPr>
      <t>5.-</t>
    </r>
    <r>
      <rPr>
        <b/>
        <sz val="10"/>
        <rFont val="Arial Narrow"/>
        <family val="2"/>
      </rPr>
      <t xml:space="preserve"> </t>
    </r>
    <r>
      <rPr>
        <sz val="10"/>
        <rFont val="Arial Narrow"/>
        <family val="2"/>
      </rPr>
      <t>Administrar los servicios del centro de datos.</t>
    </r>
  </si>
  <si>
    <r>
      <rPr>
        <b/>
        <sz val="9"/>
        <rFont val="Century Schoolbook"/>
        <family val="1"/>
      </rPr>
      <t>1.-</t>
    </r>
    <r>
      <rPr>
        <sz val="10"/>
        <rFont val="Arial Narrow"/>
        <family val="2"/>
      </rPr>
      <t xml:space="preserve"> Monitorear estado de servicios de virtualizacion.
</t>
    </r>
    <r>
      <rPr>
        <b/>
        <sz val="9"/>
        <rFont val="Century Schoolbook"/>
        <family val="1"/>
      </rPr>
      <t>2.-</t>
    </r>
    <r>
      <rPr>
        <sz val="10"/>
        <rFont val="Arial Narrow"/>
        <family val="2"/>
      </rPr>
      <t xml:space="preserve"> Mantener infraestructura de Virtualización.
</t>
    </r>
    <r>
      <rPr>
        <b/>
        <sz val="9"/>
        <rFont val="Century Schoolbook"/>
        <family val="1"/>
      </rPr>
      <t>3.-</t>
    </r>
    <r>
      <rPr>
        <sz val="10"/>
        <rFont val="Arial Narrow"/>
        <family val="2"/>
      </rPr>
      <t xml:space="preserve"> Elaborar informe de estado de la infraestructura de Virtualización.</t>
    </r>
  </si>
  <si>
    <r>
      <rPr>
        <b/>
        <sz val="9"/>
        <rFont val="Century Schoolbook"/>
        <family val="1"/>
      </rPr>
      <t>1.-</t>
    </r>
    <r>
      <rPr>
        <sz val="10"/>
        <rFont val="Arial Narrow"/>
        <family val="2"/>
      </rPr>
      <t xml:space="preserve"> Informe de monitoreo de servicio de virtualización.
</t>
    </r>
    <r>
      <rPr>
        <b/>
        <sz val="9"/>
        <rFont val="Century Schoolbook"/>
        <family val="1"/>
      </rPr>
      <t>2.-</t>
    </r>
    <r>
      <rPr>
        <sz val="10"/>
        <rFont val="Arial Narrow"/>
        <family val="2"/>
      </rPr>
      <t xml:space="preserve"> Informe de mantenimiento de infraestructura de virtualización.
</t>
    </r>
    <r>
      <rPr>
        <b/>
        <sz val="9"/>
        <rFont val="Century Schoolbook"/>
        <family val="1"/>
      </rPr>
      <t>3.-</t>
    </r>
    <r>
      <rPr>
        <sz val="10"/>
        <rFont val="Arial Narrow"/>
        <family val="2"/>
      </rPr>
      <t xml:space="preserve"> Informe semestral de estado de la infraestructura de Virtualización.</t>
    </r>
  </si>
  <si>
    <t>Disco Duro de estado sólido</t>
  </si>
  <si>
    <t>Contratacion de VPS virtualles para plataforma MOODLE</t>
  </si>
  <si>
    <r>
      <rPr>
        <b/>
        <sz val="9"/>
        <rFont val="Century Schoolbook"/>
        <family val="1"/>
      </rPr>
      <t>6.-</t>
    </r>
    <r>
      <rPr>
        <b/>
        <sz val="10"/>
        <rFont val="Arial Narrow"/>
        <family val="2"/>
      </rPr>
      <t xml:space="preserve"> </t>
    </r>
    <r>
      <rPr>
        <sz val="10"/>
        <rFont val="Arial Narrow"/>
        <family val="2"/>
      </rPr>
      <t>Entregar la Planificación Operativa Anual y Evaluar la Planificación Operativa Anual.</t>
    </r>
  </si>
  <si>
    <r>
      <rPr>
        <b/>
        <sz val="9"/>
        <rFont val="Century Schoolbook"/>
        <family val="1"/>
      </rPr>
      <t>1.-</t>
    </r>
    <r>
      <rPr>
        <sz val="10"/>
        <rFont val="Arial Narrow"/>
        <family val="2"/>
      </rPr>
      <t xml:space="preserve"> Elaborarr la Planificación Operativa.
</t>
    </r>
    <r>
      <rPr>
        <b/>
        <sz val="9"/>
        <rFont val="Century Schoolbook"/>
        <family val="1"/>
      </rPr>
      <t>2.-</t>
    </r>
    <r>
      <rPr>
        <sz val="10"/>
        <rFont val="Arial Narrow"/>
        <family val="2"/>
      </rPr>
      <t xml:space="preserve"> Analisar adquisiciones acorde a Planificación Operativa.
</t>
    </r>
    <r>
      <rPr>
        <b/>
        <sz val="9"/>
        <rFont val="Century Schoolbook"/>
        <family val="1"/>
      </rPr>
      <t>3.-</t>
    </r>
    <r>
      <rPr>
        <sz val="10"/>
        <rFont val="Arial Narrow"/>
        <family val="2"/>
      </rPr>
      <t xml:space="preserve"> Elaborar Plan anual de contratación.
</t>
    </r>
    <r>
      <rPr>
        <b/>
        <sz val="9"/>
        <rFont val="Century Schoolbook"/>
        <family val="1"/>
      </rPr>
      <t>4.-</t>
    </r>
    <r>
      <rPr>
        <sz val="10"/>
        <rFont val="Arial Narrow"/>
        <family val="2"/>
      </rPr>
      <t xml:space="preserve"> Ejecutar el PAC.
</t>
    </r>
    <r>
      <rPr>
        <b/>
        <sz val="9"/>
        <rFont val="Century Schoolbook"/>
        <family val="1"/>
      </rPr>
      <t>5.-</t>
    </r>
    <r>
      <rPr>
        <sz val="10"/>
        <rFont val="Arial Narrow"/>
        <family val="2"/>
      </rPr>
      <t xml:space="preserve"> Evaluar el PAC.</t>
    </r>
  </si>
  <si>
    <t>Materiales de oficina</t>
  </si>
  <si>
    <r>
      <t xml:space="preserve">Flsh Memory de </t>
    </r>
    <r>
      <rPr>
        <sz val="10"/>
        <rFont val="Century Schoolbook"/>
        <family val="1"/>
      </rPr>
      <t>128</t>
    </r>
    <r>
      <rPr>
        <sz val="10"/>
        <rFont val="Arial Narrow"/>
        <family val="2"/>
      </rPr>
      <t xml:space="preserve"> Gb USB </t>
    </r>
    <r>
      <rPr>
        <sz val="10"/>
        <rFont val="Century Schoolbook"/>
        <family val="1"/>
      </rPr>
      <t>3.1</t>
    </r>
  </si>
  <si>
    <r>
      <rPr>
        <b/>
        <sz val="9"/>
        <rFont val="Century Schoolbook"/>
        <family val="1"/>
      </rPr>
      <t>7.-</t>
    </r>
    <r>
      <rPr>
        <b/>
        <sz val="10"/>
        <rFont val="Arial Narrow"/>
        <family val="2"/>
      </rPr>
      <t xml:space="preserve"> </t>
    </r>
    <r>
      <rPr>
        <sz val="10"/>
        <rFont val="Arial Narrow"/>
        <family val="2"/>
      </rPr>
      <t>Organizar el archivo de gestión.</t>
    </r>
  </si>
  <si>
    <r>
      <rPr>
        <b/>
        <sz val="9"/>
        <rFont val="Century Schoolbook"/>
        <family val="1"/>
      </rPr>
      <t>1.-</t>
    </r>
    <r>
      <rPr>
        <sz val="10"/>
        <rFont val="Arial Narrow"/>
        <family val="2"/>
      </rPr>
      <t xml:space="preserve"> Seleccionar y clasificar la documentacion.
</t>
    </r>
    <r>
      <rPr>
        <b/>
        <sz val="9"/>
        <rFont val="Century Schoolbook"/>
        <family val="1"/>
      </rPr>
      <t>2.-</t>
    </r>
    <r>
      <rPr>
        <sz val="10"/>
        <rFont val="Arial Narrow"/>
        <family val="2"/>
      </rPr>
      <t xml:space="preserve"> Describir la documentacion según la norma ISAD-G.
</t>
    </r>
    <r>
      <rPr>
        <b/>
        <sz val="9"/>
        <rFont val="Century Schoolbook"/>
        <family val="1"/>
      </rPr>
      <t>3.-</t>
    </r>
    <r>
      <rPr>
        <sz val="10"/>
        <rFont val="Arial Narrow"/>
        <family val="2"/>
      </rPr>
      <t xml:space="preserve"> Preservar la documentacion en las unidades de almacenamiento.</t>
    </r>
  </si>
  <si>
    <r>
      <rPr>
        <b/>
        <sz val="9"/>
        <rFont val="Century Schoolbook"/>
        <family val="1"/>
      </rPr>
      <t>1.-</t>
    </r>
    <r>
      <rPr>
        <b/>
        <sz val="10"/>
        <rFont val="Arial Narrow"/>
        <family val="2"/>
      </rPr>
      <t xml:space="preserve"> </t>
    </r>
    <r>
      <rPr>
        <sz val="10"/>
        <rFont val="Arial Narrow"/>
        <family val="2"/>
      </rPr>
      <t>Planificar el proceso de desarrollo de Software.</t>
    </r>
  </si>
  <si>
    <t>Proceso de desarrollo  de software planificado.</t>
  </si>
  <si>
    <r>
      <rPr>
        <b/>
        <sz val="9"/>
        <rFont val="Century Schoolbook"/>
        <family val="1"/>
      </rPr>
      <t>1.-</t>
    </r>
    <r>
      <rPr>
        <sz val="10"/>
        <rFont val="Arial Narrow"/>
        <family val="2"/>
      </rPr>
      <t xml:space="preserve"> Analizar procesos que requieren automatización.
</t>
    </r>
    <r>
      <rPr>
        <b/>
        <sz val="9"/>
        <rFont val="Century Schoolbook"/>
        <family val="1"/>
      </rPr>
      <t>2.-</t>
    </r>
    <r>
      <rPr>
        <sz val="10"/>
        <rFont val="Arial Narrow"/>
        <family val="2"/>
      </rPr>
      <t xml:space="preserve"> Validar los requerimientos de automatización.
</t>
    </r>
    <r>
      <rPr>
        <b/>
        <sz val="9"/>
        <rFont val="Century Schoolbook"/>
        <family val="1"/>
      </rPr>
      <t>3.-</t>
    </r>
    <r>
      <rPr>
        <sz val="10"/>
        <rFont val="Arial Narrow"/>
        <family val="2"/>
      </rPr>
      <t xml:space="preserve"> Elaborar el Plan anual de desarrollo de software.</t>
    </r>
  </si>
  <si>
    <r>
      <rPr>
        <b/>
        <sz val="9"/>
        <rFont val="Century Schoolbook"/>
        <family val="1"/>
      </rPr>
      <t>1.-</t>
    </r>
    <r>
      <rPr>
        <b/>
        <sz val="10"/>
        <rFont val="Arial Narrow"/>
        <family val="2"/>
      </rPr>
      <t xml:space="preserve"> </t>
    </r>
    <r>
      <rPr>
        <sz val="10"/>
        <rFont val="Arial Narrow"/>
        <family val="2"/>
      </rPr>
      <t>Plan anual de desarrollo de software.</t>
    </r>
  </si>
  <si>
    <t>* Ing. Betty Pachucho Hernández,
  Jefe de Sistemas
* Ing. Freddy Rojas Vilela,
  Supervisor de Sistemas
* Ing. Margarita Severino Maza,
* Ing. Oswaldo Chuquirima Camacho,
* Ing. Jorge Villalta Cuenca,
  Analistas de Sistemas</t>
  </si>
  <si>
    <r>
      <rPr>
        <b/>
        <sz val="9"/>
        <rFont val="Century Schoolbook"/>
        <family val="1"/>
      </rPr>
      <t>2.-</t>
    </r>
    <r>
      <rPr>
        <b/>
        <sz val="10"/>
        <rFont val="Arial Narrow"/>
        <family val="2"/>
      </rPr>
      <t xml:space="preserve"> </t>
    </r>
    <r>
      <rPr>
        <sz val="10"/>
        <rFont val="Arial Narrow"/>
        <family val="2"/>
      </rPr>
      <t>Supervisar la ejecución del proceso de desarrollo de Software.</t>
    </r>
  </si>
  <si>
    <r>
      <rPr>
        <b/>
        <sz val="9"/>
        <rFont val="Century Schoolbook"/>
        <family val="1"/>
      </rPr>
      <t>1.-</t>
    </r>
    <r>
      <rPr>
        <sz val="10"/>
        <rFont val="Arial Narrow"/>
        <family val="2"/>
      </rPr>
      <t xml:space="preserve"> Realizar sesiones de trabajo para análisis de requerimientos de acuerdo al plan de desarrollo de software.
</t>
    </r>
    <r>
      <rPr>
        <b/>
        <sz val="9"/>
        <rFont val="Century Schoolbook"/>
        <family val="1"/>
      </rPr>
      <t>2.-</t>
    </r>
    <r>
      <rPr>
        <sz val="10"/>
        <rFont val="Arial Narrow"/>
        <family val="2"/>
      </rPr>
      <t xml:space="preserve"> Elaborar actas de acuerdos y compromisos.
</t>
    </r>
    <r>
      <rPr>
        <b/>
        <sz val="9"/>
        <rFont val="Century Schoolbook"/>
        <family val="1"/>
      </rPr>
      <t>3.-</t>
    </r>
    <r>
      <rPr>
        <sz val="10"/>
        <rFont val="Arial Narrow"/>
        <family val="2"/>
      </rPr>
      <t xml:space="preserve"> Supervisar el desarrollo de software.
</t>
    </r>
    <r>
      <rPr>
        <b/>
        <sz val="9"/>
        <rFont val="Century Schoolbook"/>
        <family val="1"/>
      </rPr>
      <t>4.-</t>
    </r>
    <r>
      <rPr>
        <sz val="10"/>
        <rFont val="Arial Narrow"/>
        <family val="2"/>
      </rPr>
      <t xml:space="preserve"> Elaborar actas de Entrega de Software.
</t>
    </r>
    <r>
      <rPr>
        <b/>
        <sz val="9"/>
        <rFont val="Century Schoolbook"/>
        <family val="1"/>
      </rPr>
      <t>5.-</t>
    </r>
    <r>
      <rPr>
        <sz val="10"/>
        <rFont val="Arial Narrow"/>
        <family val="2"/>
      </rPr>
      <t xml:space="preserve"> Elaborar el informe de estado de ejecución.</t>
    </r>
  </si>
  <si>
    <r>
      <rPr>
        <b/>
        <sz val="9"/>
        <rFont val="Century Schoolbook"/>
        <family val="1"/>
      </rPr>
      <t>1.-</t>
    </r>
    <r>
      <rPr>
        <b/>
        <sz val="10"/>
        <rFont val="Arial Narrow"/>
        <family val="2"/>
      </rPr>
      <t xml:space="preserve"> </t>
    </r>
    <r>
      <rPr>
        <sz val="10"/>
        <rFont val="Arial Narrow"/>
        <family val="2"/>
      </rPr>
      <t>Informe semestral del estado de ejecución del  Plan de desarrollo de software.</t>
    </r>
  </si>
  <si>
    <t>Teeclado + Mouse incorporado ergonómico</t>
  </si>
  <si>
    <r>
      <rPr>
        <b/>
        <sz val="9"/>
        <rFont val="Century Schoolbook"/>
        <family val="1"/>
      </rPr>
      <t>3.-</t>
    </r>
    <r>
      <rPr>
        <b/>
        <sz val="10"/>
        <rFont val="Arial Narrow"/>
        <family val="2"/>
      </rPr>
      <t xml:space="preserve"> </t>
    </r>
    <r>
      <rPr>
        <sz val="10"/>
        <rFont val="Arial Narrow"/>
        <family val="2"/>
      </rPr>
      <t>Emitir informes técnicos relacionados con equipos y sistemas informáticos.</t>
    </r>
  </si>
  <si>
    <t>N° de informes técnicos emitidos</t>
  </si>
  <si>
    <r>
      <rPr>
        <b/>
        <sz val="9"/>
        <rFont val="Century Schoolbook"/>
        <family val="1"/>
      </rPr>
      <t>1.-</t>
    </r>
    <r>
      <rPr>
        <b/>
        <sz val="10"/>
        <rFont val="Arial Narrow"/>
        <family val="2"/>
      </rPr>
      <t xml:space="preserve"> </t>
    </r>
    <r>
      <rPr>
        <sz val="10"/>
        <rFont val="Arial Narrow"/>
        <family val="2"/>
      </rPr>
      <t>Reporte semestral de informes técnicos relacionados con los equipos y sistemas informáticos.</t>
    </r>
  </si>
  <si>
    <r>
      <t xml:space="preserve">Se considera que el valor del bien como máximo llegará a </t>
    </r>
    <r>
      <rPr>
        <sz val="10"/>
        <rFont val="Century Schoolbook"/>
        <family val="1"/>
      </rPr>
      <t>$ 89</t>
    </r>
    <r>
      <rPr>
        <sz val="10"/>
        <rFont val="Arial Narrow"/>
        <family val="2"/>
      </rPr>
      <t xml:space="preserve"> sin IVA. Por lo tanto si entraría en el grupos </t>
    </r>
    <r>
      <rPr>
        <sz val="10"/>
        <rFont val="Century Schoolbook"/>
        <family val="1"/>
      </rPr>
      <t>53.</t>
    </r>
  </si>
  <si>
    <r>
      <rPr>
        <b/>
        <sz val="9"/>
        <rFont val="Century Schoolbook"/>
        <family val="1"/>
      </rPr>
      <t>4.-</t>
    </r>
    <r>
      <rPr>
        <b/>
        <sz val="10"/>
        <rFont val="Arial Narrow"/>
        <family val="2"/>
      </rPr>
      <t xml:space="preserve"> </t>
    </r>
    <r>
      <rPr>
        <sz val="10"/>
        <rFont val="Arial Narrow"/>
        <family val="2"/>
      </rPr>
      <t>Emitir criterios técnicos (informe de asesoría) para soporte a usuarios.</t>
    </r>
  </si>
  <si>
    <r>
      <rPr>
        <b/>
        <sz val="9"/>
        <rFont val="Century Schoolbook"/>
        <family val="1"/>
      </rPr>
      <t>1.-</t>
    </r>
    <r>
      <rPr>
        <b/>
        <sz val="10"/>
        <rFont val="Arial Narrow"/>
        <family val="2"/>
      </rPr>
      <t xml:space="preserve"> </t>
    </r>
    <r>
      <rPr>
        <sz val="10"/>
        <rFont val="Arial Narrow"/>
        <family val="2"/>
      </rPr>
      <t>Reporte de criterios técnicos para soporte de usuarios.</t>
    </r>
  </si>
  <si>
    <t>Meteriales de Impresión, Fotografía, Reproducción y Publicaciones</t>
  </si>
  <si>
    <r>
      <rPr>
        <b/>
        <sz val="9"/>
        <rFont val="Century Schoolbook"/>
        <family val="1"/>
      </rPr>
      <t>5.-</t>
    </r>
    <r>
      <rPr>
        <b/>
        <sz val="10"/>
        <rFont val="Arial Narrow"/>
        <family val="2"/>
      </rPr>
      <t xml:space="preserve"> </t>
    </r>
    <r>
      <rPr>
        <sz val="10"/>
        <rFont val="Arial Narrow"/>
        <family val="2"/>
      </rPr>
      <t>Planificar el proceso de capacitación anual relacionado con las aplicaciones  informáticas.</t>
    </r>
  </si>
  <si>
    <r>
      <rPr>
        <b/>
        <sz val="9"/>
        <rFont val="Century Schoolbook"/>
        <family val="1"/>
      </rPr>
      <t>1.-</t>
    </r>
    <r>
      <rPr>
        <sz val="10"/>
        <rFont val="Arial Narrow"/>
        <family val="2"/>
      </rPr>
      <t xml:space="preserve"> Revisar el inventario de aplicaciones informáticas desarrolladas.
</t>
    </r>
    <r>
      <rPr>
        <b/>
        <sz val="9"/>
        <rFont val="Century Schoolbook"/>
        <family val="1"/>
      </rPr>
      <t>2.-</t>
    </r>
    <r>
      <rPr>
        <sz val="10"/>
        <rFont val="Arial Narrow"/>
        <family val="2"/>
      </rPr>
      <t xml:space="preserve"> Receptar requerimientos de capacitación.
</t>
    </r>
    <r>
      <rPr>
        <b/>
        <sz val="9"/>
        <rFont val="Century Schoolbook"/>
        <family val="1"/>
      </rPr>
      <t>3.-</t>
    </r>
    <r>
      <rPr>
        <sz val="10"/>
        <rFont val="Arial Narrow"/>
        <family val="2"/>
      </rPr>
      <t xml:space="preserve"> Análizar la necesidad de capacitación.
</t>
    </r>
    <r>
      <rPr>
        <b/>
        <sz val="9"/>
        <rFont val="Century Schoolbook"/>
        <family val="1"/>
      </rPr>
      <t>4.-</t>
    </r>
    <r>
      <rPr>
        <sz val="10"/>
        <rFont val="Arial Narrow"/>
        <family val="2"/>
      </rPr>
      <t xml:space="preserve"> Elaborar</t>
    </r>
    <r>
      <rPr>
        <sz val="10"/>
        <color rgb="FFFF0000"/>
        <rFont val="Arial Narrow"/>
        <family val="2"/>
      </rPr>
      <t xml:space="preserve"> </t>
    </r>
    <r>
      <rPr>
        <sz val="10"/>
        <rFont val="Arial Narrow"/>
        <family val="2"/>
      </rPr>
      <t>el plan de capacitación.</t>
    </r>
  </si>
  <si>
    <r>
      <rPr>
        <b/>
        <sz val="9"/>
        <rFont val="Century Schoolbook"/>
        <family val="1"/>
      </rPr>
      <t>1.-</t>
    </r>
    <r>
      <rPr>
        <b/>
        <sz val="10"/>
        <rFont val="Arial Narrow"/>
        <family val="2"/>
      </rPr>
      <t xml:space="preserve"> </t>
    </r>
    <r>
      <rPr>
        <sz val="10"/>
        <rFont val="Arial Narrow"/>
        <family val="2"/>
      </rPr>
      <t>Plan anual del proceso de capacitación relacionado con las aplicaciones informáticas.</t>
    </r>
  </si>
  <si>
    <t>840103 0701 001</t>
  </si>
  <si>
    <t>Silla oficina ejecutiva giratoria ergonómica</t>
  </si>
  <si>
    <r>
      <rPr>
        <b/>
        <sz val="9"/>
        <rFont val="Century Schoolbook"/>
        <family val="1"/>
      </rPr>
      <t>6.-</t>
    </r>
    <r>
      <rPr>
        <b/>
        <sz val="10"/>
        <rFont val="Arial Narrow"/>
        <family val="2"/>
      </rPr>
      <t xml:space="preserve"> </t>
    </r>
    <r>
      <rPr>
        <sz val="10"/>
        <rFont val="Arial Narrow"/>
        <family val="2"/>
      </rPr>
      <t>Supervisar el proceso de capacitación relacionado con las aplicaciones informáticas.</t>
    </r>
  </si>
  <si>
    <t>N° de capacitaciones relacionadas con las aplicaciones informátcias supervisadas</t>
  </si>
  <si>
    <r>
      <rPr>
        <b/>
        <sz val="9"/>
        <rFont val="Century Schoolbook"/>
        <family val="1"/>
      </rPr>
      <t>1.-</t>
    </r>
    <r>
      <rPr>
        <sz val="10"/>
        <rFont val="Arial Narrow"/>
        <family val="2"/>
      </rPr>
      <t xml:space="preserve"> Informe semestral del estado de ejecución del  proceso de capacitación relacionado con las aplicaciones informáticas.</t>
    </r>
  </si>
  <si>
    <r>
      <rPr>
        <b/>
        <sz val="9"/>
        <rFont val="Century Schoolbook"/>
        <family val="1"/>
      </rPr>
      <t>7.-</t>
    </r>
    <r>
      <rPr>
        <b/>
        <sz val="10"/>
        <rFont val="Arial Narrow"/>
        <family val="2"/>
      </rPr>
      <t xml:space="preserve"> </t>
    </r>
    <r>
      <rPr>
        <sz val="10"/>
        <rFont val="Arial Narrow"/>
        <family val="2"/>
      </rPr>
      <t>Emitir reportes de estado de aplicación de las políticas de seguridad de la información (sistemas informáticos).</t>
    </r>
  </si>
  <si>
    <r>
      <rPr>
        <b/>
        <sz val="9"/>
        <rFont val="Century Schoolbook"/>
        <family val="1"/>
      </rPr>
      <t>1.-</t>
    </r>
    <r>
      <rPr>
        <b/>
        <sz val="10"/>
        <rFont val="Arial Narrow"/>
        <family val="2"/>
      </rPr>
      <t xml:space="preserve"> </t>
    </r>
    <r>
      <rPr>
        <sz val="10"/>
        <rFont val="Arial Narrow"/>
        <family val="2"/>
      </rPr>
      <t>Reporte semestral del estado de aplicación de las políticas de seguridad de la información (sistemas informáticos).</t>
    </r>
  </si>
  <si>
    <t>* Ing. Betty Pachucho Hernández,
  Jefe de Sistemas
* Ing. Margarita Severino Maza,
* Ing. Oswaldo Chuquirima Camacho,
* Ing. Jorge Villalta Cuenca,
  Analistas de Sistemas</t>
  </si>
  <si>
    <r>
      <rPr>
        <b/>
        <sz val="9"/>
        <rFont val="Century Schoolbook"/>
        <family val="1"/>
      </rPr>
      <t>8.-</t>
    </r>
    <r>
      <rPr>
        <b/>
        <sz val="10"/>
        <rFont val="Arial Narrow"/>
        <family val="2"/>
      </rPr>
      <t xml:space="preserve"> </t>
    </r>
    <r>
      <rPr>
        <sz val="10"/>
        <rFont val="Arial Narrow"/>
        <family val="2"/>
      </rPr>
      <t>Entregar la Planificación Operativa Anual y Evaluación de la Planificación Operativa Anual.</t>
    </r>
  </si>
  <si>
    <r>
      <rPr>
        <b/>
        <sz val="9"/>
        <rFont val="Century Schoolbook"/>
        <family val="1"/>
      </rPr>
      <t>1.-</t>
    </r>
    <r>
      <rPr>
        <sz val="10"/>
        <rFont val="Arial Narrow"/>
        <family val="2"/>
      </rPr>
      <t xml:space="preserve"> Analizar el portafolio de productos de la Unidad de Sistemas.
</t>
    </r>
    <r>
      <rPr>
        <b/>
        <sz val="9"/>
        <rFont val="Century Schoolbook"/>
        <family val="1"/>
      </rPr>
      <t>2.-</t>
    </r>
    <r>
      <rPr>
        <sz val="10"/>
        <rFont val="Arial Narrow"/>
        <family val="2"/>
      </rPr>
      <t xml:space="preserve"> Analizar la asignación de responsabilidades cargps de la Unidad de Sistemas.
</t>
    </r>
    <r>
      <rPr>
        <b/>
        <sz val="9"/>
        <rFont val="Century Schoolbook"/>
        <family val="1"/>
      </rPr>
      <t>3.-</t>
    </r>
    <r>
      <rPr>
        <sz val="10"/>
        <rFont val="Arial Narrow"/>
        <family val="2"/>
      </rPr>
      <t xml:space="preserve"> Organizar los medios de verificación.
</t>
    </r>
    <r>
      <rPr>
        <b/>
        <sz val="9"/>
        <rFont val="Century Schoolbook"/>
        <family val="1"/>
      </rPr>
      <t>4.-</t>
    </r>
    <r>
      <rPr>
        <sz val="10"/>
        <rFont val="Arial Narrow"/>
        <family val="2"/>
      </rPr>
      <t xml:space="preserve"> Estudiar los requerimientos para cumplimiento del POA propuesto.</t>
    </r>
  </si>
  <si>
    <r>
      <rPr>
        <b/>
        <sz val="9"/>
        <rFont val="Century Schoolbook"/>
        <family val="1"/>
      </rPr>
      <t>9.-</t>
    </r>
    <r>
      <rPr>
        <b/>
        <sz val="10"/>
        <rFont val="Arial Narrow"/>
        <family val="2"/>
      </rPr>
      <t xml:space="preserve"> </t>
    </r>
    <r>
      <rPr>
        <sz val="10"/>
        <rFont val="Arial Narrow"/>
        <family val="2"/>
      </rPr>
      <t>Organizar el archivo de gestión.</t>
    </r>
  </si>
  <si>
    <r>
      <rPr>
        <b/>
        <sz val="9"/>
        <rFont val="Century Schoolbook"/>
        <family val="1"/>
      </rPr>
      <t>1.-</t>
    </r>
    <r>
      <rPr>
        <b/>
        <sz val="10"/>
        <rFont val="Arial Narrow"/>
        <family val="2"/>
      </rPr>
      <t xml:space="preserve"> </t>
    </r>
    <r>
      <rPr>
        <sz val="10"/>
        <rFont val="Arial Narrow"/>
        <family val="2"/>
      </rPr>
      <t>Inventario Documental.</t>
    </r>
  </si>
  <si>
    <t>Papel higiénico jumbo doble hoja</t>
  </si>
  <si>
    <t>Amonio cuaternario</t>
  </si>
  <si>
    <t>Cloro líquido amaril</t>
  </si>
  <si>
    <t>530819 0701 002</t>
  </si>
  <si>
    <t>Accesorios e Insumos Químicos y Orgánicos</t>
  </si>
  <si>
    <t>Texapol (laurel Sulfato de Sodio)</t>
  </si>
  <si>
    <t>Glicerina Liquida</t>
  </si>
  <si>
    <t>Fragancia Manzan Verde Flora</t>
  </si>
  <si>
    <t>Fragancia Lavanda Francesa Floral</t>
  </si>
  <si>
    <t>Colorante Vegetal Verdes Esm</t>
  </si>
  <si>
    <t>Colorante Industrial Rojo Brill</t>
  </si>
  <si>
    <t>Propil parabeno</t>
  </si>
  <si>
    <t>Celloside</t>
  </si>
  <si>
    <r>
      <t xml:space="preserve">Colorante vegetal azul CLQ </t>
    </r>
    <r>
      <rPr>
        <sz val="10"/>
        <rFont val="Century Schoolbook"/>
        <family val="1"/>
      </rPr>
      <t>1</t>
    </r>
  </si>
  <si>
    <r>
      <t>CMC Finlandia S/</t>
    </r>
    <r>
      <rPr>
        <sz val="10"/>
        <rFont val="Century Schoolbook"/>
        <family val="1"/>
      </rPr>
      <t>25</t>
    </r>
    <r>
      <rPr>
        <sz val="10"/>
        <rFont val="Arial Narrow"/>
        <family val="2"/>
      </rPr>
      <t>KL</t>
    </r>
  </si>
  <si>
    <r>
      <t>Nonil Fenol (</t>
    </r>
    <r>
      <rPr>
        <sz val="10"/>
        <rFont val="Century Schoolbook"/>
        <family val="1"/>
      </rPr>
      <t>9</t>
    </r>
    <r>
      <rPr>
        <sz val="10"/>
        <rFont val="Arial Narrow"/>
        <family val="2"/>
      </rPr>
      <t xml:space="preserve"> moles)</t>
    </r>
  </si>
  <si>
    <t>530606 0701 001</t>
  </si>
  <si>
    <t>Honorarios por Contratos Civiles de Servicios</t>
  </si>
  <si>
    <r>
      <t xml:space="preserve">Disponibilidad a favor de Elio Flores, contrato civil meses mayo y junio de </t>
    </r>
    <r>
      <rPr>
        <sz val="10"/>
        <rFont val="Century Schoolbook"/>
        <family val="1"/>
      </rPr>
      <t>2020.</t>
    </r>
  </si>
  <si>
    <r>
      <rPr>
        <b/>
        <sz val="10"/>
        <rFont val="Arial Narrow"/>
        <family val="2"/>
      </rPr>
      <t xml:space="preserve">Observación </t>
    </r>
    <r>
      <rPr>
        <b/>
        <sz val="10"/>
        <rFont val="Century Schoolbook"/>
        <family val="1"/>
      </rPr>
      <t>1</t>
    </r>
    <r>
      <rPr>
        <b/>
        <sz val="10"/>
        <rFont val="Arial Narrow"/>
        <family val="2"/>
      </rPr>
      <t xml:space="preserve">:  </t>
    </r>
    <r>
      <rPr>
        <sz val="10"/>
        <rFont val="Arial Narrow"/>
        <family val="2"/>
      </rPr>
      <t>Por necesidad institucional y optimización del talento humano, mediante Oficio N° UTMACH-R-</t>
    </r>
    <r>
      <rPr>
        <sz val="10"/>
        <rFont val="Century Schoolbook"/>
        <family val="1"/>
      </rPr>
      <t>2020-0096</t>
    </r>
    <r>
      <rPr>
        <sz val="10"/>
        <rFont val="Arial Narrow"/>
        <family val="2"/>
      </rPr>
      <t xml:space="preserve">-OF, se dispone el cambio administrativo de la Ing. Mónica Jara Carrasco, Analista de Evaluación Interna y Gestión de la Calidad, a la Unidad de Tesorería, desde el </t>
    </r>
    <r>
      <rPr>
        <sz val="10"/>
        <rFont val="Century Schoolbook"/>
        <family val="1"/>
      </rPr>
      <t xml:space="preserve">1 </t>
    </r>
    <r>
      <rPr>
        <sz val="10"/>
        <rFont val="Arial Narrow"/>
        <family val="2"/>
      </rPr>
      <t xml:space="preserve">de febrero al </t>
    </r>
    <r>
      <rPr>
        <sz val="10"/>
        <rFont val="Century Schoolbook"/>
        <family val="1"/>
      </rPr>
      <t>31</t>
    </r>
    <r>
      <rPr>
        <sz val="10"/>
        <rFont val="Arial Narrow"/>
        <family val="2"/>
      </rPr>
      <t xml:space="preserve"> de noviembre del año en curso. </t>
    </r>
  </si>
  <si>
    <r>
      <rPr>
        <b/>
        <sz val="10"/>
        <color theme="1"/>
        <rFont val="Arial Narrow"/>
        <family val="2"/>
      </rPr>
      <t xml:space="preserve">Observación </t>
    </r>
    <r>
      <rPr>
        <b/>
        <sz val="10"/>
        <color theme="1"/>
        <rFont val="Century Schoolbook"/>
        <family val="1"/>
      </rPr>
      <t>1</t>
    </r>
    <r>
      <rPr>
        <b/>
        <sz val="10"/>
        <color theme="1"/>
        <rFont val="Arial Narrow"/>
        <family val="2"/>
      </rPr>
      <t>:</t>
    </r>
    <r>
      <rPr>
        <sz val="10"/>
        <rFont val="Arial Narrow"/>
        <family val="2"/>
      </rPr>
      <t xml:space="preserve">  Por necesidad institucional y optimización del talento humano, mediante Oficio N° UTMACH-R-</t>
    </r>
    <r>
      <rPr>
        <sz val="10"/>
        <rFont val="Century Schoolbook"/>
        <family val="1"/>
      </rPr>
      <t>2020-0096</t>
    </r>
    <r>
      <rPr>
        <sz val="10"/>
        <rFont val="Arial Narrow"/>
        <family val="2"/>
      </rPr>
      <t xml:space="preserve">-OF, se dispone el cambio administrativo de la Ing. Mónica Jara Carrasco, Analista de Evaluación Interna y Gestión de la Calidad, a la Unidad de Tesorería, desde el </t>
    </r>
    <r>
      <rPr>
        <sz val="10"/>
        <rFont val="Century Schoolbook"/>
        <family val="1"/>
      </rPr>
      <t>1</t>
    </r>
    <r>
      <rPr>
        <sz val="10"/>
        <rFont val="Arial Narrow"/>
        <family val="2"/>
      </rPr>
      <t xml:space="preserve"> de febrero al </t>
    </r>
    <r>
      <rPr>
        <sz val="10"/>
        <rFont val="Century Schoolbook"/>
        <family val="1"/>
      </rPr>
      <t>31</t>
    </r>
    <r>
      <rPr>
        <sz val="10"/>
        <rFont val="Arial Narrow"/>
        <family val="2"/>
      </rPr>
      <t xml:space="preserve"> de noviembre del año en curso. </t>
    </r>
  </si>
  <si>
    <r>
      <rPr>
        <b/>
        <sz val="10"/>
        <rFont val="Arial Narrow"/>
        <family val="2"/>
      </rPr>
      <t xml:space="preserve">Observación </t>
    </r>
    <r>
      <rPr>
        <b/>
        <sz val="10"/>
        <rFont val="Century Schoolbook"/>
        <family val="1"/>
      </rPr>
      <t>1</t>
    </r>
    <r>
      <rPr>
        <b/>
        <sz val="10"/>
        <rFont val="Arial Narrow"/>
        <family val="2"/>
      </rPr>
      <t xml:space="preserve">: </t>
    </r>
    <r>
      <rPr>
        <sz val="10"/>
        <rFont val="Arial Narrow"/>
        <family val="2"/>
      </rPr>
      <t xml:space="preserve">El proceso de Autoevaluación de carreras inició en el año </t>
    </r>
    <r>
      <rPr>
        <sz val="10"/>
        <rFont val="Century Schoolbook"/>
        <family val="1"/>
      </rPr>
      <t>2019</t>
    </r>
    <r>
      <rPr>
        <sz val="10"/>
        <rFont val="Arial Narrow"/>
        <family val="2"/>
      </rPr>
      <t xml:space="preserve">, sin embargo, dado que en el mes de junio fue emitido por el CACES el Modelo de Evaluación externa de universidades y escuelas politécnicas, esta Dirección durante el segundo semestre priorizó el proceso de autoevaluación institucional y posterior evaluación externa, por lo tanto postergó el proceso de autoevaluación de carreras. 
En tal razón, la continuidad del proceso de autoevaluación de carreras será reiniciado durante el año </t>
    </r>
    <r>
      <rPr>
        <sz val="10"/>
        <rFont val="Century Schoolbook"/>
        <family val="1"/>
      </rPr>
      <t>2020.</t>
    </r>
    <r>
      <rPr>
        <sz val="10"/>
        <rFont val="Arial Narrow"/>
        <family val="2"/>
      </rPr>
      <t xml:space="preserve">
En el primer semestre se ejecutará las fases: </t>
    </r>
    <r>
      <rPr>
        <sz val="10"/>
        <rFont val="Century Schoolbook"/>
        <family val="1"/>
      </rPr>
      <t>3.-</t>
    </r>
    <r>
      <rPr>
        <sz val="10"/>
        <rFont val="Arial Narrow"/>
        <family val="2"/>
      </rPr>
      <t xml:space="preserve"> Capacitación en  los procesos de autoevaluación de carreras y </t>
    </r>
    <r>
      <rPr>
        <sz val="10"/>
        <rFont val="Century Schoolbook"/>
        <family val="1"/>
      </rPr>
      <t>4.-</t>
    </r>
    <r>
      <rPr>
        <sz val="10"/>
        <rFont val="Arial Narrow"/>
        <family val="2"/>
      </rPr>
      <t xml:space="preserve"> Asesoría y acompañamiento en los procesos de Autoevaluación de carreras. Y por tanto, en el segundo semestre se efectuará la última fase: Emitir reporte condensado de resultados del proceso de autoevaluación.
Por necesidad institucional y optimización del talento humano, mediante Oficio N° UTMACH-R-</t>
    </r>
    <r>
      <rPr>
        <sz val="10"/>
        <rFont val="Century Schoolbook"/>
        <family val="1"/>
      </rPr>
      <t>2020-0096</t>
    </r>
    <r>
      <rPr>
        <sz val="10"/>
        <rFont val="Arial Narrow"/>
        <family val="2"/>
      </rPr>
      <t xml:space="preserve">-OF, se dispone el cambio administrativo de la Ing. Mónica Jara Carrasco, Analista de Evaluación Interna y Gestión de la Calidad, a la Unidad de Tesorería, desde el </t>
    </r>
    <r>
      <rPr>
        <sz val="10"/>
        <rFont val="Century Schoolbook"/>
        <family val="1"/>
      </rPr>
      <t>1</t>
    </r>
    <r>
      <rPr>
        <sz val="10"/>
        <rFont val="Arial Narrow"/>
        <family val="2"/>
      </rPr>
      <t xml:space="preserve"> de febrero al </t>
    </r>
    <r>
      <rPr>
        <sz val="10"/>
        <rFont val="Century Schoolbook"/>
        <family val="1"/>
      </rPr>
      <t>31</t>
    </r>
    <r>
      <rPr>
        <sz val="10"/>
        <rFont val="Arial Narrow"/>
        <family val="2"/>
      </rPr>
      <t xml:space="preserve"> de noviembre del año en curso. 
</t>
    </r>
    <r>
      <rPr>
        <b/>
        <sz val="10"/>
        <rFont val="Arial Narrow"/>
        <family val="2"/>
      </rPr>
      <t/>
    </r>
  </si>
  <si>
    <r>
      <rPr>
        <b/>
        <sz val="10"/>
        <rFont val="Arial Narrow"/>
        <family val="2"/>
      </rPr>
      <t xml:space="preserve">Observación </t>
    </r>
    <r>
      <rPr>
        <b/>
        <sz val="10"/>
        <rFont val="Century Schoolbook"/>
        <family val="1"/>
      </rPr>
      <t>1</t>
    </r>
    <r>
      <rPr>
        <b/>
        <sz val="10"/>
        <rFont val="Arial Narrow"/>
        <family val="2"/>
      </rPr>
      <t>:</t>
    </r>
    <r>
      <rPr>
        <sz val="10"/>
        <rFont val="Arial Narrow"/>
        <family val="2"/>
      </rPr>
      <t xml:space="preserve">  Por necesidad institucional y optimización del talento humano, mediante Oficio N° UTMACH-R-</t>
    </r>
    <r>
      <rPr>
        <sz val="10"/>
        <rFont val="Century Schoolbook"/>
        <family val="1"/>
      </rPr>
      <t>2020-0096</t>
    </r>
    <r>
      <rPr>
        <sz val="10"/>
        <rFont val="Arial Narrow"/>
        <family val="2"/>
      </rPr>
      <t xml:space="preserve">-OF, se dispone el cambio administrativo de la Ing. Mónica Jara Carrasco, Analista de Evaluación Interna y Gestión de la Calidad, a la Unidad de Tesorería, desde el </t>
    </r>
    <r>
      <rPr>
        <sz val="10"/>
        <rFont val="Century Schoolbook"/>
        <family val="1"/>
      </rPr>
      <t>1</t>
    </r>
    <r>
      <rPr>
        <sz val="10"/>
        <rFont val="Arial Narrow"/>
        <family val="2"/>
      </rPr>
      <t xml:space="preserve"> de febrero al </t>
    </r>
    <r>
      <rPr>
        <sz val="10"/>
        <rFont val="Century Schoolbook"/>
        <family val="1"/>
      </rPr>
      <t>31</t>
    </r>
    <r>
      <rPr>
        <sz val="10"/>
        <rFont val="Arial Narrow"/>
        <family val="2"/>
      </rPr>
      <t xml:space="preserve"> de noviembre del año en curso. </t>
    </r>
  </si>
  <si>
    <r>
      <rPr>
        <b/>
        <sz val="10"/>
        <rFont val="Arial Narrow"/>
        <family val="2"/>
      </rPr>
      <t xml:space="preserve">Observación </t>
    </r>
    <r>
      <rPr>
        <b/>
        <sz val="10"/>
        <rFont val="Century Schoolbook"/>
        <family val="1"/>
      </rPr>
      <t>1</t>
    </r>
    <r>
      <rPr>
        <b/>
        <sz val="10"/>
        <rFont val="Arial Narrow"/>
        <family val="2"/>
      </rPr>
      <t xml:space="preserve">: </t>
    </r>
    <r>
      <rPr>
        <sz val="10"/>
        <rFont val="Arial Narrow"/>
        <family val="2"/>
      </rPr>
      <t xml:space="preserve"> Por necesidad institucional y optimización del talento humano, mediante Oficio N° UTMACH-R-</t>
    </r>
    <r>
      <rPr>
        <sz val="10"/>
        <rFont val="Century Schoolbook"/>
        <family val="1"/>
      </rPr>
      <t>2020-0096</t>
    </r>
    <r>
      <rPr>
        <sz val="10"/>
        <rFont val="Arial Narrow"/>
        <family val="2"/>
      </rPr>
      <t xml:space="preserve">-OF, se dispone el cambio administrativo de la Ing. Mónica Jara Carrasco, Analista de Evaluación Interna y Gestión de la Calidad, a la Unidad de Tesorería, desde el </t>
    </r>
    <r>
      <rPr>
        <sz val="10"/>
        <rFont val="Century Schoolbook"/>
        <family val="1"/>
      </rPr>
      <t>1</t>
    </r>
    <r>
      <rPr>
        <sz val="10"/>
        <rFont val="Arial Narrow"/>
        <family val="2"/>
      </rPr>
      <t xml:space="preserve"> de febrero al </t>
    </r>
    <r>
      <rPr>
        <sz val="10"/>
        <rFont val="Century Schoolbook"/>
        <family val="1"/>
      </rPr>
      <t>31</t>
    </r>
    <r>
      <rPr>
        <sz val="10"/>
        <rFont val="Arial Narrow"/>
        <family val="2"/>
      </rPr>
      <t xml:space="preserve"> de noviembre del año en curso. </t>
    </r>
  </si>
  <si>
    <r>
      <t xml:space="preserve">Reforma N° </t>
    </r>
    <r>
      <rPr>
        <sz val="10"/>
        <color theme="1"/>
        <rFont val="Century Schoolbook"/>
        <family val="1"/>
      </rPr>
      <t>8:</t>
    </r>
    <r>
      <rPr>
        <sz val="10"/>
        <color theme="1"/>
        <rFont val="Arial Narrow"/>
        <family val="2"/>
      </rPr>
      <t xml:space="preserve">
Se incrementó </t>
    </r>
    <r>
      <rPr>
        <sz val="10"/>
        <color theme="1"/>
        <rFont val="Century Schoolbook"/>
        <family val="1"/>
      </rPr>
      <t>$ 4.000,00</t>
    </r>
    <r>
      <rPr>
        <sz val="10"/>
        <color theme="1"/>
        <rFont val="Arial Narrow"/>
        <family val="2"/>
      </rPr>
      <t>, Oficio N° UTMACH-BG-</t>
    </r>
    <r>
      <rPr>
        <sz val="10"/>
        <color theme="1"/>
        <rFont val="Century Schoolbook"/>
        <family val="1"/>
      </rPr>
      <t>2020-044</t>
    </r>
    <r>
      <rPr>
        <sz val="10"/>
        <color theme="1"/>
        <rFont val="Arial Narrow"/>
        <family val="2"/>
      </rPr>
      <t xml:space="preserve">-OF del </t>
    </r>
    <r>
      <rPr>
        <sz val="10"/>
        <color theme="1"/>
        <rFont val="Century Schoolbook"/>
        <family val="1"/>
      </rPr>
      <t>20/07/2020.</t>
    </r>
  </si>
  <si>
    <t>Fuente de Poder</t>
  </si>
  <si>
    <t>Computadora</t>
  </si>
  <si>
    <t>840109 0701 001</t>
  </si>
  <si>
    <r>
      <t xml:space="preserve">Reforma N° </t>
    </r>
    <r>
      <rPr>
        <sz val="10"/>
        <color theme="1"/>
        <rFont val="Century Schoolbook"/>
        <family val="1"/>
      </rPr>
      <t>8:</t>
    </r>
    <r>
      <rPr>
        <sz val="10"/>
        <color theme="1"/>
        <rFont val="Arial Narrow"/>
        <family val="2"/>
      </rPr>
      <t xml:space="preserve">
Se incrementó </t>
    </r>
    <r>
      <rPr>
        <sz val="10"/>
        <color theme="1"/>
        <rFont val="Century Schoolbook"/>
        <family val="1"/>
      </rPr>
      <t>$ 10.000,00</t>
    </r>
    <r>
      <rPr>
        <sz val="10"/>
        <color theme="1"/>
        <rFont val="Arial Narrow"/>
        <family val="2"/>
      </rPr>
      <t xml:space="preserve"> según Oficio N° UTMACH-BG-</t>
    </r>
    <r>
      <rPr>
        <sz val="10"/>
        <color theme="1"/>
        <rFont val="Century Schoolbook"/>
        <family val="1"/>
      </rPr>
      <t>2020-044</t>
    </r>
    <r>
      <rPr>
        <sz val="10"/>
        <color theme="1"/>
        <rFont val="Arial Narrow"/>
        <family val="2"/>
      </rPr>
      <t xml:space="preserve">-OF del </t>
    </r>
    <r>
      <rPr>
        <sz val="10"/>
        <color theme="1"/>
        <rFont val="Century Schoolbook"/>
        <family val="1"/>
      </rPr>
      <t>20/07/2020.</t>
    </r>
  </si>
  <si>
    <t>Implementar duchas y batería sanitaria con la finalidad de precautelar la salud del personal de jardinería que manipula constantemente con agroquímicos. Además en la escuela de Derecho del campus Machala existe la necesidad de implementar una batería sanitaria para la sala de profesores.</t>
  </si>
  <si>
    <t>531407 0701 002</t>
  </si>
  <si>
    <t>Ups</t>
  </si>
  <si>
    <r>
      <t xml:space="preserve">Anillos adhesivos refuerzos de hojas (plástico) </t>
    </r>
    <r>
      <rPr>
        <sz val="10"/>
        <rFont val="Century Schoolbook"/>
        <family val="1"/>
      </rPr>
      <t xml:space="preserve">500 </t>
    </r>
    <r>
      <rPr>
        <sz val="10"/>
        <rFont val="Arial Narrow"/>
        <family val="2"/>
      </rPr>
      <t>U</t>
    </r>
  </si>
  <si>
    <r>
      <t>Bolsa de Tinta Cian T</t>
    </r>
    <r>
      <rPr>
        <sz val="10"/>
        <rFont val="Century Schoolbook"/>
        <family val="1"/>
      </rPr>
      <t>941</t>
    </r>
  </si>
  <si>
    <r>
      <t>Separadores plásticos A</t>
    </r>
    <r>
      <rPr>
        <sz val="10"/>
        <color theme="1"/>
        <rFont val="Century Schoolbook"/>
        <family val="1"/>
      </rPr>
      <t>4</t>
    </r>
    <r>
      <rPr>
        <sz val="10"/>
        <color theme="1"/>
        <rFont val="Arial Narrow"/>
        <family val="2"/>
      </rPr>
      <t xml:space="preserve"> funda </t>
    </r>
    <r>
      <rPr>
        <sz val="10"/>
        <color theme="1"/>
        <rFont val="Century Schoolbook"/>
        <family val="1"/>
      </rPr>
      <t>10</t>
    </r>
    <r>
      <rPr>
        <sz val="10"/>
        <color theme="1"/>
        <rFont val="Arial Narrow"/>
        <family val="2"/>
      </rPr>
      <t xml:space="preserve"> unidades</t>
    </r>
  </si>
  <si>
    <r>
      <t xml:space="preserve">Papel higiénico jumbo doble hoja blanco </t>
    </r>
    <r>
      <rPr>
        <sz val="10"/>
        <color theme="1"/>
        <rFont val="Century Schoolbook"/>
        <family val="1"/>
      </rPr>
      <t>250</t>
    </r>
    <r>
      <rPr>
        <sz val="10"/>
        <color theme="1"/>
        <rFont val="Arial Narrow"/>
        <family val="2"/>
      </rPr>
      <t xml:space="preserve"> metros*</t>
    </r>
  </si>
  <si>
    <r>
      <t xml:space="preserve">Flash memory </t>
    </r>
    <r>
      <rPr>
        <sz val="10"/>
        <color theme="1"/>
        <rFont val="Century Schoolbook"/>
        <family val="1"/>
      </rPr>
      <t>32</t>
    </r>
    <r>
      <rPr>
        <sz val="10"/>
        <color theme="1"/>
        <rFont val="Arial Narrow"/>
        <family val="2"/>
      </rPr>
      <t xml:space="preserve"> GB</t>
    </r>
  </si>
  <si>
    <r>
      <t xml:space="preserve">Tinta EPSON </t>
    </r>
    <r>
      <rPr>
        <sz val="10"/>
        <rFont val="Century Schoolbook"/>
        <family val="1"/>
      </rPr>
      <t>664420</t>
    </r>
  </si>
  <si>
    <r>
      <t xml:space="preserve">Tinta EPSON </t>
    </r>
    <r>
      <rPr>
        <sz val="10"/>
        <rFont val="Century Schoolbook"/>
        <family val="1"/>
      </rPr>
      <t>664220</t>
    </r>
  </si>
  <si>
    <r>
      <t xml:space="preserve">Flash memory </t>
    </r>
    <r>
      <rPr>
        <sz val="10"/>
        <rFont val="Century Schoolbook"/>
        <family val="1"/>
      </rPr>
      <t>32</t>
    </r>
    <r>
      <rPr>
        <sz val="10"/>
        <rFont val="Arial Narrow"/>
        <family val="2"/>
      </rPr>
      <t xml:space="preserve"> GB</t>
    </r>
  </si>
  <si>
    <r>
      <t>Laptop Dell i</t>
    </r>
    <r>
      <rPr>
        <sz val="10"/>
        <color theme="1"/>
        <rFont val="Century Schoolbook"/>
        <family val="1"/>
      </rPr>
      <t>7</t>
    </r>
  </si>
  <si>
    <t>Tinta CYAN para Impresora EPSON</t>
  </si>
  <si>
    <t>Tinta MAGENTA para Impresora EPSON</t>
  </si>
  <si>
    <t>Tinta YELLOW para Impresora EPSON</t>
  </si>
  <si>
    <t>Tinta NEGRO para Impresora EPSON</t>
  </si>
  <si>
    <t>Equipos, Sistemas y Pquetes Informáticos</t>
  </si>
  <si>
    <r>
      <t xml:space="preserve">Fujitsu Escaner </t>
    </r>
    <r>
      <rPr>
        <sz val="10"/>
        <rFont val="Century Schoolbook"/>
        <family val="1"/>
      </rPr>
      <t>7160</t>
    </r>
  </si>
  <si>
    <r>
      <t>Impresora EPSON L</t>
    </r>
    <r>
      <rPr>
        <sz val="10"/>
        <rFont val="Century Schoolbook"/>
        <family val="1"/>
      </rPr>
      <t>355</t>
    </r>
  </si>
  <si>
    <t>Edición, Impresión, Reproducción, Publicaciones</t>
  </si>
  <si>
    <t>FIEL WEB</t>
  </si>
  <si>
    <t>Amonio Cuaternario</t>
  </si>
  <si>
    <r>
      <t xml:space="preserve">Repotenciación del tablero de distribución principal de la energía eléctrica del bloque N# </t>
    </r>
    <r>
      <rPr>
        <sz val="10"/>
        <rFont val="Century Schoolbook"/>
        <family val="1"/>
      </rPr>
      <t>3</t>
    </r>
    <r>
      <rPr>
        <sz val="10"/>
        <rFont val="Arial Narrow"/>
        <family val="2"/>
      </rPr>
      <t xml:space="preserve"> del campus Machala</t>
    </r>
  </si>
  <si>
    <r>
      <t>EPSON WF-</t>
    </r>
    <r>
      <rPr>
        <sz val="10"/>
        <rFont val="Century Schoolbook"/>
        <family val="1"/>
      </rPr>
      <t>6590</t>
    </r>
    <r>
      <rPr>
        <sz val="10"/>
        <rFont val="Arial Narrow"/>
        <family val="2"/>
      </rPr>
      <t xml:space="preserve"> tinta negra (black)</t>
    </r>
  </si>
  <si>
    <r>
      <t>EPSON WF-</t>
    </r>
    <r>
      <rPr>
        <sz val="10"/>
        <rFont val="Century Schoolbook"/>
        <family val="1"/>
      </rPr>
      <t>6590</t>
    </r>
    <r>
      <rPr>
        <sz val="10"/>
        <rFont val="Arial Narrow"/>
        <family val="2"/>
      </rPr>
      <t xml:space="preserve"> tinta amarilla (yellow)</t>
    </r>
  </si>
  <si>
    <r>
      <t>EPSON WF-</t>
    </r>
    <r>
      <rPr>
        <sz val="10"/>
        <rFont val="Century Schoolbook"/>
        <family val="1"/>
      </rPr>
      <t>6590</t>
    </r>
    <r>
      <rPr>
        <sz val="10"/>
        <rFont val="Arial Narrow"/>
        <family val="2"/>
      </rPr>
      <t xml:space="preserve"> tinta azul (cyan)</t>
    </r>
  </si>
  <si>
    <t>CPU (teclado, mouse y otros accesorios)</t>
  </si>
  <si>
    <t>Computadora de escritorio completa</t>
  </si>
  <si>
    <t>Laptop</t>
  </si>
  <si>
    <r>
      <rPr>
        <b/>
        <sz val="9"/>
        <color theme="1"/>
        <rFont val="Century Schoolbook"/>
        <family val="1"/>
      </rPr>
      <t>1.-</t>
    </r>
    <r>
      <rPr>
        <sz val="10"/>
        <color theme="1"/>
        <rFont val="Arial Narrow"/>
        <family val="2"/>
      </rPr>
      <t xml:space="preserve"> Coordinar la emisión de certificados para el uso de estudiantes y/o servidores.</t>
    </r>
  </si>
  <si>
    <t>Emisión de certificados para el uso de estudiantes y/o servidores coordinados.</t>
  </si>
  <si>
    <t>N° de certificados entregados semestralmente a estudiantes y/o servidores</t>
  </si>
  <si>
    <r>
      <rPr>
        <b/>
        <sz val="9"/>
        <color theme="1"/>
        <rFont val="Century Schoolbook"/>
        <family val="1"/>
      </rPr>
      <t>1.-</t>
    </r>
    <r>
      <rPr>
        <sz val="10"/>
        <color theme="1"/>
        <rFont val="Arial Narrow"/>
        <family val="2"/>
      </rPr>
      <t xml:space="preserve"> Revisar la documentación pertinente que avale su justificación.
</t>
    </r>
    <r>
      <rPr>
        <b/>
        <sz val="9"/>
        <color theme="1"/>
        <rFont val="Century Schoolbook"/>
        <family val="1"/>
      </rPr>
      <t>2.-</t>
    </r>
    <r>
      <rPr>
        <sz val="10"/>
        <color theme="1"/>
        <rFont val="Arial Narrow"/>
        <family val="2"/>
      </rPr>
      <t xml:space="preserve"> Emitir certificado de justificación de inasistencia, retiros de asignaturas y menos del </t>
    </r>
    <r>
      <rPr>
        <sz val="10"/>
        <color theme="1"/>
        <rFont val="Century Schoolbook"/>
        <family val="1"/>
      </rPr>
      <t>60%</t>
    </r>
    <r>
      <rPr>
        <sz val="10"/>
        <color theme="1"/>
        <rFont val="Arial Narrow"/>
        <family val="2"/>
      </rPr>
      <t xml:space="preserve"> de créditos.</t>
    </r>
  </si>
  <si>
    <r>
      <rPr>
        <b/>
        <sz val="9"/>
        <color theme="1"/>
        <rFont val="Century Schoolbook"/>
        <family val="1"/>
      </rPr>
      <t>1.-</t>
    </r>
    <r>
      <rPr>
        <sz val="10"/>
        <color theme="1"/>
        <rFont val="Arial Narrow"/>
        <family val="2"/>
      </rPr>
      <t xml:space="preserve"> Certificados emitidos.
</t>
    </r>
    <r>
      <rPr>
        <b/>
        <sz val="9"/>
        <color theme="1"/>
        <rFont val="Century Schoolbook"/>
        <family val="1"/>
      </rPr>
      <t>2.-</t>
    </r>
    <r>
      <rPr>
        <sz val="10"/>
        <color theme="1"/>
        <rFont val="Arial Narrow"/>
        <family val="2"/>
      </rPr>
      <t xml:space="preserve"> Reporte semestral consolidado de certificados emitidos.</t>
    </r>
  </si>
  <si>
    <r>
      <rPr>
        <b/>
        <sz val="9"/>
        <color theme="1"/>
        <rFont val="Century Schoolbook"/>
        <family val="1"/>
      </rPr>
      <t>2.-</t>
    </r>
    <r>
      <rPr>
        <sz val="10"/>
        <color theme="1"/>
        <rFont val="Arial Narrow"/>
        <family val="2"/>
      </rPr>
      <t xml:space="preserve"> Coordinar el proceso para el otorgamiento de becas y ayudas económicas para los estudiantes regulares.</t>
    </r>
  </si>
  <si>
    <t>Proceso para el otorgamiento de Becas y Ayudas económicas para los estudiantes regulares coordinados.</t>
  </si>
  <si>
    <t>N° de estudiantes beneficiarios de becas y ayudas económicas otorgadas</t>
  </si>
  <si>
    <r>
      <rPr>
        <b/>
        <sz val="9"/>
        <color theme="1"/>
        <rFont val="Century Schoolbook"/>
        <family val="1"/>
      </rPr>
      <t>1.-</t>
    </r>
    <r>
      <rPr>
        <sz val="10"/>
        <color theme="1"/>
        <rFont val="Arial Narrow"/>
        <family val="2"/>
      </rPr>
      <t xml:space="preserve"> Difundir, realizar la postulación, diagnosticar e identificar posibles beneficiarios.
</t>
    </r>
    <r>
      <rPr>
        <b/>
        <sz val="9"/>
        <color theme="1"/>
        <rFont val="Century Schoolbook"/>
        <family val="1"/>
      </rPr>
      <t>2.-</t>
    </r>
    <r>
      <rPr>
        <sz val="10"/>
        <color theme="1"/>
        <rFont val="Arial Narrow"/>
        <family val="2"/>
      </rPr>
      <t xml:space="preserve"> </t>
    </r>
    <r>
      <rPr>
        <sz val="10"/>
        <rFont val="Arial Narrow"/>
        <family val="2"/>
      </rPr>
      <t>Firmar</t>
    </r>
    <r>
      <rPr>
        <sz val="10"/>
        <color theme="1"/>
        <rFont val="Arial Narrow"/>
        <family val="2"/>
      </rPr>
      <t xml:space="preserve"> acta de acuerdos y compromisos de los y las estudiantes beneficiarios.
</t>
    </r>
    <r>
      <rPr>
        <b/>
        <sz val="9"/>
        <color theme="1"/>
        <rFont val="Century Schoolbook"/>
        <family val="1"/>
      </rPr>
      <t>3.-</t>
    </r>
    <r>
      <rPr>
        <sz val="10"/>
        <color theme="1"/>
        <rFont val="Arial Narrow"/>
        <family val="2"/>
      </rPr>
      <t xml:space="preserve"> </t>
    </r>
    <r>
      <rPr>
        <sz val="10"/>
        <rFont val="Arial Narrow"/>
        <family val="2"/>
      </rPr>
      <t>Pagar</t>
    </r>
    <r>
      <rPr>
        <sz val="10"/>
        <color theme="1"/>
        <rFont val="Arial Narrow"/>
        <family val="2"/>
      </rPr>
      <t xml:space="preserve"> beca y/o ayuda económica a los y las estudiantes beneficiarios.
</t>
    </r>
    <r>
      <rPr>
        <b/>
        <sz val="9"/>
        <color theme="1"/>
        <rFont val="Century Schoolbook"/>
        <family val="1"/>
      </rPr>
      <t>4.-</t>
    </r>
    <r>
      <rPr>
        <sz val="10"/>
        <color theme="1"/>
        <rFont val="Arial Narrow"/>
        <family val="2"/>
      </rPr>
      <t xml:space="preserve"> </t>
    </r>
    <r>
      <rPr>
        <sz val="10"/>
        <rFont val="Arial Narrow"/>
        <family val="2"/>
      </rPr>
      <t>Dar</t>
    </r>
    <r>
      <rPr>
        <sz val="10"/>
        <color theme="1"/>
        <rFont val="Arial Narrow"/>
        <family val="2"/>
      </rPr>
      <t xml:space="preserve"> seguimiento a acuerdos y compromisos asumidos por los y las estudiantes beneficiarios.</t>
    </r>
  </si>
  <si>
    <r>
      <rPr>
        <b/>
        <sz val="10"/>
        <color theme="1"/>
        <rFont val="Century Schoolbook"/>
        <family val="1"/>
      </rPr>
      <t>1.-</t>
    </r>
    <r>
      <rPr>
        <b/>
        <sz val="10"/>
        <color theme="1"/>
        <rFont val="Arial Narrow"/>
        <family val="2"/>
      </rPr>
      <t xml:space="preserve"> </t>
    </r>
    <r>
      <rPr>
        <sz val="10"/>
        <color theme="1"/>
        <rFont val="Arial Narrow"/>
        <family val="2"/>
      </rPr>
      <t xml:space="preserve">Fichas de Diagnóstico.
</t>
    </r>
    <r>
      <rPr>
        <b/>
        <sz val="9"/>
        <color theme="1"/>
        <rFont val="Century Schoolbook"/>
        <family val="1"/>
      </rPr>
      <t>2.-</t>
    </r>
    <r>
      <rPr>
        <sz val="10"/>
        <color theme="1"/>
        <rFont val="Arial Narrow"/>
        <family val="2"/>
      </rPr>
      <t xml:space="preserve"> Actas de compromisos.
</t>
    </r>
    <r>
      <rPr>
        <b/>
        <sz val="9"/>
        <color theme="1"/>
        <rFont val="Century Schoolbook"/>
        <family val="1"/>
      </rPr>
      <t>3.-</t>
    </r>
    <r>
      <rPr>
        <sz val="10"/>
        <color theme="1"/>
        <rFont val="Arial Narrow"/>
        <family val="2"/>
      </rPr>
      <t xml:space="preserve"> Transferencias de depósitos.
</t>
    </r>
    <r>
      <rPr>
        <b/>
        <sz val="9"/>
        <color theme="1"/>
        <rFont val="Century Schoolbook"/>
        <family val="1"/>
      </rPr>
      <t>4.-</t>
    </r>
    <r>
      <rPr>
        <b/>
        <sz val="10"/>
        <color theme="1"/>
        <rFont val="Arial Narrow"/>
        <family val="2"/>
      </rPr>
      <t xml:space="preserve"> </t>
    </r>
    <r>
      <rPr>
        <sz val="10"/>
        <color theme="1"/>
        <rFont val="Arial Narrow"/>
        <family val="2"/>
      </rPr>
      <t xml:space="preserve">Fichas de seguimiento.
</t>
    </r>
    <r>
      <rPr>
        <b/>
        <sz val="9"/>
        <color theme="1"/>
        <rFont val="Century Schoolbook"/>
        <family val="1"/>
      </rPr>
      <t>5.-</t>
    </r>
    <r>
      <rPr>
        <sz val="10"/>
        <color theme="1"/>
        <rFont val="Arial Narrow"/>
        <family val="2"/>
      </rPr>
      <t xml:space="preserve"> Informe semestral de becas y ayudas económicas otorgadas.</t>
    </r>
  </si>
  <si>
    <t>Becas de Excelencia - Tipo A</t>
  </si>
  <si>
    <t>Ayudas Económicas - Tipo A</t>
  </si>
  <si>
    <t>Becas y Ayudas Económicas - Tipo : B, C Y D.</t>
  </si>
  <si>
    <r>
      <rPr>
        <b/>
        <sz val="9"/>
        <color theme="1"/>
        <rFont val="Century Schoolbook"/>
        <family val="1"/>
      </rPr>
      <t>3.-</t>
    </r>
    <r>
      <rPr>
        <sz val="10"/>
        <color theme="1"/>
        <rFont val="Arial Narrow"/>
        <family val="2"/>
      </rPr>
      <t xml:space="preserve"> Coordinar para la prestación de servicios de salud.</t>
    </r>
  </si>
  <si>
    <t>Prestación de servicios de salud coordinada.</t>
  </si>
  <si>
    <t>N° de personas atendidas por servicios de salud (médico y odontológico)</t>
  </si>
  <si>
    <r>
      <rPr>
        <b/>
        <sz val="9"/>
        <color theme="1"/>
        <rFont val="Century Schoolbook"/>
        <family val="1"/>
      </rPr>
      <t>1.-</t>
    </r>
    <r>
      <rPr>
        <sz val="10"/>
        <color theme="1"/>
        <rFont val="Arial Narrow"/>
        <family val="2"/>
      </rPr>
      <t xml:space="preserve"> Aplicar ficha médica inicial.
</t>
    </r>
    <r>
      <rPr>
        <b/>
        <sz val="9"/>
        <color theme="1"/>
        <rFont val="Century Schoolbook"/>
        <family val="1"/>
      </rPr>
      <t>2.-</t>
    </r>
    <r>
      <rPr>
        <sz val="10"/>
        <color theme="1"/>
        <rFont val="Arial Narrow"/>
        <family val="2"/>
      </rPr>
      <t xml:space="preserve"> Tomar de signos Vitales.
</t>
    </r>
    <r>
      <rPr>
        <b/>
        <sz val="9"/>
        <color theme="1"/>
        <rFont val="Century Schoolbook"/>
        <family val="1"/>
      </rPr>
      <t>3.-</t>
    </r>
    <r>
      <rPr>
        <sz val="10"/>
        <color theme="1"/>
        <rFont val="Arial Narrow"/>
        <family val="2"/>
      </rPr>
      <t xml:space="preserve"> Indagar de antecedentes patológicos personales y familiares.
</t>
    </r>
    <r>
      <rPr>
        <b/>
        <sz val="9"/>
        <color theme="1"/>
        <rFont val="Century Schoolbook"/>
        <family val="1"/>
      </rPr>
      <t>4.-</t>
    </r>
    <r>
      <rPr>
        <sz val="10"/>
        <color theme="1"/>
        <rFont val="Arial Narrow"/>
        <family val="2"/>
      </rPr>
      <t xml:space="preserve"> Diagnosticar y tratar enfermedades, infecciones u otras.
</t>
    </r>
    <r>
      <rPr>
        <b/>
        <sz val="9"/>
        <color theme="1"/>
        <rFont val="Century Schoolbook"/>
        <family val="1"/>
      </rPr>
      <t>5.-</t>
    </r>
    <r>
      <rPr>
        <sz val="10"/>
        <color theme="1"/>
        <rFont val="Arial Narrow"/>
        <family val="2"/>
      </rPr>
      <t xml:space="preserve"> Intervenir, diagnosticar y tratar enfermedades, infecciones u otras.
</t>
    </r>
    <r>
      <rPr>
        <b/>
        <sz val="9"/>
        <color theme="1"/>
        <rFont val="Century Schoolbook"/>
        <family val="1"/>
      </rPr>
      <t>6.-</t>
    </r>
    <r>
      <rPr>
        <sz val="10"/>
        <color theme="1"/>
        <rFont val="Arial Narrow"/>
        <family val="2"/>
      </rPr>
      <t xml:space="preserve"> Emitir certificados médicos.
</t>
    </r>
    <r>
      <rPr>
        <b/>
        <sz val="9"/>
        <color theme="1"/>
        <rFont val="Century Schoolbook"/>
        <family val="1"/>
      </rPr>
      <t>7.-</t>
    </r>
    <r>
      <rPr>
        <sz val="10"/>
        <color theme="1"/>
        <rFont val="Arial Narrow"/>
        <family val="2"/>
      </rPr>
      <t xml:space="preserve"> Aplicar ficha odontológica inicial.
</t>
    </r>
    <r>
      <rPr>
        <b/>
        <sz val="9"/>
        <color theme="1"/>
        <rFont val="Century Schoolbook"/>
        <family val="1"/>
      </rPr>
      <t>8.-</t>
    </r>
    <r>
      <rPr>
        <sz val="10"/>
        <color theme="1"/>
        <rFont val="Arial Narrow"/>
        <family val="2"/>
      </rPr>
      <t xml:space="preserve"> Revisar y diagnosticar enfermedades, infecciones odontológicas.
</t>
    </r>
    <r>
      <rPr>
        <b/>
        <sz val="9"/>
        <color theme="1"/>
        <rFont val="Century Schoolbook"/>
        <family val="1"/>
      </rPr>
      <t>9.-</t>
    </r>
    <r>
      <rPr>
        <sz val="10"/>
        <color theme="1"/>
        <rFont val="Arial Narrow"/>
        <family val="2"/>
      </rPr>
      <t xml:space="preserve"> Intervenir, diagnosticar y tratar enfermedades, infecciones odontológicas.
</t>
    </r>
    <r>
      <rPr>
        <b/>
        <sz val="9"/>
        <color theme="1"/>
        <rFont val="Century Schoolbook"/>
        <family val="1"/>
      </rPr>
      <t>10.-</t>
    </r>
    <r>
      <rPr>
        <sz val="10"/>
        <color theme="1"/>
        <rFont val="Arial Narrow"/>
        <family val="2"/>
      </rPr>
      <t xml:space="preserve"> Emitir certificados odontológicos.
</t>
    </r>
    <r>
      <rPr>
        <b/>
        <sz val="9"/>
        <color theme="1"/>
        <rFont val="Century Schoolbook"/>
        <family val="1"/>
      </rPr>
      <t>11.-</t>
    </r>
    <r>
      <rPr>
        <sz val="10"/>
        <color theme="1"/>
        <rFont val="Arial Narrow"/>
        <family val="2"/>
      </rPr>
      <t xml:space="preserve"> Aplicar ficha odontológica inicial.
</t>
    </r>
    <r>
      <rPr>
        <b/>
        <sz val="9"/>
        <color theme="1"/>
        <rFont val="Century Schoolbook"/>
        <family val="1"/>
      </rPr>
      <t>12.-</t>
    </r>
    <r>
      <rPr>
        <sz val="10"/>
        <color theme="1"/>
        <rFont val="Arial Narrow"/>
        <family val="2"/>
      </rPr>
      <t xml:space="preserve"> Revisar y diagnosticar enfermedades, infecciones odontológicas.
</t>
    </r>
    <r>
      <rPr>
        <b/>
        <sz val="9"/>
        <color theme="1"/>
        <rFont val="Century Schoolbook"/>
        <family val="1"/>
      </rPr>
      <t>13.-</t>
    </r>
    <r>
      <rPr>
        <sz val="10"/>
        <color theme="1"/>
        <rFont val="Arial Narrow"/>
        <family val="2"/>
      </rPr>
      <t xml:space="preserve"> Intervenir, diagnosticar y tratar enfermedades, infecciones odontológicas.
</t>
    </r>
    <r>
      <rPr>
        <b/>
        <sz val="9"/>
        <color theme="1"/>
        <rFont val="Century Schoolbook"/>
        <family val="1"/>
      </rPr>
      <t>14.-</t>
    </r>
    <r>
      <rPr>
        <sz val="10"/>
        <color theme="1"/>
        <rFont val="Arial Narrow"/>
        <family val="2"/>
      </rPr>
      <t xml:space="preserve"> Emitir certificados odontológicos.</t>
    </r>
  </si>
  <si>
    <r>
      <rPr>
        <b/>
        <sz val="9"/>
        <color theme="1"/>
        <rFont val="Century Schoolbook"/>
        <family val="1"/>
      </rPr>
      <t>1.-</t>
    </r>
    <r>
      <rPr>
        <sz val="10"/>
        <color theme="1"/>
        <rFont val="Arial Narrow"/>
        <family val="2"/>
      </rPr>
      <t xml:space="preserve"> Fichas médicas.
</t>
    </r>
    <r>
      <rPr>
        <b/>
        <sz val="9"/>
        <color theme="1"/>
        <rFont val="Century Schoolbook"/>
        <family val="1"/>
      </rPr>
      <t>2.-</t>
    </r>
    <r>
      <rPr>
        <sz val="10"/>
        <color theme="1"/>
        <rFont val="Arial Narrow"/>
        <family val="2"/>
      </rPr>
      <t xml:space="preserve"> Recetas médicas.
</t>
    </r>
    <r>
      <rPr>
        <b/>
        <sz val="9"/>
        <color theme="1"/>
        <rFont val="Century Schoolbook"/>
        <family val="1"/>
      </rPr>
      <t>3.-</t>
    </r>
    <r>
      <rPr>
        <sz val="10"/>
        <color theme="1"/>
        <rFont val="Arial Narrow"/>
        <family val="2"/>
      </rPr>
      <t xml:space="preserve"> Registro de atención y consulta ambulatoria.
</t>
    </r>
    <r>
      <rPr>
        <b/>
        <sz val="10"/>
        <color theme="1"/>
        <rFont val="Arial Narrow"/>
        <family val="2"/>
      </rPr>
      <t>4</t>
    </r>
    <r>
      <rPr>
        <b/>
        <sz val="9"/>
        <color theme="1"/>
        <rFont val="Century Schoolbook"/>
        <family val="1"/>
      </rPr>
      <t>.-</t>
    </r>
    <r>
      <rPr>
        <sz val="10"/>
        <color theme="1"/>
        <rFont val="Arial Narrow"/>
        <family val="2"/>
      </rPr>
      <t xml:space="preserve"> Reporte de satisfacción de los estudiantes con la asistencia social, medicina preventiva, ambulatoria, y otras efectuadas. Encuestas tabuladas.
</t>
    </r>
    <r>
      <rPr>
        <b/>
        <sz val="10"/>
        <color theme="1"/>
        <rFont val="Arial Narrow"/>
        <family val="2"/>
      </rPr>
      <t>5</t>
    </r>
    <r>
      <rPr>
        <b/>
        <sz val="9"/>
        <color theme="1"/>
        <rFont val="Century Schoolbook"/>
        <family val="1"/>
      </rPr>
      <t>.-</t>
    </r>
    <r>
      <rPr>
        <sz val="10"/>
        <color theme="1"/>
        <rFont val="Arial Narrow"/>
        <family val="2"/>
      </rPr>
      <t xml:space="preserve"> Reporte semestral consolidado de Prestación de servicios de Salud.
</t>
    </r>
    <r>
      <rPr>
        <b/>
        <sz val="9"/>
        <color theme="1"/>
        <rFont val="Century Schoolbook"/>
        <family val="1"/>
      </rPr>
      <t>7.-</t>
    </r>
    <r>
      <rPr>
        <sz val="10"/>
        <color theme="1"/>
        <rFont val="Arial Narrow"/>
        <family val="2"/>
      </rPr>
      <t xml:space="preserve"> Fichas Odontológicas.
</t>
    </r>
    <r>
      <rPr>
        <b/>
        <sz val="9"/>
        <color theme="1"/>
        <rFont val="Century Schoolbook"/>
        <family val="1"/>
      </rPr>
      <t>8.-</t>
    </r>
    <r>
      <rPr>
        <sz val="10"/>
        <color theme="1"/>
        <rFont val="Arial Narrow"/>
        <family val="2"/>
      </rPr>
      <t xml:space="preserve"> Registro de atención y consulta odontológica.
</t>
    </r>
    <r>
      <rPr>
        <b/>
        <sz val="10"/>
        <color theme="1"/>
        <rFont val="Arial Narrow"/>
        <family val="2"/>
      </rPr>
      <t>9</t>
    </r>
    <r>
      <rPr>
        <b/>
        <sz val="9"/>
        <color theme="1"/>
        <rFont val="Century Schoolbook"/>
        <family val="1"/>
      </rPr>
      <t>.-</t>
    </r>
    <r>
      <rPr>
        <sz val="10"/>
        <color theme="1"/>
        <rFont val="Arial Narrow"/>
        <family val="2"/>
      </rPr>
      <t xml:space="preserve"> Oficios.
</t>
    </r>
    <r>
      <rPr>
        <b/>
        <sz val="9"/>
        <color theme="1"/>
        <rFont val="Century Schoolbook"/>
        <family val="1"/>
      </rPr>
      <t>10.-</t>
    </r>
    <r>
      <rPr>
        <sz val="10"/>
        <color theme="1"/>
        <rFont val="Arial Narrow"/>
        <family val="2"/>
      </rPr>
      <t xml:space="preserve"> Cronograma del proceso de vacunación.
</t>
    </r>
    <r>
      <rPr>
        <b/>
        <sz val="9"/>
        <color theme="1"/>
        <rFont val="Century Schoolbook"/>
        <family val="1"/>
      </rPr>
      <t>11.-</t>
    </r>
    <r>
      <rPr>
        <sz val="10"/>
        <color theme="1"/>
        <rFont val="Arial Narrow"/>
        <family val="2"/>
      </rPr>
      <t xml:space="preserve"> Registro de estudiantes vacunados.
</t>
    </r>
    <r>
      <rPr>
        <b/>
        <sz val="9"/>
        <color theme="1"/>
        <rFont val="Century Schoolbook"/>
        <family val="1"/>
      </rPr>
      <t>12.-</t>
    </r>
    <r>
      <rPr>
        <sz val="10"/>
        <color theme="1"/>
        <rFont val="Arial Narrow"/>
        <family val="2"/>
      </rPr>
      <t xml:space="preserve"> Reporte semestral consolidado de prestación de servicios de salud.</t>
    </r>
  </si>
  <si>
    <t>* Jorge Villacís Salcedo,
  Director de la DBU
* Médicos Institucionales
* Janeth Cedillo Procel,
* Dra. Margoth Maza Valle,
  Odontólogo
* Dr. Roberto Medina M.,
  Odontólogo
* Lourdes Guevara,
  Auxiliar de Enfermería</t>
  </si>
  <si>
    <t>SERTAL COMPUESTO</t>
  </si>
  <si>
    <t>Tabletas</t>
  </si>
  <si>
    <r>
      <t xml:space="preserve">DICLOFENACO SODICO </t>
    </r>
    <r>
      <rPr>
        <sz val="10"/>
        <color theme="1"/>
        <rFont val="Century Schoolbook"/>
        <family val="1"/>
      </rPr>
      <t>100</t>
    </r>
    <r>
      <rPr>
        <sz val="10"/>
        <color theme="1"/>
        <rFont val="Arial Narrow"/>
        <family val="2"/>
      </rPr>
      <t xml:space="preserve"> MG</t>
    </r>
  </si>
  <si>
    <r>
      <t xml:space="preserve">IBUPROFENO </t>
    </r>
    <r>
      <rPr>
        <sz val="10"/>
        <color theme="1"/>
        <rFont val="Century Schoolbook"/>
        <family val="1"/>
      </rPr>
      <t>400</t>
    </r>
    <r>
      <rPr>
        <sz val="10"/>
        <color theme="1"/>
        <rFont val="Arial Narrow"/>
        <family val="2"/>
      </rPr>
      <t xml:space="preserve"> MG.</t>
    </r>
  </si>
  <si>
    <t>Comprimidos</t>
  </si>
  <si>
    <r>
      <t xml:space="preserve">CAPTOPRIL </t>
    </r>
    <r>
      <rPr>
        <sz val="10"/>
        <color theme="1"/>
        <rFont val="Century Schoolbook"/>
        <family val="1"/>
      </rPr>
      <t>25</t>
    </r>
    <r>
      <rPr>
        <sz val="10"/>
        <color theme="1"/>
        <rFont val="Arial Narrow"/>
        <family val="2"/>
      </rPr>
      <t xml:space="preserve"> MG</t>
    </r>
  </si>
  <si>
    <r>
      <t xml:space="preserve">SOLUCION SALINA AL </t>
    </r>
    <r>
      <rPr>
        <sz val="10"/>
        <color theme="1"/>
        <rFont val="Century Schoolbook"/>
        <family val="1"/>
      </rPr>
      <t>09% 500</t>
    </r>
    <r>
      <rPr>
        <sz val="10"/>
        <color theme="1"/>
        <rFont val="Arial Narrow"/>
        <family val="2"/>
      </rPr>
      <t>ML</t>
    </r>
  </si>
  <si>
    <t>Parenteral</t>
  </si>
  <si>
    <t>DICLOFENACO SODICO (GEL)</t>
  </si>
  <si>
    <t>Tubo</t>
  </si>
  <si>
    <r>
      <t xml:space="preserve">UMBRAL </t>
    </r>
    <r>
      <rPr>
        <sz val="10"/>
        <color theme="1"/>
        <rFont val="Century Schoolbook"/>
        <family val="1"/>
      </rPr>
      <t>500</t>
    </r>
    <r>
      <rPr>
        <sz val="10"/>
        <color theme="1"/>
        <rFont val="Arial Narrow"/>
        <family val="2"/>
      </rPr>
      <t xml:space="preserve"> MG</t>
    </r>
  </si>
  <si>
    <t>Cápsulas</t>
  </si>
  <si>
    <r>
      <t xml:space="preserve">PARACETAMOL </t>
    </r>
    <r>
      <rPr>
        <sz val="10"/>
        <color theme="1"/>
        <rFont val="Century Schoolbook"/>
        <family val="1"/>
      </rPr>
      <t>500</t>
    </r>
    <r>
      <rPr>
        <sz val="10"/>
        <color theme="1"/>
        <rFont val="Arial Narrow"/>
        <family val="2"/>
      </rPr>
      <t xml:space="preserve"> MG</t>
    </r>
  </si>
  <si>
    <r>
      <t xml:space="preserve">PENICILINA BENZATINICA </t>
    </r>
    <r>
      <rPr>
        <sz val="10"/>
        <color theme="1"/>
        <rFont val="Century Schoolbook"/>
        <family val="1"/>
      </rPr>
      <t>2’400.000</t>
    </r>
    <r>
      <rPr>
        <sz val="10"/>
        <color theme="1"/>
        <rFont val="Arial Narrow"/>
        <family val="2"/>
      </rPr>
      <t xml:space="preserve"> U.</t>
    </r>
  </si>
  <si>
    <t>Frasco Ampolla</t>
  </si>
  <si>
    <r>
      <t xml:space="preserve">CIPROFLOXACINA COMPRIMIDOS </t>
    </r>
    <r>
      <rPr>
        <sz val="10"/>
        <color theme="1"/>
        <rFont val="Century Schoolbook"/>
        <family val="1"/>
      </rPr>
      <t>500</t>
    </r>
    <r>
      <rPr>
        <sz val="10"/>
        <color theme="1"/>
        <rFont val="Arial Narrow"/>
        <family val="2"/>
      </rPr>
      <t xml:space="preserve"> MG.</t>
    </r>
  </si>
  <si>
    <r>
      <t xml:space="preserve">BUSCAPINA </t>
    </r>
    <r>
      <rPr>
        <sz val="10"/>
        <color theme="1"/>
        <rFont val="Century Schoolbook"/>
        <family val="1"/>
      </rPr>
      <t>20</t>
    </r>
    <r>
      <rPr>
        <sz val="10"/>
        <color theme="1"/>
        <rFont val="Arial Narrow"/>
        <family val="2"/>
      </rPr>
      <t xml:space="preserve"> MG</t>
    </r>
  </si>
  <si>
    <r>
      <t xml:space="preserve">CURAM </t>
    </r>
    <r>
      <rPr>
        <sz val="10"/>
        <color theme="1"/>
        <rFont val="Century Schoolbook"/>
        <family val="1"/>
      </rPr>
      <t>625</t>
    </r>
    <r>
      <rPr>
        <sz val="10"/>
        <color theme="1"/>
        <rFont val="Arial Narrow"/>
        <family val="2"/>
      </rPr>
      <t xml:space="preserve"> MG</t>
    </r>
  </si>
  <si>
    <r>
      <t xml:space="preserve">LORATADINA </t>
    </r>
    <r>
      <rPr>
        <sz val="10"/>
        <color theme="1"/>
        <rFont val="Century Schoolbook"/>
        <family val="1"/>
      </rPr>
      <t>10</t>
    </r>
    <r>
      <rPr>
        <sz val="10"/>
        <color theme="1"/>
        <rFont val="Arial Narrow"/>
        <family val="2"/>
      </rPr>
      <t xml:space="preserve"> MG</t>
    </r>
  </si>
  <si>
    <t>NASTIZOL COMPUESTO</t>
  </si>
  <si>
    <r>
      <t xml:space="preserve">DEXAMETASONA </t>
    </r>
    <r>
      <rPr>
        <sz val="10"/>
        <color theme="1"/>
        <rFont val="Century Schoolbook"/>
        <family val="1"/>
      </rPr>
      <t>8</t>
    </r>
    <r>
      <rPr>
        <sz val="10"/>
        <color theme="1"/>
        <rFont val="Arial Narrow"/>
        <family val="2"/>
      </rPr>
      <t>mg/</t>
    </r>
    <r>
      <rPr>
        <sz val="10"/>
        <color theme="1"/>
        <rFont val="Century Schoolbook"/>
        <family val="1"/>
      </rPr>
      <t>2</t>
    </r>
    <r>
      <rPr>
        <sz val="10"/>
        <color theme="1"/>
        <rFont val="Arial Narrow"/>
        <family val="2"/>
      </rPr>
      <t>ml</t>
    </r>
  </si>
  <si>
    <t>Ampollas</t>
  </si>
  <si>
    <t>DOLONEUROBION</t>
  </si>
  <si>
    <t>DIGERIL</t>
  </si>
  <si>
    <t>VISINA GOTAS OFTALMICAS</t>
  </si>
  <si>
    <t>Frascos</t>
  </si>
  <si>
    <t>OTOZAMBON GOTAS OTICAS</t>
  </si>
  <si>
    <t xml:space="preserve">BAJA LENGUA </t>
  </si>
  <si>
    <t>paletas</t>
  </si>
  <si>
    <r>
      <t xml:space="preserve">DICLOFENACO </t>
    </r>
    <r>
      <rPr>
        <sz val="10"/>
        <color theme="1"/>
        <rFont val="Century Schoolbook"/>
        <family val="1"/>
      </rPr>
      <t>75</t>
    </r>
    <r>
      <rPr>
        <sz val="10"/>
        <color theme="1"/>
        <rFont val="Arial Narrow"/>
        <family val="2"/>
      </rPr>
      <t xml:space="preserve"> mg</t>
    </r>
  </si>
  <si>
    <r>
      <t>AGUA OXIGENADA (</t>
    </r>
    <r>
      <rPr>
        <sz val="10"/>
        <color theme="1"/>
        <rFont val="Century Schoolbook"/>
        <family val="1"/>
      </rPr>
      <t>1</t>
    </r>
    <r>
      <rPr>
        <sz val="10"/>
        <color theme="1"/>
        <rFont val="Arial Narrow"/>
        <family val="2"/>
      </rPr>
      <t>L)</t>
    </r>
  </si>
  <si>
    <t>UNGÜENTO DERMICO ANTIBIOTICO</t>
  </si>
  <si>
    <t>Crema</t>
  </si>
  <si>
    <r>
      <rPr>
        <sz val="10"/>
        <color rgb="FF000000"/>
        <rFont val="Century Schoolbook"/>
        <family val="1"/>
      </rPr>
      <t>3</t>
    </r>
    <r>
      <rPr>
        <sz val="10"/>
        <color rgb="FF000000"/>
        <rFont val="Arial Narrow"/>
        <family val="2"/>
      </rPr>
      <t>M ANESTESICO xilestesin</t>
    </r>
  </si>
  <si>
    <r>
      <t>(</t>
    </r>
    <r>
      <rPr>
        <sz val="10"/>
        <color theme="1"/>
        <rFont val="Century Schoolbook"/>
        <family val="1"/>
      </rPr>
      <t>3</t>
    </r>
    <r>
      <rPr>
        <sz val="10"/>
        <color theme="1"/>
        <rFont val="Arial Narrow"/>
        <family val="2"/>
      </rPr>
      <t>M-</t>
    </r>
    <r>
      <rPr>
        <sz val="10"/>
        <color theme="1"/>
        <rFont val="Century Schoolbook"/>
        <family val="1"/>
      </rPr>
      <t>755</t>
    </r>
    <r>
      <rPr>
        <sz val="10"/>
        <color theme="1"/>
        <rFont val="Arial Narrow"/>
        <family val="2"/>
      </rPr>
      <t xml:space="preserve">) </t>
    </r>
    <r>
      <rPr>
        <sz val="10"/>
        <color theme="1"/>
        <rFont val="Century Schoolbook"/>
        <family val="1"/>
      </rPr>
      <t>3</t>
    </r>
    <r>
      <rPr>
        <sz val="10"/>
        <color theme="1"/>
        <rFont val="Arial Narrow"/>
        <family val="2"/>
      </rPr>
      <t xml:space="preserve">M VITREBOND LONOMERO DE BASE TIPO </t>
    </r>
    <r>
      <rPr>
        <sz val="10"/>
        <color theme="1"/>
        <rFont val="Century Schoolbook"/>
        <family val="1"/>
      </rPr>
      <t>4</t>
    </r>
  </si>
  <si>
    <r>
      <t xml:space="preserve">PASTA PROFILACTICA GELATO </t>
    </r>
    <r>
      <rPr>
        <sz val="10"/>
        <color theme="1"/>
        <rFont val="Century Schoolbook"/>
        <family val="1"/>
      </rPr>
      <t>12</t>
    </r>
    <r>
      <rPr>
        <sz val="10"/>
        <color theme="1"/>
        <rFont val="Arial Narrow"/>
        <family val="2"/>
      </rPr>
      <t xml:space="preserve"> oz- </t>
    </r>
    <r>
      <rPr>
        <sz val="10"/>
        <color theme="1"/>
        <rFont val="Century Schoolbook"/>
        <family val="1"/>
      </rPr>
      <t>340</t>
    </r>
    <r>
      <rPr>
        <sz val="10"/>
        <color theme="1"/>
        <rFont val="Arial Narrow"/>
        <family val="2"/>
      </rPr>
      <t xml:space="preserve"> gr</t>
    </r>
  </si>
  <si>
    <r>
      <t>(</t>
    </r>
    <r>
      <rPr>
        <sz val="10"/>
        <color theme="1"/>
        <rFont val="Century Schoolbook"/>
        <family val="1"/>
      </rPr>
      <t>3</t>
    </r>
    <r>
      <rPr>
        <sz val="10"/>
        <color theme="1"/>
        <rFont val="Arial Narrow"/>
        <family val="2"/>
      </rPr>
      <t>M.</t>
    </r>
    <r>
      <rPr>
        <sz val="10"/>
        <color theme="1"/>
        <rFont val="Century Schoolbook"/>
        <family val="1"/>
      </rPr>
      <t>1164</t>
    </r>
    <r>
      <rPr>
        <sz val="10"/>
        <color theme="1"/>
        <rFont val="Arial Narrow"/>
        <family val="2"/>
      </rPr>
      <t xml:space="preserve">) </t>
    </r>
    <r>
      <rPr>
        <sz val="10"/>
        <color theme="1"/>
        <rFont val="Century Schoolbook"/>
        <family val="1"/>
      </rPr>
      <t>3</t>
    </r>
    <r>
      <rPr>
        <sz val="10"/>
        <color theme="1"/>
        <rFont val="Arial Narrow"/>
        <family val="2"/>
      </rPr>
      <t>M RESINA FILTEK FLOW fluida Z</t>
    </r>
    <r>
      <rPr>
        <sz val="10"/>
        <color theme="1"/>
        <rFont val="Century Schoolbook"/>
        <family val="1"/>
      </rPr>
      <t>350</t>
    </r>
    <r>
      <rPr>
        <sz val="10"/>
        <color theme="1"/>
        <rFont val="Arial Narrow"/>
        <family val="2"/>
      </rPr>
      <t>x</t>
    </r>
    <r>
      <rPr>
        <sz val="10"/>
        <color theme="1"/>
        <rFont val="Century Schoolbook"/>
        <family val="1"/>
      </rPr>
      <t>2</t>
    </r>
    <r>
      <rPr>
        <sz val="10"/>
        <color theme="1"/>
        <rFont val="Arial Narrow"/>
        <family val="2"/>
      </rPr>
      <t xml:space="preserve"> jeringas</t>
    </r>
  </si>
  <si>
    <r>
      <t>(MO-</t>
    </r>
    <r>
      <rPr>
        <sz val="10"/>
        <color theme="1"/>
        <rFont val="Century Schoolbook"/>
        <family val="1"/>
      </rPr>
      <t>326</t>
    </r>
    <r>
      <rPr>
        <sz val="10"/>
        <color theme="1"/>
        <rFont val="Arial Narrow"/>
        <family val="2"/>
      </rPr>
      <t>) OXIDO DE ZINC</t>
    </r>
  </si>
  <si>
    <r>
      <t>(EU-</t>
    </r>
    <r>
      <rPr>
        <sz val="10"/>
        <color theme="1"/>
        <rFont val="Century Schoolbook"/>
        <family val="1"/>
      </rPr>
      <t>862</t>
    </r>
    <r>
      <rPr>
        <sz val="10"/>
        <color theme="1"/>
        <rFont val="Arial Narrow"/>
        <family val="2"/>
      </rPr>
      <t xml:space="preserve">) EUGENOL EUFAR X </t>
    </r>
    <r>
      <rPr>
        <sz val="10"/>
        <color theme="1"/>
        <rFont val="Century Schoolbook"/>
        <family val="1"/>
      </rPr>
      <t>15</t>
    </r>
    <r>
      <rPr>
        <sz val="10"/>
        <color theme="1"/>
        <rFont val="Arial Narrow"/>
        <family val="2"/>
      </rPr>
      <t xml:space="preserve"> ml</t>
    </r>
  </si>
  <si>
    <t>POVIDIN</t>
  </si>
  <si>
    <r>
      <t>GUANTES NITRILO talla M CAJAX</t>
    </r>
    <r>
      <rPr>
        <sz val="10"/>
        <color theme="1"/>
        <rFont val="Century Schoolbook"/>
        <family val="1"/>
      </rPr>
      <t>100</t>
    </r>
  </si>
  <si>
    <t>GAFAS DE PROTECCIÓN</t>
  </si>
  <si>
    <t>VISORES FACIALES</t>
  </si>
  <si>
    <t>TRAJES DE BIOSEGURIDAD TALLA M</t>
  </si>
  <si>
    <t>TRAJES DE BIOSEGURIDAD TALLA ESTÁNDAR</t>
  </si>
  <si>
    <t xml:space="preserve">MASCARILLAS QUIRÚRGICAS </t>
  </si>
  <si>
    <t>530810 0701 001</t>
  </si>
  <si>
    <t>Dispositivos Médicos para Laboratorio Clínico y de Patología</t>
  </si>
  <si>
    <t>530826 0701 001</t>
  </si>
  <si>
    <t>Baja lengua</t>
  </si>
  <si>
    <t>Maquinaria y Equipos</t>
  </si>
  <si>
    <t>Termómetro digital infrarrojo</t>
  </si>
  <si>
    <t>530832 0701 003</t>
  </si>
  <si>
    <t>Dispositivos Médicos para Odontología</t>
  </si>
  <si>
    <r>
      <t>(IN-</t>
    </r>
    <r>
      <rPr>
        <sz val="10"/>
        <color rgb="FF000000"/>
        <rFont val="Century Schoolbook"/>
        <family val="1"/>
      </rPr>
      <t>1131</t>
    </r>
    <r>
      <rPr>
        <sz val="10"/>
        <color rgb="FF000000"/>
        <rFont val="Arial Narrow"/>
        <family val="2"/>
      </rPr>
      <t>) Fresas diamante para turbina varias formas</t>
    </r>
  </si>
  <si>
    <r>
      <t xml:space="preserve">AGUJAS MISAWA CORTAS </t>
    </r>
    <r>
      <rPr>
        <sz val="10"/>
        <color rgb="FF000000"/>
        <rFont val="Century Schoolbook"/>
        <family val="1"/>
      </rPr>
      <t>30</t>
    </r>
    <r>
      <rPr>
        <sz val="10"/>
        <color rgb="FF000000"/>
        <rFont val="Arial Narrow"/>
        <family val="2"/>
      </rPr>
      <t xml:space="preserve">G X </t>
    </r>
    <r>
      <rPr>
        <sz val="10"/>
        <color rgb="FF000000"/>
        <rFont val="Century Schoolbook"/>
        <family val="1"/>
      </rPr>
      <t>7/8</t>
    </r>
    <r>
      <rPr>
        <sz val="10"/>
        <color rgb="FF000000"/>
        <rFont val="Arial Narrow"/>
        <family val="2"/>
      </rPr>
      <t xml:space="preserve"> X </t>
    </r>
    <r>
      <rPr>
        <sz val="10"/>
        <color rgb="FF000000"/>
        <rFont val="Century Schoolbook"/>
        <family val="1"/>
      </rPr>
      <t>100</t>
    </r>
    <r>
      <rPr>
        <sz val="10"/>
        <color rgb="FF000000"/>
        <rFont val="Arial Narrow"/>
        <family val="2"/>
      </rPr>
      <t xml:space="preserve"> UND</t>
    </r>
  </si>
  <si>
    <r>
      <t xml:space="preserve">ANASTESICO EN SPRAY ZEYCO FRASCO x </t>
    </r>
    <r>
      <rPr>
        <sz val="10"/>
        <color rgb="FF000000"/>
        <rFont val="Century Schoolbook"/>
        <family val="1"/>
      </rPr>
      <t>115</t>
    </r>
    <r>
      <rPr>
        <sz val="10"/>
        <color rgb="FF000000"/>
        <rFont val="Arial Narrow"/>
        <family val="2"/>
      </rPr>
      <t>ml</t>
    </r>
  </si>
  <si>
    <r>
      <t>(IN-</t>
    </r>
    <r>
      <rPr>
        <sz val="10"/>
        <color rgb="FF000000"/>
        <rFont val="Century Schoolbook"/>
        <family val="1"/>
      </rPr>
      <t>280</t>
    </r>
    <r>
      <rPr>
        <sz val="10"/>
        <color rgb="FF000000"/>
        <rFont val="Arial Narrow"/>
        <family val="2"/>
      </rPr>
      <t>) LIMA PARA HUESO</t>
    </r>
  </si>
  <si>
    <r>
      <t>(IN-</t>
    </r>
    <r>
      <rPr>
        <sz val="10"/>
        <color rgb="FF000000"/>
        <rFont val="Century Schoolbook"/>
        <family val="1"/>
      </rPr>
      <t>1733</t>
    </r>
    <r>
      <rPr>
        <sz val="10"/>
        <color rgb="FF000000"/>
        <rFont val="Arial Narrow"/>
        <family val="2"/>
      </rPr>
      <t>) Espejo bucal normal con mango kit</t>
    </r>
  </si>
  <si>
    <r>
      <t>(MO-</t>
    </r>
    <r>
      <rPr>
        <sz val="10"/>
        <color rgb="FF000000"/>
        <rFont val="Century Schoolbook"/>
        <family val="1"/>
      </rPr>
      <t>413</t>
    </r>
    <r>
      <rPr>
        <sz val="10"/>
        <color rgb="FF000000"/>
        <rFont val="Arial Narrow"/>
        <family val="2"/>
      </rPr>
      <t xml:space="preserve">) TIRAS DE LIJA ACERO ABRASI </t>
    </r>
    <r>
      <rPr>
        <sz val="10"/>
        <color rgb="FF000000"/>
        <rFont val="Century Schoolbook"/>
        <family val="1"/>
      </rPr>
      <t>4</t>
    </r>
    <r>
      <rPr>
        <sz val="10"/>
        <color rgb="FF000000"/>
        <rFont val="Arial Narrow"/>
        <family val="2"/>
      </rPr>
      <t>mm</t>
    </r>
  </si>
  <si>
    <r>
      <t>(MO-</t>
    </r>
    <r>
      <rPr>
        <sz val="10"/>
        <color rgb="FF000000"/>
        <rFont val="Century Schoolbook"/>
        <family val="1"/>
      </rPr>
      <t>560</t>
    </r>
    <r>
      <rPr>
        <sz val="10"/>
        <color rgb="FF000000"/>
        <rFont val="Arial Narrow"/>
        <family val="2"/>
      </rPr>
      <t>) LUBRICANTE EN SPRAY INDUSBELLO</t>
    </r>
  </si>
  <si>
    <r>
      <t>MEDESY INSTRUMENTO P/ COMPOSITE/TITANIO N,</t>
    </r>
    <r>
      <rPr>
        <sz val="10"/>
        <color rgb="FF000000"/>
        <rFont val="Century Schoolbook"/>
        <family val="1"/>
      </rPr>
      <t>179</t>
    </r>
  </si>
  <si>
    <r>
      <t xml:space="preserve">EYECTORES DE SALIBA PAQ. X </t>
    </r>
    <r>
      <rPr>
        <sz val="10"/>
        <rFont val="Century Schoolbook"/>
        <family val="1"/>
      </rPr>
      <t>100</t>
    </r>
    <r>
      <rPr>
        <sz val="10"/>
        <rFont val="Arial Narrow"/>
        <family val="2"/>
      </rPr>
      <t xml:space="preserve"> UND</t>
    </r>
  </si>
  <si>
    <r>
      <t>(IN-</t>
    </r>
    <r>
      <rPr>
        <sz val="10"/>
        <color rgb="FF000000"/>
        <rFont val="Century Schoolbook"/>
        <family val="1"/>
      </rPr>
      <t>0093</t>
    </r>
    <r>
      <rPr>
        <sz val="10"/>
        <color rgb="FF000000"/>
        <rFont val="Arial Narrow"/>
        <family val="2"/>
      </rPr>
      <t>) BANDEJA ACANALADA METALICA</t>
    </r>
  </si>
  <si>
    <t>LYSOL DESINFECTANTE SPRAY</t>
  </si>
  <si>
    <t>LUBRICANTE EN SPRAY KAVO</t>
  </si>
  <si>
    <r>
      <t xml:space="preserve">TIRAS DE LIJA ACERO ABRASI </t>
    </r>
    <r>
      <rPr>
        <sz val="10"/>
        <color rgb="FF000000"/>
        <rFont val="Century Schoolbook"/>
        <family val="1"/>
      </rPr>
      <t>4</t>
    </r>
    <r>
      <rPr>
        <sz val="10"/>
        <color rgb="FF000000"/>
        <rFont val="Arial Narrow"/>
        <family val="2"/>
      </rPr>
      <t>mm</t>
    </r>
  </si>
  <si>
    <r>
      <t xml:space="preserve">TIRAS DE POLIESTER ABRASIVAS </t>
    </r>
    <r>
      <rPr>
        <sz val="10"/>
        <color rgb="FF000000"/>
        <rFont val="Century Schoolbook"/>
        <family val="1"/>
      </rPr>
      <t>4,0</t>
    </r>
    <r>
      <rPr>
        <sz val="10"/>
        <color rgb="FF000000"/>
        <rFont val="Arial Narrow"/>
        <family val="2"/>
      </rPr>
      <t>MM</t>
    </r>
  </si>
  <si>
    <r>
      <t>GUANTES NITRILO XSMALL CAJAX</t>
    </r>
    <r>
      <rPr>
        <sz val="10"/>
        <color rgb="FF000000"/>
        <rFont val="Century Schoolbook"/>
        <family val="1"/>
      </rPr>
      <t>100</t>
    </r>
  </si>
  <si>
    <r>
      <t xml:space="preserve">GUANTES NO ESTERILES MEDIUM CAJA X </t>
    </r>
    <r>
      <rPr>
        <sz val="10"/>
        <color rgb="FF000000"/>
        <rFont val="Century Schoolbook"/>
        <family val="1"/>
      </rPr>
      <t>100</t>
    </r>
  </si>
  <si>
    <r>
      <rPr>
        <sz val="10"/>
        <color rgb="FF000000"/>
        <rFont val="Century Schoolbook"/>
        <family val="1"/>
      </rPr>
      <t>3</t>
    </r>
    <r>
      <rPr>
        <sz val="10"/>
        <color rgb="FF000000"/>
        <rFont val="Arial Narrow"/>
        <family val="2"/>
      </rPr>
      <t>M RESINA FILTEK FLOW fluida z</t>
    </r>
    <r>
      <rPr>
        <sz val="10"/>
        <color rgb="FF000000"/>
        <rFont val="Century Schoolbook"/>
        <family val="1"/>
      </rPr>
      <t xml:space="preserve">350 </t>
    </r>
    <r>
      <rPr>
        <sz val="10"/>
        <color rgb="FF000000"/>
        <rFont val="Arial Narrow"/>
        <family val="2"/>
      </rPr>
      <t xml:space="preserve">X </t>
    </r>
    <r>
      <rPr>
        <sz val="10"/>
        <color rgb="FF000000"/>
        <rFont val="Century Schoolbook"/>
        <family val="1"/>
      </rPr>
      <t>2</t>
    </r>
    <r>
      <rPr>
        <sz val="10"/>
        <color rgb="FF000000"/>
        <rFont val="Arial Narrow"/>
        <family val="2"/>
      </rPr>
      <t xml:space="preserve"> jeringas</t>
    </r>
  </si>
  <si>
    <r>
      <t xml:space="preserve">FLUOFAR neutro gel desensibilizante x </t>
    </r>
    <r>
      <rPr>
        <sz val="10"/>
        <color rgb="FF000000"/>
        <rFont val="Century Schoolbook"/>
        <family val="1"/>
      </rPr>
      <t>200</t>
    </r>
    <r>
      <rPr>
        <sz val="10"/>
        <color rgb="FF000000"/>
        <rFont val="Arial Narrow"/>
        <family val="2"/>
      </rPr>
      <t>ml</t>
    </r>
  </si>
  <si>
    <r>
      <rPr>
        <sz val="10"/>
        <color rgb="FF000000"/>
        <rFont val="Century Schoolbook"/>
        <family val="1"/>
      </rPr>
      <t>3</t>
    </r>
    <r>
      <rPr>
        <sz val="10"/>
        <color rgb="FF000000"/>
        <rFont val="Arial Narrow"/>
        <family val="2"/>
      </rPr>
      <t>M RESINA P</t>
    </r>
    <r>
      <rPr>
        <sz val="10"/>
        <color rgb="FF000000"/>
        <rFont val="Century Schoolbook"/>
        <family val="1"/>
      </rPr>
      <t>60</t>
    </r>
    <r>
      <rPr>
        <sz val="10"/>
        <color rgb="FF000000"/>
        <rFont val="Arial Narrow"/>
        <family val="2"/>
      </rPr>
      <t>X</t>
    </r>
    <r>
      <rPr>
        <sz val="10"/>
        <color rgb="FF000000"/>
        <rFont val="Century Schoolbook"/>
        <family val="1"/>
      </rPr>
      <t>4</t>
    </r>
    <r>
      <rPr>
        <sz val="10"/>
        <color rgb="FF000000"/>
        <rFont val="Arial Narrow"/>
        <family val="2"/>
      </rPr>
      <t>jer+ Sis adhesivo</t>
    </r>
  </si>
  <si>
    <t>HEMOSTATICO JD</t>
  </si>
  <si>
    <r>
      <t>TDV POLIGLOSS X</t>
    </r>
    <r>
      <rPr>
        <sz val="10"/>
        <color rgb="FF000000"/>
        <rFont val="Century Schoolbook"/>
        <family val="1"/>
      </rPr>
      <t>3</t>
    </r>
    <r>
      <rPr>
        <sz val="10"/>
        <color rgb="FF000000"/>
        <rFont val="Arial Narrow"/>
        <family val="2"/>
      </rPr>
      <t xml:space="preserve"> gr pasta de pulimento diamantada</t>
    </r>
  </si>
  <si>
    <r>
      <t xml:space="preserve">TIJERA CURVA </t>
    </r>
    <r>
      <rPr>
        <sz val="10"/>
        <color rgb="FF000000"/>
        <rFont val="Century Schoolbook"/>
        <family val="1"/>
      </rPr>
      <t>4</t>
    </r>
    <r>
      <rPr>
        <sz val="10"/>
        <color rgb="FF000000"/>
        <rFont val="Arial Narrow"/>
        <family val="2"/>
      </rPr>
      <t>''</t>
    </r>
  </si>
  <si>
    <t>BANDEJA ACANALADA METALICA</t>
  </si>
  <si>
    <r>
      <rPr>
        <b/>
        <sz val="9"/>
        <rFont val="Century Schoolbook"/>
        <family val="1"/>
      </rPr>
      <t>4.-</t>
    </r>
    <r>
      <rPr>
        <sz val="10"/>
        <rFont val="Arial Narrow"/>
        <family val="2"/>
      </rPr>
      <t xml:space="preserve"> Coordinar para la prestación de servicios de asistencia social y otros relacionados con el Bienestar Universitario.</t>
    </r>
  </si>
  <si>
    <t>Prestación de servicios de asistencia social y otros relacionados con el Bienestar universitario coordinada.</t>
  </si>
  <si>
    <t>N° de personas asistidas por Bienestar Universitario</t>
  </si>
  <si>
    <r>
      <rPr>
        <b/>
        <sz val="9"/>
        <color theme="1"/>
        <rFont val="Century Schoolbook"/>
        <family val="1"/>
      </rPr>
      <t>1.-</t>
    </r>
    <r>
      <rPr>
        <sz val="10"/>
        <color theme="1"/>
        <rFont val="Arial Narrow"/>
        <family val="2"/>
      </rPr>
      <t xml:space="preserve"> Coordinar, organizar, desarrollar y promocionar torneos internos en: Fulbito, Indor, Ajedrez, Taekwondo, Pesas, Básquet y Voleibol.
</t>
    </r>
    <r>
      <rPr>
        <b/>
        <sz val="9"/>
        <color theme="1"/>
        <rFont val="Century Schoolbook"/>
        <family val="1"/>
      </rPr>
      <t>2.-</t>
    </r>
    <r>
      <rPr>
        <sz val="10"/>
        <color theme="1"/>
        <rFont val="Arial Narrow"/>
        <family val="2"/>
      </rPr>
      <t xml:space="preserve"> Seleccionar talentos deportivos en: Futbol, Básquet, Pesas, Taekwondo.
</t>
    </r>
    <r>
      <rPr>
        <b/>
        <sz val="9"/>
        <color theme="1"/>
        <rFont val="Century Schoolbook"/>
        <family val="1"/>
      </rPr>
      <t>3.-</t>
    </r>
    <r>
      <rPr>
        <sz val="10"/>
        <color theme="1"/>
        <rFont val="Arial Narrow"/>
        <family val="2"/>
      </rPr>
      <t xml:space="preserve"> Coordinar, organizar, desarrollar y promocionar actividades recreativas en: Caminatas, Campismo, Excursión, Ciclismo y Atletismo.
</t>
    </r>
    <r>
      <rPr>
        <b/>
        <sz val="9"/>
        <color theme="1"/>
        <rFont val="Century Schoolbook"/>
        <family val="1"/>
      </rPr>
      <t>4.-</t>
    </r>
    <r>
      <rPr>
        <sz val="10"/>
        <color theme="1"/>
        <rFont val="Arial Narrow"/>
        <family val="2"/>
      </rPr>
      <t xml:space="preserve"> Coordinar y desarrollar cursos en Natación, Ajedrez y Box.
</t>
    </r>
    <r>
      <rPr>
        <b/>
        <sz val="9"/>
        <color theme="1"/>
        <rFont val="Century Schoolbook"/>
        <family val="1"/>
      </rPr>
      <t>5.-</t>
    </r>
    <r>
      <rPr>
        <sz val="10"/>
        <color theme="1"/>
        <rFont val="Arial Narrow"/>
        <family val="2"/>
      </rPr>
      <t xml:space="preserve"> Coordinar, organizar, desarrollar y promocionar cursos terapéuticos en baile y para estudiantes en estado de gestación.
</t>
    </r>
    <r>
      <rPr>
        <b/>
        <sz val="9"/>
        <color theme="1"/>
        <rFont val="Century Schoolbook"/>
        <family val="1"/>
      </rPr>
      <t>6.-</t>
    </r>
    <r>
      <rPr>
        <sz val="10"/>
        <color theme="1"/>
        <rFont val="Arial Narrow"/>
        <family val="2"/>
      </rPr>
      <t xml:space="preserve"> Coordinar, atender, preparar y acondicionar físicamente a las y los estudiantes.</t>
    </r>
  </si>
  <si>
    <r>
      <rPr>
        <b/>
        <sz val="9"/>
        <color theme="1"/>
        <rFont val="Century Schoolbook"/>
        <family val="1"/>
      </rPr>
      <t>1.-</t>
    </r>
    <r>
      <rPr>
        <sz val="10"/>
        <color theme="1"/>
        <rFont val="Arial Narrow"/>
        <family val="2"/>
      </rPr>
      <t xml:space="preserve"> Registro de Inscripciones, oficios, Propuesta de torneo, fotos, afiches, calendarios de juegos, otros.
</t>
    </r>
    <r>
      <rPr>
        <b/>
        <sz val="9"/>
        <color theme="1"/>
        <rFont val="Century Schoolbook"/>
        <family val="1"/>
      </rPr>
      <t>2.-</t>
    </r>
    <r>
      <rPr>
        <sz val="10"/>
        <color theme="1"/>
        <rFont val="Arial Narrow"/>
        <family val="2"/>
      </rPr>
      <t xml:space="preserve"> Fichas Técnicas de Seleccionados, acta constitutiva de selecciones.
</t>
    </r>
    <r>
      <rPr>
        <b/>
        <sz val="9"/>
        <color theme="1"/>
        <rFont val="Century Schoolbook"/>
        <family val="1"/>
      </rPr>
      <t>3.-</t>
    </r>
    <r>
      <rPr>
        <sz val="10"/>
        <color theme="1"/>
        <rFont val="Arial Narrow"/>
        <family val="2"/>
      </rPr>
      <t xml:space="preserve"> Registro de Inscripciones, de asistencia, oficios, propuesta de actividad, fotos, afiches, otros.
</t>
    </r>
    <r>
      <rPr>
        <b/>
        <sz val="9"/>
        <color theme="1"/>
        <rFont val="Century Schoolbook"/>
        <family val="1"/>
      </rPr>
      <t>4.-</t>
    </r>
    <r>
      <rPr>
        <sz val="10"/>
        <color theme="1"/>
        <rFont val="Arial Narrow"/>
        <family val="2"/>
      </rPr>
      <t xml:space="preserve"> Registro de Inscripciones, registro de asistencia, afiches, certificados, Propuesta de cursos, fotos, otros.
</t>
    </r>
    <r>
      <rPr>
        <b/>
        <sz val="9"/>
        <color theme="1"/>
        <rFont val="Century Schoolbook"/>
        <family val="1"/>
      </rPr>
      <t>5.-</t>
    </r>
    <r>
      <rPr>
        <sz val="10"/>
        <color theme="1"/>
        <rFont val="Arial Narrow"/>
        <family val="2"/>
      </rPr>
      <t xml:space="preserve"> Registro de Inscripciones, registro de asistencia, afiches, certificados, fotos.
</t>
    </r>
    <r>
      <rPr>
        <b/>
        <sz val="9"/>
        <color theme="1"/>
        <rFont val="Century Schoolbook"/>
        <family val="1"/>
      </rPr>
      <t>6.-</t>
    </r>
    <r>
      <rPr>
        <sz val="10"/>
        <color theme="1"/>
        <rFont val="Arial Narrow"/>
        <family val="2"/>
      </rPr>
      <t xml:space="preserve"> Reporte semestral consolidado de prestación de servicios de asistencia social y otros relacionados con el bienestar universitario.</t>
    </r>
  </si>
  <si>
    <t>* Jorge Villacís Salcedo,
  Director de la DBU
* Marco Poma Bustos,
 Jaime Barrezueta Martínez,
  Instructores Deportivos
* Janeth Cedillo Procel,
  Médicos Institucionales
* Nery Valarezo Armijos,
  Auxiliar de Servicios</t>
  </si>
  <si>
    <r>
      <rPr>
        <b/>
        <sz val="9"/>
        <color theme="1"/>
        <rFont val="Century Schoolbook"/>
        <family val="1"/>
      </rPr>
      <t>1.-</t>
    </r>
    <r>
      <rPr>
        <sz val="10"/>
        <color theme="1"/>
        <rFont val="Arial Narrow"/>
        <family val="2"/>
      </rPr>
      <t xml:space="preserve"> Coordinar la gestión interinstitucional con el MSP, Cuerpo de Bomberos y otros para el control higiénico y nutricional.
</t>
    </r>
    <r>
      <rPr>
        <b/>
        <sz val="9"/>
        <color theme="1"/>
        <rFont val="Century Schoolbook"/>
        <family val="1"/>
      </rPr>
      <t>2.-</t>
    </r>
    <r>
      <rPr>
        <sz val="10"/>
        <color theme="1"/>
        <rFont val="Arial Narrow"/>
        <family val="2"/>
      </rPr>
      <t xml:space="preserve"> Desarrollar talleres higiénicos y nutricionales dirigido a los y las administradores y dueños de los comedores, bares y cafeterías de la UTMACH.
</t>
    </r>
    <r>
      <rPr>
        <b/>
        <sz val="9"/>
        <color theme="1"/>
        <rFont val="Century Schoolbook"/>
        <family val="1"/>
      </rPr>
      <t>3.-</t>
    </r>
    <r>
      <rPr>
        <sz val="10"/>
        <color theme="1"/>
        <rFont val="Arial Narrow"/>
        <family val="2"/>
      </rPr>
      <t xml:space="preserve"> Dar seguimiento, controlar y monitorear el cumplimiento de las obligaciones establecidas en el contrato y/o permiso de funcionamiento.</t>
    </r>
  </si>
  <si>
    <r>
      <rPr>
        <b/>
        <sz val="9"/>
        <color theme="1"/>
        <rFont val="Century Schoolbook"/>
        <family val="1"/>
      </rPr>
      <t>1.-</t>
    </r>
    <r>
      <rPr>
        <sz val="10"/>
        <color theme="1"/>
        <rFont val="Arial Narrow"/>
        <family val="2"/>
      </rPr>
      <t xml:space="preserve"> Oficios.
</t>
    </r>
    <r>
      <rPr>
        <b/>
        <sz val="9"/>
        <color theme="1"/>
        <rFont val="Century Schoolbook"/>
        <family val="1"/>
      </rPr>
      <t>2.-</t>
    </r>
    <r>
      <rPr>
        <sz val="10"/>
        <color theme="1"/>
        <rFont val="Arial Narrow"/>
        <family val="2"/>
      </rPr>
      <t xml:space="preserve"> Registros de asistencias.
</t>
    </r>
    <r>
      <rPr>
        <b/>
        <sz val="9"/>
        <color theme="1"/>
        <rFont val="Century Schoolbook"/>
        <family val="1"/>
      </rPr>
      <t>3.-</t>
    </r>
    <r>
      <rPr>
        <sz val="10"/>
        <color theme="1"/>
        <rFont val="Arial Narrow"/>
        <family val="2"/>
      </rPr>
      <t xml:space="preserve"> Fotos.
</t>
    </r>
    <r>
      <rPr>
        <b/>
        <sz val="9"/>
        <color theme="1"/>
        <rFont val="Century Schoolbook"/>
        <family val="1"/>
      </rPr>
      <t>4.-</t>
    </r>
    <r>
      <rPr>
        <sz val="10"/>
        <color theme="1"/>
        <rFont val="Arial Narrow"/>
        <family val="2"/>
      </rPr>
      <t xml:space="preserve"> Fichas de Seguimientos.
</t>
    </r>
    <r>
      <rPr>
        <b/>
        <sz val="9"/>
        <color theme="1"/>
        <rFont val="Century Schoolbook"/>
        <family val="1"/>
      </rPr>
      <t>5.-</t>
    </r>
    <r>
      <rPr>
        <sz val="10"/>
        <color theme="1"/>
        <rFont val="Arial Narrow"/>
        <family val="2"/>
      </rPr>
      <t xml:space="preserve"> Informes.
</t>
    </r>
    <r>
      <rPr>
        <b/>
        <sz val="9"/>
        <color theme="1"/>
        <rFont val="Century Schoolbook"/>
        <family val="1"/>
      </rPr>
      <t>6.-</t>
    </r>
    <r>
      <rPr>
        <sz val="10"/>
        <color theme="1"/>
        <rFont val="Arial Narrow"/>
        <family val="2"/>
      </rPr>
      <t xml:space="preserve"> Registro de Mantenimiento de áreas de bienestar estudiantil.
</t>
    </r>
    <r>
      <rPr>
        <b/>
        <sz val="9"/>
        <color theme="1"/>
        <rFont val="Century Schoolbook"/>
        <family val="1"/>
      </rPr>
      <t>7.-</t>
    </r>
    <r>
      <rPr>
        <sz val="10"/>
        <color theme="1"/>
        <rFont val="Arial Narrow"/>
        <family val="2"/>
      </rPr>
      <t xml:space="preserve"> Reporte anual de mecanismos de participación implementados.
</t>
    </r>
    <r>
      <rPr>
        <b/>
        <sz val="9"/>
        <color theme="1"/>
        <rFont val="Century Schoolbook"/>
        <family val="1"/>
      </rPr>
      <t>8.-</t>
    </r>
    <r>
      <rPr>
        <sz val="10"/>
        <color theme="1"/>
        <rFont val="Arial Narrow"/>
        <family val="2"/>
      </rPr>
      <t xml:space="preserve"> Reporte semestral consolidado de prestación de servicios de asistencia social y otros relacionados con el Bienestar universitario.</t>
    </r>
  </si>
  <si>
    <t>* Jorge Villacís Salcedo,
  Director de la DBU
* Médicos Institucionales
* Dra. Janeth Cedillo Procel,
* Lourdes Guevara,
  Auxiliar de Enfermería</t>
  </si>
  <si>
    <r>
      <rPr>
        <b/>
        <sz val="9"/>
        <color theme="1"/>
        <rFont val="Century Schoolbook"/>
        <family val="1"/>
      </rPr>
      <t>1.-</t>
    </r>
    <r>
      <rPr>
        <sz val="10"/>
        <color theme="1"/>
        <rFont val="Arial Narrow"/>
        <family val="2"/>
      </rPr>
      <t xml:space="preserve"> Realizar el estudio socioeconómico a los y las estudiantes de la UTMACH.
</t>
    </r>
    <r>
      <rPr>
        <b/>
        <sz val="9"/>
        <color theme="1"/>
        <rFont val="Century Schoolbook"/>
        <family val="1"/>
      </rPr>
      <t>2.-</t>
    </r>
    <r>
      <rPr>
        <sz val="10"/>
        <color theme="1"/>
        <rFont val="Arial Narrow"/>
        <family val="2"/>
      </rPr>
      <t xml:space="preserve"> Asesorar, consejería y apoyo profesional a los y las estudiantes de la UTMACH.
</t>
    </r>
    <r>
      <rPr>
        <b/>
        <sz val="9"/>
        <color theme="1"/>
        <rFont val="Century Schoolbook"/>
        <family val="1"/>
      </rPr>
      <t>3.-</t>
    </r>
    <r>
      <rPr>
        <sz val="10"/>
        <color theme="1"/>
        <rFont val="Arial Narrow"/>
        <family val="2"/>
      </rPr>
      <t xml:space="preserve"> Intervenir en casos con las diferentes unidades académicas de la UTMACH, instituciones públicas y privadas.
</t>
    </r>
    <r>
      <rPr>
        <b/>
        <sz val="9"/>
        <color theme="1"/>
        <rFont val="Century Schoolbook"/>
        <family val="1"/>
      </rPr>
      <t>4.-</t>
    </r>
    <r>
      <rPr>
        <sz val="10"/>
        <color theme="1"/>
        <rFont val="Arial Narrow"/>
        <family val="2"/>
      </rPr>
      <t xml:space="preserve"> Planificar, ejecutar - evaluar los proyectos sociales, la intervención de casos con las diferentes unidades académicas de la UTMACH e instituciones públicas y privadas.
</t>
    </r>
    <r>
      <rPr>
        <b/>
        <sz val="9"/>
        <color theme="1"/>
        <rFont val="Century Schoolbook"/>
        <family val="1"/>
      </rPr>
      <t>5.-</t>
    </r>
    <r>
      <rPr>
        <sz val="10"/>
        <color theme="1"/>
        <rFont val="Arial Narrow"/>
        <family val="2"/>
      </rPr>
      <t xml:space="preserve"> Asistir la atención a los y las estudiantes victimas de abuso y violencia sexual; violación de derechos, a la integridad física y psicológica.</t>
    </r>
  </si>
  <si>
    <r>
      <rPr>
        <b/>
        <sz val="9"/>
        <color theme="1"/>
        <rFont val="Century Schoolbook"/>
        <family val="1"/>
      </rPr>
      <t>1.-</t>
    </r>
    <r>
      <rPr>
        <b/>
        <sz val="10"/>
        <color theme="1"/>
        <rFont val="Arial Narrow"/>
        <family val="2"/>
      </rPr>
      <t xml:space="preserve"> </t>
    </r>
    <r>
      <rPr>
        <sz val="10"/>
        <color theme="1"/>
        <rFont val="Arial Narrow"/>
        <family val="2"/>
      </rPr>
      <t xml:space="preserve">Hoja de Ruta.
</t>
    </r>
    <r>
      <rPr>
        <b/>
        <sz val="9"/>
        <color theme="1"/>
        <rFont val="Century Schoolbook"/>
        <family val="1"/>
      </rPr>
      <t>2.-</t>
    </r>
    <r>
      <rPr>
        <sz val="10"/>
        <color theme="1"/>
        <rFont val="Arial Narrow"/>
        <family val="2"/>
      </rPr>
      <t xml:space="preserve"> Ficha de diagnóstico socioeconómico.
</t>
    </r>
    <r>
      <rPr>
        <b/>
        <sz val="9"/>
        <color theme="1"/>
        <rFont val="Century Schoolbook"/>
        <family val="1"/>
      </rPr>
      <t>3.-</t>
    </r>
    <r>
      <rPr>
        <sz val="10"/>
        <color theme="1"/>
        <rFont val="Arial Narrow"/>
        <family val="2"/>
      </rPr>
      <t xml:space="preserve"> Registro de atención.
</t>
    </r>
    <r>
      <rPr>
        <b/>
        <sz val="9"/>
        <color theme="1"/>
        <rFont val="Century Schoolbook"/>
        <family val="1"/>
      </rPr>
      <t>4.-</t>
    </r>
    <r>
      <rPr>
        <sz val="10"/>
        <color theme="1"/>
        <rFont val="Arial Narrow"/>
        <family val="2"/>
      </rPr>
      <t xml:space="preserve"> Denuncias.
</t>
    </r>
    <r>
      <rPr>
        <b/>
        <sz val="9"/>
        <color theme="1"/>
        <rFont val="Century Schoolbook"/>
        <family val="1"/>
      </rPr>
      <t>5.-</t>
    </r>
    <r>
      <rPr>
        <b/>
        <sz val="10"/>
        <color theme="1"/>
        <rFont val="Arial Narrow"/>
        <family val="2"/>
      </rPr>
      <t xml:space="preserve"> </t>
    </r>
    <r>
      <rPr>
        <sz val="10"/>
        <color theme="1"/>
        <rFont val="Arial Narrow"/>
        <family val="2"/>
      </rPr>
      <t xml:space="preserve">Oficios, otros.
</t>
    </r>
    <r>
      <rPr>
        <b/>
        <sz val="9"/>
        <color theme="1"/>
        <rFont val="Century Schoolbook"/>
        <family val="1"/>
      </rPr>
      <t>6.-</t>
    </r>
    <r>
      <rPr>
        <sz val="10"/>
        <color theme="1"/>
        <rFont val="Arial Narrow"/>
        <family val="2"/>
      </rPr>
      <t xml:space="preserve"> Reporte semestral consolidado de prestación de servicios de asistencia social y otros relacionados con el Bienestar universitario.</t>
    </r>
  </si>
  <si>
    <t>* Jorge Villacís Salcedo,
  Director de la UBE
* Jenny Reyes Valdiviezo,
  Trabajador Social de la DBU</t>
  </si>
  <si>
    <r>
      <rPr>
        <b/>
        <sz val="9"/>
        <color theme="1"/>
        <rFont val="Century Schoolbook"/>
        <family val="1"/>
      </rPr>
      <t>1.-</t>
    </r>
    <r>
      <rPr>
        <b/>
        <sz val="10"/>
        <color theme="1"/>
        <rFont val="Arial Narrow"/>
        <family val="2"/>
      </rPr>
      <t xml:space="preserve"> </t>
    </r>
    <r>
      <rPr>
        <sz val="10"/>
        <color theme="1"/>
        <rFont val="Arial Narrow"/>
        <family val="2"/>
      </rPr>
      <t xml:space="preserve">Elaborar material de difusión.
</t>
    </r>
    <r>
      <rPr>
        <b/>
        <sz val="9"/>
        <color theme="1"/>
        <rFont val="Century Schoolbook"/>
        <family val="1"/>
      </rPr>
      <t>2.-</t>
    </r>
    <r>
      <rPr>
        <sz val="10"/>
        <color theme="1"/>
        <rFont val="Arial Narrow"/>
        <family val="2"/>
      </rPr>
      <t xml:space="preserve"> Visitar los diferentes secciones y paralelos de la UTMACH.</t>
    </r>
  </si>
  <si>
    <r>
      <rPr>
        <b/>
        <sz val="9"/>
        <color theme="1"/>
        <rFont val="Century Schoolbook"/>
        <family val="1"/>
      </rPr>
      <t>1.-</t>
    </r>
    <r>
      <rPr>
        <sz val="10"/>
        <color theme="1"/>
        <rFont val="Arial Narrow"/>
        <family val="2"/>
      </rPr>
      <t xml:space="preserve"> Rolp - Up.
</t>
    </r>
    <r>
      <rPr>
        <b/>
        <sz val="9"/>
        <color theme="1"/>
        <rFont val="Century Schoolbook"/>
        <family val="1"/>
      </rPr>
      <t>2.-</t>
    </r>
    <r>
      <rPr>
        <b/>
        <sz val="10"/>
        <color theme="1"/>
        <rFont val="Arial Narrow"/>
        <family val="2"/>
      </rPr>
      <t xml:space="preserve"> </t>
    </r>
    <r>
      <rPr>
        <sz val="10"/>
        <color theme="1"/>
        <rFont val="Arial Narrow"/>
        <family val="2"/>
      </rPr>
      <t xml:space="preserve">Fotos, otros.
</t>
    </r>
    <r>
      <rPr>
        <b/>
        <sz val="9"/>
        <color theme="1"/>
        <rFont val="Century Schoolbook"/>
        <family val="1"/>
      </rPr>
      <t>3.-</t>
    </r>
    <r>
      <rPr>
        <sz val="10"/>
        <color theme="1"/>
        <rFont val="Arial Narrow"/>
        <family val="2"/>
      </rPr>
      <t xml:space="preserve"> Reporte semestral consolidado de prestación de servicios de asistencia social y otros relacionados con el Bienestar universitario.</t>
    </r>
  </si>
  <si>
    <t>* Jorge Villacís Salcedo,
  Director de la DBU
* Jenny Reyes Valdiviezo,
  Homer Riofrio León,
 Trabajadores Sociales de la UBE
  Asistente Administrativo</t>
  </si>
  <si>
    <t>530204 0701 003</t>
  </si>
  <si>
    <r>
      <t xml:space="preserve">Portafolios de Servicios con </t>
    </r>
    <r>
      <rPr>
        <sz val="10"/>
        <color theme="1"/>
        <rFont val="Century Schoolbook"/>
        <family val="1"/>
      </rPr>
      <t>10</t>
    </r>
    <r>
      <rPr>
        <sz val="10"/>
        <color theme="1"/>
        <rFont val="Arial Narrow"/>
        <family val="2"/>
      </rPr>
      <t xml:space="preserve"> Hojas Internas, Bolsillo Troquelado con brillo UV Impresas a full color en couche </t>
    </r>
    <r>
      <rPr>
        <sz val="10"/>
        <color theme="1"/>
        <rFont val="Century Schoolbook"/>
        <family val="1"/>
      </rPr>
      <t>150</t>
    </r>
    <r>
      <rPr>
        <sz val="10"/>
        <color theme="1"/>
        <rFont val="Arial Narrow"/>
        <family val="2"/>
      </rPr>
      <t xml:space="preserve"> grs.</t>
    </r>
  </si>
  <si>
    <r>
      <t xml:space="preserve">Tablet’s de </t>
    </r>
    <r>
      <rPr>
        <sz val="10"/>
        <color theme="1"/>
        <rFont val="Century Schoolbook"/>
        <family val="1"/>
      </rPr>
      <t xml:space="preserve">8 </t>
    </r>
    <r>
      <rPr>
        <sz val="10"/>
        <color theme="1"/>
        <rFont val="Arial Narrow"/>
        <family val="2"/>
      </rPr>
      <t>pulgadas</t>
    </r>
  </si>
  <si>
    <t>Servicio de internet</t>
  </si>
  <si>
    <t>531403 0701 003</t>
  </si>
  <si>
    <t>Rolp - UP</t>
  </si>
  <si>
    <r>
      <rPr>
        <b/>
        <sz val="9"/>
        <color theme="1"/>
        <rFont val="Century Schoolbook"/>
        <family val="1"/>
      </rPr>
      <t>5.-</t>
    </r>
    <r>
      <rPr>
        <sz val="10"/>
        <color theme="1"/>
        <rFont val="Arial Narrow"/>
        <family val="2"/>
      </rPr>
      <t xml:space="preserve"> Coordinar el proceso para la obtención del seguro de vida y accidentes personales.</t>
    </r>
  </si>
  <si>
    <t>Proceso para la obtención del seguro de vida y accidentes personales coordinada.</t>
  </si>
  <si>
    <t>N° de personas beneficiarias del seguro de vida y accidentes personales</t>
  </si>
  <si>
    <r>
      <rPr>
        <b/>
        <sz val="9"/>
        <rFont val="Century Schoolbook"/>
        <family val="1"/>
      </rPr>
      <t>1.-</t>
    </r>
    <r>
      <rPr>
        <sz val="10"/>
        <rFont val="Arial Narrow"/>
        <family val="2"/>
      </rPr>
      <t xml:space="preserve"> Contratar los servicios de una aseguradora.
</t>
    </r>
    <r>
      <rPr>
        <b/>
        <sz val="9"/>
        <rFont val="Century Schoolbook"/>
        <family val="1"/>
      </rPr>
      <t>2.-</t>
    </r>
    <r>
      <rPr>
        <b/>
        <sz val="10"/>
        <rFont val="Arial Narrow"/>
        <family val="2"/>
      </rPr>
      <t xml:space="preserve"> </t>
    </r>
    <r>
      <rPr>
        <sz val="10"/>
        <rFont val="Arial Narrow"/>
        <family val="2"/>
      </rPr>
      <t>Entregar servicios y beneficios del seguro de vida de accidentes personales.</t>
    </r>
  </si>
  <si>
    <r>
      <rPr>
        <b/>
        <sz val="9"/>
        <color theme="1"/>
        <rFont val="Century Schoolbook"/>
        <family val="1"/>
      </rPr>
      <t>1.-</t>
    </r>
    <r>
      <rPr>
        <sz val="10"/>
        <color theme="1"/>
        <rFont val="Arial Narrow"/>
        <family val="2"/>
      </rPr>
      <t xml:space="preserve"> Pliegos para contratación.
</t>
    </r>
    <r>
      <rPr>
        <b/>
        <sz val="9"/>
        <color theme="1"/>
        <rFont val="Century Schoolbook"/>
        <family val="1"/>
      </rPr>
      <t>2.-</t>
    </r>
    <r>
      <rPr>
        <sz val="10"/>
        <color theme="1"/>
        <rFont val="Arial Narrow"/>
        <family val="2"/>
      </rPr>
      <t xml:space="preserve"> Póliza de seguro de vida y accidentes personales entre la UTMACH y la Aseguradora ganadora, registro de servicios entregados.
</t>
    </r>
    <r>
      <rPr>
        <b/>
        <sz val="9"/>
        <color theme="1"/>
        <rFont val="Century Schoolbook"/>
        <family val="1"/>
      </rPr>
      <t>3.-</t>
    </r>
    <r>
      <rPr>
        <sz val="10"/>
        <color theme="1"/>
        <rFont val="Arial Narrow"/>
        <family val="2"/>
      </rPr>
      <t xml:space="preserve"> Informe anual de siniestralidad.</t>
    </r>
  </si>
  <si>
    <t>Contratación de Póliza de Seguro de Vida y Accidentes personales</t>
  </si>
  <si>
    <r>
      <rPr>
        <b/>
        <sz val="9"/>
        <color theme="1"/>
        <rFont val="Century Schoolbook"/>
        <family val="1"/>
      </rPr>
      <t>6.-</t>
    </r>
    <r>
      <rPr>
        <sz val="10"/>
        <color theme="1"/>
        <rFont val="Arial Narrow"/>
        <family val="2"/>
      </rPr>
      <t xml:space="preserve"> Coordinar para la implementación de mecanismos para la participación ciudadana.</t>
    </r>
  </si>
  <si>
    <t>Implementación de mecanismos para la participación ciudadana coordinada.</t>
  </si>
  <si>
    <t>N° de campañas semestrales de donación de sangre como mecanismo de participación ciudadana</t>
  </si>
  <si>
    <t xml:space="preserve">* Jorge Villacís Salcedo,
  Director de la DBU
* Jenny Reyes Valdiviezo,
  Homer Riofrio León,
  Trabajadores Sociales de la UBE
</t>
  </si>
  <si>
    <r>
      <rPr>
        <b/>
        <sz val="9"/>
        <color theme="1"/>
        <rFont val="Century Schoolbook"/>
        <family val="1"/>
      </rPr>
      <t>7.-</t>
    </r>
    <r>
      <rPr>
        <sz val="10"/>
        <color theme="1"/>
        <rFont val="Arial Narrow"/>
        <family val="2"/>
      </rPr>
      <t xml:space="preserve"> Entregar la Planificación Operativa Anual y Evaluación de la Planificación Operativa Anual.</t>
    </r>
  </si>
  <si>
    <t>N° de Plan Operativo Anual y Evaluaciones semestrales del POA</t>
  </si>
  <si>
    <r>
      <rPr>
        <b/>
        <sz val="9"/>
        <color theme="1"/>
        <rFont val="Century Schoolbook"/>
        <family val="1"/>
      </rPr>
      <t>1.-</t>
    </r>
    <r>
      <rPr>
        <b/>
        <sz val="10"/>
        <color theme="1"/>
        <rFont val="Arial Narrow"/>
        <family val="2"/>
      </rPr>
      <t xml:space="preserve"> </t>
    </r>
    <r>
      <rPr>
        <sz val="10"/>
        <color theme="1"/>
        <rFont val="Arial Narrow"/>
        <family val="2"/>
      </rPr>
      <t xml:space="preserve">Elaborar Oficios.
</t>
    </r>
    <r>
      <rPr>
        <b/>
        <sz val="9"/>
        <color theme="1"/>
        <rFont val="Century Schoolbook"/>
        <family val="1"/>
      </rPr>
      <t>2.-</t>
    </r>
    <r>
      <rPr>
        <sz val="10"/>
        <color theme="1"/>
        <rFont val="Arial Narrow"/>
        <family val="2"/>
      </rPr>
      <t xml:space="preserve"> Elaborar proyectos, propuestas y programas.
</t>
    </r>
    <r>
      <rPr>
        <b/>
        <sz val="9"/>
        <color theme="1"/>
        <rFont val="Century Schoolbook"/>
        <family val="1"/>
      </rPr>
      <t>3.-</t>
    </r>
    <r>
      <rPr>
        <sz val="10"/>
        <color theme="1"/>
        <rFont val="Arial Narrow"/>
        <family val="2"/>
      </rPr>
      <t xml:space="preserve"> Proponer la suscripción de convenios y otros.
</t>
    </r>
    <r>
      <rPr>
        <b/>
        <sz val="9"/>
        <color theme="1"/>
        <rFont val="Century Schoolbook"/>
        <family val="1"/>
      </rPr>
      <t>4.-</t>
    </r>
    <r>
      <rPr>
        <sz val="10"/>
        <color theme="1"/>
        <rFont val="Arial Narrow"/>
        <family val="2"/>
      </rPr>
      <t xml:space="preserve"> </t>
    </r>
    <r>
      <rPr>
        <sz val="10"/>
        <rFont val="Arial Narrow"/>
        <family val="2"/>
      </rPr>
      <t>Coordinar la</t>
    </r>
    <r>
      <rPr>
        <sz val="10"/>
        <color theme="1"/>
        <rFont val="Arial Narrow"/>
        <family val="2"/>
      </rPr>
      <t xml:space="preserve"> gestión Interinstitucional.
</t>
    </r>
    <r>
      <rPr>
        <b/>
        <sz val="9"/>
        <color theme="1"/>
        <rFont val="Century Schoolbook"/>
        <family val="1"/>
      </rPr>
      <t>5.-</t>
    </r>
    <r>
      <rPr>
        <sz val="10"/>
        <color theme="1"/>
        <rFont val="Arial Narrow"/>
        <family val="2"/>
      </rPr>
      <t xml:space="preserve"> Mantener el ingreso y archivo de documentos.
</t>
    </r>
    <r>
      <rPr>
        <b/>
        <sz val="9"/>
        <color theme="1"/>
        <rFont val="Century Schoolbook"/>
        <family val="1"/>
      </rPr>
      <t>6.-</t>
    </r>
    <r>
      <rPr>
        <sz val="10"/>
        <color theme="1"/>
        <rFont val="Arial Narrow"/>
        <family val="2"/>
      </rPr>
      <t xml:space="preserve"> Controlar y evaluar los servicios ofertados por la UBE.</t>
    </r>
  </si>
  <si>
    <r>
      <rPr>
        <b/>
        <sz val="9"/>
        <color theme="1"/>
        <rFont val="Century Schoolbook"/>
        <family val="1"/>
      </rPr>
      <t>1.-</t>
    </r>
    <r>
      <rPr>
        <sz val="10"/>
        <color theme="1"/>
        <rFont val="Arial Narrow"/>
        <family val="2"/>
      </rPr>
      <t xml:space="preserve"> Proyectos y convenios.
</t>
    </r>
    <r>
      <rPr>
        <b/>
        <sz val="9"/>
        <color theme="1"/>
        <rFont val="Century Schoolbook"/>
        <family val="1"/>
      </rPr>
      <t>2.-</t>
    </r>
    <r>
      <rPr>
        <sz val="10"/>
        <color theme="1"/>
        <rFont val="Arial Narrow"/>
        <family val="2"/>
      </rPr>
      <t xml:space="preserve"> Oficios.
</t>
    </r>
    <r>
      <rPr>
        <b/>
        <sz val="9"/>
        <color theme="1"/>
        <rFont val="Century Schoolbook"/>
        <family val="1"/>
      </rPr>
      <t>3.-</t>
    </r>
    <r>
      <rPr>
        <b/>
        <sz val="10"/>
        <color theme="1"/>
        <rFont val="Arial Narrow"/>
        <family val="2"/>
      </rPr>
      <t xml:space="preserve"> </t>
    </r>
    <r>
      <rPr>
        <sz val="10"/>
        <color theme="1"/>
        <rFont val="Arial Narrow"/>
        <family val="2"/>
      </rPr>
      <t xml:space="preserve">Registros generales.
</t>
    </r>
    <r>
      <rPr>
        <b/>
        <sz val="9"/>
        <color theme="1"/>
        <rFont val="Century Schoolbook"/>
        <family val="1"/>
      </rPr>
      <t>4.-</t>
    </r>
    <r>
      <rPr>
        <sz val="10"/>
        <color theme="1"/>
        <rFont val="Arial Narrow"/>
        <family val="2"/>
      </rPr>
      <t xml:space="preserve"> Fichas de evaluación, control de ingreso y salida del personal.
</t>
    </r>
    <r>
      <rPr>
        <b/>
        <sz val="9"/>
        <color theme="1"/>
        <rFont val="Century Schoolbook"/>
        <family val="1"/>
      </rPr>
      <t>5.-</t>
    </r>
    <r>
      <rPr>
        <sz val="10"/>
        <color theme="1"/>
        <rFont val="Arial Narrow"/>
        <family val="2"/>
      </rPr>
      <t xml:space="preserve"> Plan Operativo Anual y Evaluaciones semestrales del POA.</t>
    </r>
  </si>
  <si>
    <t>* Jorge Villacís Salcedo,
  Director de la DBU
  Asistente Administrativo</t>
  </si>
  <si>
    <r>
      <rPr>
        <b/>
        <sz val="9"/>
        <color theme="1"/>
        <rFont val="Century Schoolbook"/>
        <family val="1"/>
      </rPr>
      <t>8.-</t>
    </r>
    <r>
      <rPr>
        <sz val="10"/>
        <color theme="1"/>
        <rFont val="Arial Narrow"/>
        <family val="2"/>
      </rPr>
      <t xml:space="preserve"> Organizar el archivo de gestión.</t>
    </r>
  </si>
  <si>
    <t>N° de archivos registrados en el Inventario documental</t>
  </si>
  <si>
    <r>
      <rPr>
        <b/>
        <sz val="9"/>
        <color theme="1"/>
        <rFont val="Century Schoolbook"/>
        <family val="1"/>
      </rPr>
      <t>1.-</t>
    </r>
    <r>
      <rPr>
        <sz val="10"/>
        <color theme="1"/>
        <rFont val="Arial Narrow"/>
        <family val="2"/>
      </rPr>
      <t xml:space="preserve"> Archivos
</t>
    </r>
    <r>
      <rPr>
        <b/>
        <sz val="9"/>
        <color theme="1"/>
        <rFont val="Century Schoolbook"/>
        <family val="1"/>
      </rPr>
      <t>2.-</t>
    </r>
    <r>
      <rPr>
        <sz val="10"/>
        <color theme="1"/>
        <rFont val="Arial Narrow"/>
        <family val="2"/>
      </rPr>
      <t xml:space="preserve"> Inventario documental</t>
    </r>
  </si>
  <si>
    <r>
      <rPr>
        <b/>
        <sz val="9"/>
        <color theme="1"/>
        <rFont val="Century Schoolbook"/>
        <family val="1"/>
      </rPr>
      <t>1.-</t>
    </r>
    <r>
      <rPr>
        <sz val="10"/>
        <color theme="1"/>
        <rFont val="Arial Narrow"/>
        <family val="2"/>
      </rPr>
      <t xml:space="preserve"> Inventario documental.</t>
    </r>
  </si>
  <si>
    <r>
      <rPr>
        <b/>
        <sz val="9"/>
        <rFont val="Century Schoolbook"/>
        <family val="1"/>
      </rPr>
      <t>1.-</t>
    </r>
    <r>
      <rPr>
        <sz val="10"/>
        <rFont val="Arial Narrow"/>
        <family val="2"/>
      </rPr>
      <t xml:space="preserve"> Emitir certificados para el uso de estudiantes y/o servidores emitidas.</t>
    </r>
  </si>
  <si>
    <t>Certificados para el uso de estudiantes y/o servidores emitidos.</t>
  </si>
  <si>
    <t>N° de certificados emitidos para el uso de estudiantes y/o servidores</t>
  </si>
  <si>
    <r>
      <rPr>
        <b/>
        <sz val="9"/>
        <rFont val="Century Schoolbook"/>
        <family val="1"/>
      </rPr>
      <t>1.-</t>
    </r>
    <r>
      <rPr>
        <sz val="10"/>
        <rFont val="Arial Narrow"/>
        <family val="2"/>
      </rPr>
      <t xml:space="preserve"> Revisar la documentación pertinente que avale su justificación.
</t>
    </r>
    <r>
      <rPr>
        <b/>
        <sz val="9"/>
        <rFont val="Century Schoolbook"/>
        <family val="1"/>
      </rPr>
      <t>2.-</t>
    </r>
    <r>
      <rPr>
        <sz val="10"/>
        <rFont val="Arial Narrow"/>
        <family val="2"/>
      </rPr>
      <t xml:space="preserve"> Emitir certificado de retiros de asignaturas.</t>
    </r>
  </si>
  <si>
    <r>
      <rPr>
        <b/>
        <sz val="9"/>
        <rFont val="Century Schoolbook"/>
        <family val="1"/>
      </rPr>
      <t>1.-</t>
    </r>
    <r>
      <rPr>
        <sz val="10"/>
        <rFont val="Arial Narrow"/>
        <family val="2"/>
      </rPr>
      <t xml:space="preserve"> Reporte mensual consolidado de certificados emitidos.
</t>
    </r>
    <r>
      <rPr>
        <b/>
        <sz val="9"/>
        <rFont val="Century Schoolbook"/>
        <family val="1"/>
      </rPr>
      <t>2.-</t>
    </r>
    <r>
      <rPr>
        <sz val="10"/>
        <rFont val="Arial Narrow"/>
        <family val="2"/>
      </rPr>
      <t xml:space="preserve"> Certificados emitidos.</t>
    </r>
  </si>
  <si>
    <t>* Jorge Villacís Salcedo,
  Director de la UBE
* Carlos Carchi,
  Jefe de Ser. de Asistencia Social
* Cinthia Vaca Castillo,
  Psicóloga Educativa</t>
  </si>
  <si>
    <r>
      <rPr>
        <b/>
        <sz val="9"/>
        <color theme="1"/>
        <rFont val="Century Schoolbook"/>
        <family val="1"/>
      </rPr>
      <t>2.-</t>
    </r>
    <r>
      <rPr>
        <sz val="10"/>
        <color theme="1"/>
        <rFont val="Arial Narrow"/>
        <family val="2"/>
      </rPr>
      <t xml:space="preserve"> Validar de requisitos para el otorgamiento de becas y ayudas económicas para los estudiantes regulares.</t>
    </r>
  </si>
  <si>
    <t>Requisitos para el otorgamiento de becas y ayudas económicas para los estudiantes regulares validados.</t>
  </si>
  <si>
    <t>N° de estudiantes que cumplieron con los requisitos para el otorgamiento de becas y ayudas económicas</t>
  </si>
  <si>
    <r>
      <rPr>
        <b/>
        <sz val="9"/>
        <color theme="1"/>
        <rFont val="Century Schoolbook"/>
        <family val="1"/>
      </rPr>
      <t>1.-</t>
    </r>
    <r>
      <rPr>
        <sz val="10"/>
        <color theme="1"/>
        <rFont val="Arial Narrow"/>
        <family val="2"/>
      </rPr>
      <t xml:space="preserve"> Verificar documentación entregada por los estudiantes.
</t>
    </r>
    <r>
      <rPr>
        <b/>
        <sz val="9"/>
        <color theme="1"/>
        <rFont val="Century Schoolbook"/>
        <family val="1"/>
      </rPr>
      <t>2.-</t>
    </r>
    <r>
      <rPr>
        <sz val="10"/>
        <color theme="1"/>
        <rFont val="Arial Narrow"/>
        <family val="2"/>
      </rPr>
      <t xml:space="preserve"> Seleccionar las carpetas que cumplen con los requisitos.</t>
    </r>
  </si>
  <si>
    <r>
      <rPr>
        <b/>
        <sz val="9"/>
        <color theme="1"/>
        <rFont val="Century Schoolbook"/>
        <family val="1"/>
      </rPr>
      <t>1.-</t>
    </r>
    <r>
      <rPr>
        <sz val="10"/>
        <color theme="1"/>
        <rFont val="Arial Narrow"/>
        <family val="2"/>
      </rPr>
      <t xml:space="preserve"> Informe de validación para el otorgamiento de becas y ayudas económicas por convocatoria.</t>
    </r>
  </si>
  <si>
    <t>* Jorge Villacís Salcedo,
  Director de la UBE
* Carlos Carchi,
  Jefe de Ser. de Asistencia Social</t>
  </si>
  <si>
    <r>
      <rPr>
        <b/>
        <sz val="9"/>
        <rFont val="Century Schoolbook"/>
        <family val="1"/>
      </rPr>
      <t>3.-</t>
    </r>
    <r>
      <rPr>
        <sz val="10"/>
        <rFont val="Arial Narrow"/>
        <family val="2"/>
      </rPr>
      <t xml:space="preserve"> Prestar servicios de asistencia social y otros relacionados con el Bienestar Universitario.</t>
    </r>
  </si>
  <si>
    <t>Servicios de asistencia social y otros relacionados con el Bienestar Universitario prestados.</t>
  </si>
  <si>
    <t>N° de personas asistidas por asistencia social</t>
  </si>
  <si>
    <r>
      <rPr>
        <b/>
        <sz val="9"/>
        <color theme="1"/>
        <rFont val="Century Schoolbook"/>
        <family val="1"/>
      </rPr>
      <t>1.-</t>
    </r>
    <r>
      <rPr>
        <sz val="10"/>
        <color theme="1"/>
        <rFont val="Arial Narrow"/>
        <family val="2"/>
      </rPr>
      <t xml:space="preserve"> Atender psicológicamente a los y las estudiantes de la UTMACH que lo requieran.
</t>
    </r>
    <r>
      <rPr>
        <b/>
        <sz val="9"/>
        <color theme="1"/>
        <rFont val="Century Schoolbook"/>
        <family val="1"/>
      </rPr>
      <t>2.-</t>
    </r>
    <r>
      <rPr>
        <sz val="10"/>
        <color theme="1"/>
        <rFont val="Arial Narrow"/>
        <family val="2"/>
      </rPr>
      <t xml:space="preserve"> Diagnosticar, prevenir y tratar problemas psicológicos.
</t>
    </r>
    <r>
      <rPr>
        <b/>
        <sz val="9"/>
        <color theme="1"/>
        <rFont val="Century Schoolbook"/>
        <family val="1"/>
      </rPr>
      <t>3.-</t>
    </r>
    <r>
      <rPr>
        <sz val="10"/>
        <color theme="1"/>
        <rFont val="Arial Narrow"/>
        <family val="2"/>
      </rPr>
      <t xml:space="preserve"> Asistir en la atención a los y las estudiantes victimas de abuso, acoso y violencia sexual; violación de derechos, integridad física y psicológica.
</t>
    </r>
    <r>
      <rPr>
        <b/>
        <sz val="9"/>
        <color theme="1"/>
        <rFont val="Century Schoolbook"/>
        <family val="1"/>
      </rPr>
      <t>4.-</t>
    </r>
    <r>
      <rPr>
        <sz val="10"/>
        <color theme="1"/>
        <rFont val="Arial Narrow"/>
        <family val="2"/>
      </rPr>
      <t xml:space="preserve"> Orientar Profesional y Vocacionalmente a los y las estudiantes de la UTMACH.
</t>
    </r>
    <r>
      <rPr>
        <b/>
        <sz val="9"/>
        <color theme="1"/>
        <rFont val="Century Schoolbook"/>
        <family val="1"/>
      </rPr>
      <t>5.-</t>
    </r>
    <r>
      <rPr>
        <sz val="10"/>
        <color theme="1"/>
        <rFont val="Arial Narrow"/>
        <family val="2"/>
      </rPr>
      <t xml:space="preserve"> Participar en casas abiertas en las Instituciones Educativas de nivel medio para socialización de la oferta académica de la UTMACH.</t>
    </r>
  </si>
  <si>
    <r>
      <rPr>
        <b/>
        <sz val="9"/>
        <color theme="1"/>
        <rFont val="Century Schoolbook"/>
        <family val="1"/>
      </rPr>
      <t>1.-</t>
    </r>
    <r>
      <rPr>
        <sz val="10"/>
        <color theme="1"/>
        <rFont val="Arial Narrow"/>
        <family val="2"/>
      </rPr>
      <t xml:space="preserve"> Registro de atención al usuario.
</t>
    </r>
    <r>
      <rPr>
        <b/>
        <sz val="9"/>
        <color theme="1"/>
        <rFont val="Century Schoolbook"/>
        <family val="1"/>
      </rPr>
      <t>2.-</t>
    </r>
    <r>
      <rPr>
        <sz val="10"/>
        <color theme="1"/>
        <rFont val="Arial Narrow"/>
        <family val="2"/>
      </rPr>
      <t xml:space="preserve"> Registro de tratamiento.
</t>
    </r>
    <r>
      <rPr>
        <b/>
        <sz val="9"/>
        <color theme="1"/>
        <rFont val="Century Schoolbook"/>
        <family val="1"/>
      </rPr>
      <t>3.-</t>
    </r>
    <r>
      <rPr>
        <sz val="10"/>
        <color theme="1"/>
        <rFont val="Arial Narrow"/>
        <family val="2"/>
      </rPr>
      <t xml:space="preserve"> Registro de atención, denuncias, oficios, otros.
</t>
    </r>
    <r>
      <rPr>
        <b/>
        <sz val="9"/>
        <color theme="1"/>
        <rFont val="Century Schoolbook"/>
        <family val="1"/>
      </rPr>
      <t>4.-</t>
    </r>
    <r>
      <rPr>
        <b/>
        <sz val="10"/>
        <color theme="1"/>
        <rFont val="Arial Narrow"/>
        <family val="2"/>
      </rPr>
      <t xml:space="preserve"> </t>
    </r>
    <r>
      <rPr>
        <sz val="10"/>
        <color theme="1"/>
        <rFont val="Arial Narrow"/>
        <family val="2"/>
      </rPr>
      <t xml:space="preserve">Registros de atención al usuario.
</t>
    </r>
    <r>
      <rPr>
        <b/>
        <sz val="9"/>
        <color theme="1"/>
        <rFont val="Century Schoolbook"/>
        <family val="1"/>
      </rPr>
      <t>5.-</t>
    </r>
    <r>
      <rPr>
        <sz val="10"/>
        <color theme="1"/>
        <rFont val="Arial Narrow"/>
        <family val="2"/>
      </rPr>
      <t xml:space="preserve"> Registro de atención, fotos, otros.
</t>
    </r>
    <r>
      <rPr>
        <b/>
        <sz val="9"/>
        <color theme="1"/>
        <rFont val="Century Schoolbook"/>
        <family val="1"/>
      </rPr>
      <t>6.-</t>
    </r>
    <r>
      <rPr>
        <sz val="10"/>
        <color theme="1"/>
        <rFont val="Arial Narrow"/>
        <family val="2"/>
      </rPr>
      <t xml:space="preserve"> Registro de Seguimiento de Ejecución del Programa de Educación Vocacional.
</t>
    </r>
    <r>
      <rPr>
        <b/>
        <sz val="9"/>
        <color theme="1"/>
        <rFont val="Century Schoolbook"/>
        <family val="1"/>
      </rPr>
      <t>7.-</t>
    </r>
    <r>
      <rPr>
        <sz val="10"/>
        <color theme="1"/>
        <rFont val="Arial Narrow"/>
        <family val="2"/>
      </rPr>
      <t xml:space="preserve"> Reporte mensual consolidado de Prestación de servicios de asistencia social y otros relacionados con el Bienestar Universitario.</t>
    </r>
  </si>
  <si>
    <r>
      <rPr>
        <b/>
        <sz val="9"/>
        <rFont val="Century Schoolbook"/>
        <family val="1"/>
      </rPr>
      <t>1.-</t>
    </r>
    <r>
      <rPr>
        <sz val="10"/>
        <rFont val="Arial Narrow"/>
        <family val="2"/>
      </rPr>
      <t xml:space="preserve"> Elaboración y revisión de instrumentos técnicos para la detección y atención de estudiantes con necesidades educativas asociadas o no a una discapacidad.
</t>
    </r>
    <r>
      <rPr>
        <b/>
        <sz val="9"/>
        <rFont val="Century Schoolbook"/>
        <family val="1"/>
      </rPr>
      <t>2.-</t>
    </r>
    <r>
      <rPr>
        <sz val="10"/>
        <rFont val="Arial Narrow"/>
        <family val="2"/>
      </rPr>
      <t xml:space="preserve"> Detectar necesidades educativas (NEE) asociadas o no a una discapacidad en los estudiantes de la Universidad Técnica de Machala.
</t>
    </r>
    <r>
      <rPr>
        <b/>
        <sz val="9"/>
        <rFont val="Century Schoolbook"/>
        <family val="1"/>
      </rPr>
      <t>3.-</t>
    </r>
    <r>
      <rPr>
        <sz val="10"/>
        <rFont val="Arial Narrow"/>
        <family val="2"/>
      </rPr>
      <t xml:space="preserve"> Aplicación de instrumentos técnicas ( ficha de identificación de NEE).
</t>
    </r>
    <r>
      <rPr>
        <b/>
        <sz val="9"/>
        <rFont val="Century Schoolbook"/>
        <family val="1"/>
      </rPr>
      <t>4.-</t>
    </r>
    <r>
      <rPr>
        <sz val="10"/>
        <rFont val="Arial Narrow"/>
        <family val="2"/>
      </rPr>
      <t xml:space="preserve"> Valoración de las necesidades educativas (NEE) asociadas o no a una discapacidad que presentan en los y las estudiantes.
</t>
    </r>
    <r>
      <rPr>
        <b/>
        <sz val="9"/>
        <rFont val="Century Schoolbook"/>
        <family val="1"/>
      </rPr>
      <t>5.-</t>
    </r>
    <r>
      <rPr>
        <sz val="10"/>
        <rFont val="Arial Narrow"/>
        <family val="2"/>
      </rPr>
      <t xml:space="preserve"> Definir procedimientos: adaptaciones curriculares y/o estrategias metodológicas.
</t>
    </r>
    <r>
      <rPr>
        <b/>
        <sz val="9"/>
        <rFont val="Century Schoolbook"/>
        <family val="1"/>
      </rPr>
      <t>6.-</t>
    </r>
    <r>
      <rPr>
        <sz val="10"/>
        <rFont val="Arial Narrow"/>
        <family val="2"/>
      </rPr>
      <t xml:space="preserve"> Recomendación de tratamientos para la atención de necesidades educativas (NEE).
</t>
    </r>
    <r>
      <rPr>
        <b/>
        <sz val="9"/>
        <rFont val="Century Schoolbook"/>
        <family val="1"/>
      </rPr>
      <t>7.-</t>
    </r>
    <r>
      <rPr>
        <sz val="10"/>
        <rFont val="Arial Narrow"/>
        <family val="2"/>
      </rPr>
      <t xml:space="preserve"> Seguimiento y evaluación de los procedimientos para la detención y atención de las necesidades educativas especiales (N.E.E.) de los estudiantes de la Universidad Técnica de Machala.</t>
    </r>
  </si>
  <si>
    <r>
      <rPr>
        <b/>
        <sz val="9"/>
        <rFont val="Century Schoolbook"/>
        <family val="1"/>
      </rPr>
      <t>1.-</t>
    </r>
    <r>
      <rPr>
        <sz val="10"/>
        <rFont val="Arial Narrow"/>
        <family val="2"/>
      </rPr>
      <t xml:space="preserve"> Ficha de identificación de NEE.
</t>
    </r>
    <r>
      <rPr>
        <b/>
        <sz val="10"/>
        <rFont val="Century Schoolbook"/>
        <family val="1"/>
      </rPr>
      <t>2.-</t>
    </r>
    <r>
      <rPr>
        <sz val="10"/>
        <rFont val="Arial Narrow"/>
        <family val="2"/>
      </rPr>
      <t xml:space="preserve"> Encuesta mediante el sistema UTMACH.
</t>
    </r>
    <r>
      <rPr>
        <b/>
        <sz val="10"/>
        <rFont val="Century Schoolbook"/>
        <family val="1"/>
      </rPr>
      <t>3.-</t>
    </r>
    <r>
      <rPr>
        <sz val="10"/>
        <rFont val="Arial Narrow"/>
        <family val="2"/>
      </rPr>
      <t xml:space="preserve"> Reporte mensual consolidado de Prestación de servicios de asistencia social y otros relacionados con el Bienestar Universitario.</t>
    </r>
  </si>
  <si>
    <t>* Jorge Villacís Salcedo,
  Director de la UBE
* Carlos Carchi,
  Jefe de Ser. de Asistencia Social
* Cintia Vaca Castillo,
  Psicóloga Educativa
* Félix López Apolo,
  Psicólogo</t>
  </si>
  <si>
    <r>
      <rPr>
        <b/>
        <sz val="9"/>
        <color theme="1"/>
        <rFont val="Century Schoolbook"/>
        <family val="1"/>
      </rPr>
      <t>1.-</t>
    </r>
    <r>
      <rPr>
        <sz val="10"/>
        <color theme="1"/>
        <rFont val="Arial Narrow"/>
        <family val="2"/>
      </rPr>
      <t xml:space="preserve"> Realizar campañas de prevención contra el uso de drogas, tabaco y alcohol.
</t>
    </r>
    <r>
      <rPr>
        <b/>
        <sz val="9"/>
        <color theme="1"/>
        <rFont val="Century Schoolbook"/>
        <family val="1"/>
      </rPr>
      <t>2.-</t>
    </r>
    <r>
      <rPr>
        <sz val="10"/>
        <color theme="1"/>
        <rFont val="Arial Narrow"/>
        <family val="2"/>
      </rPr>
      <t xml:space="preserve"> Atender terapéuticamente a los y las estudiantes de la UTMACH que lo requieran.</t>
    </r>
  </si>
  <si>
    <r>
      <rPr>
        <b/>
        <sz val="9"/>
        <color theme="1"/>
        <rFont val="Century Schoolbook"/>
        <family val="1"/>
      </rPr>
      <t>1.-</t>
    </r>
    <r>
      <rPr>
        <sz val="9"/>
        <color theme="1"/>
        <rFont val="Century Schoolbook"/>
        <family val="1"/>
      </rPr>
      <t xml:space="preserve"> </t>
    </r>
    <r>
      <rPr>
        <sz val="10"/>
        <color theme="1"/>
        <rFont val="Arial Narrow"/>
        <family val="2"/>
      </rPr>
      <t xml:space="preserve">Propuesta de campañas.
</t>
    </r>
    <r>
      <rPr>
        <b/>
        <sz val="9"/>
        <color theme="1"/>
        <rFont val="Century Schoolbook"/>
        <family val="1"/>
      </rPr>
      <t>2.-</t>
    </r>
    <r>
      <rPr>
        <sz val="10"/>
        <color theme="1"/>
        <rFont val="Arial Narrow"/>
        <family val="2"/>
      </rPr>
      <t xml:space="preserve"> Registros de atención.
</t>
    </r>
    <r>
      <rPr>
        <b/>
        <sz val="9"/>
        <color theme="1"/>
        <rFont val="Century Schoolbook"/>
        <family val="1"/>
      </rPr>
      <t>3.-</t>
    </r>
    <r>
      <rPr>
        <sz val="10"/>
        <color theme="1"/>
        <rFont val="Arial Narrow"/>
        <family val="2"/>
      </rPr>
      <t xml:space="preserve"> Fotos.
</t>
    </r>
    <r>
      <rPr>
        <b/>
        <sz val="9"/>
        <color theme="1"/>
        <rFont val="Century Schoolbook"/>
        <family val="1"/>
      </rPr>
      <t>4.-</t>
    </r>
    <r>
      <rPr>
        <sz val="10"/>
        <color theme="1"/>
        <rFont val="Arial Narrow"/>
        <family val="2"/>
      </rPr>
      <t xml:space="preserve"> Registros de asistencia a campañas de prevención.
</t>
    </r>
    <r>
      <rPr>
        <b/>
        <sz val="9"/>
        <color theme="1"/>
        <rFont val="Century Schoolbook"/>
        <family val="1"/>
      </rPr>
      <t>5.-</t>
    </r>
    <r>
      <rPr>
        <sz val="10"/>
        <color theme="1"/>
        <rFont val="Arial Narrow"/>
        <family val="2"/>
      </rPr>
      <t xml:space="preserve"> Reporte mensual consolidado de Prestación de servicios de asistencia social y otros relacionados con el Bienestar Universitario.</t>
    </r>
  </si>
  <si>
    <t>* Jorge Villacís Salcedo,
  Director de la UBE
* Carlos Carchi,
  Jefe de Ser. de Asistencia Social                                           
* Félix López Apolo,
  Psicólogo</t>
  </si>
  <si>
    <r>
      <rPr>
        <b/>
        <sz val="9"/>
        <color theme="1"/>
        <rFont val="Century Schoolbook"/>
        <family val="1"/>
      </rPr>
      <t>1.-</t>
    </r>
    <r>
      <rPr>
        <sz val="10"/>
        <color theme="1"/>
        <rFont val="Arial Narrow"/>
        <family val="2"/>
      </rPr>
      <t xml:space="preserve"> Rolp - Up.
</t>
    </r>
    <r>
      <rPr>
        <b/>
        <sz val="9"/>
        <color theme="1"/>
        <rFont val="Century Schoolbook"/>
        <family val="1"/>
      </rPr>
      <t>2.-</t>
    </r>
    <r>
      <rPr>
        <sz val="10"/>
        <color theme="1"/>
        <rFont val="Arial Narrow"/>
        <family val="2"/>
      </rPr>
      <t xml:space="preserve"> Fotos, otros.
</t>
    </r>
    <r>
      <rPr>
        <b/>
        <sz val="9"/>
        <color theme="1"/>
        <rFont val="Century Schoolbook"/>
        <family val="1"/>
      </rPr>
      <t>3.-</t>
    </r>
    <r>
      <rPr>
        <sz val="10"/>
        <color theme="1"/>
        <rFont val="Arial Narrow"/>
        <family val="2"/>
      </rPr>
      <t xml:space="preserve"> Reporte semestral consolidado de prestación de servicios de asistencia social y otros relacionados con el Bienestar universitario.</t>
    </r>
  </si>
  <si>
    <t>* Jorge Villacís Salcedo,
  Director de la UBE
* Carlos Carchi,
  Jefe de Ser. de Asistencia Social
* Eduardo Palomeque,
  Asistente Administrativo</t>
  </si>
  <si>
    <r>
      <rPr>
        <b/>
        <sz val="9"/>
        <rFont val="Century Schoolbook"/>
        <family val="1"/>
      </rPr>
      <t>4.-</t>
    </r>
    <r>
      <rPr>
        <sz val="10"/>
        <rFont val="Arial Narrow"/>
        <family val="2"/>
      </rPr>
      <t xml:space="preserve"> Ejecutar el proceso para la activación del seguro de vida y accidentes personales.</t>
    </r>
  </si>
  <si>
    <t>Proceso para la activación del seguro de vida y accidentes personales ejecutado.</t>
  </si>
  <si>
    <t>N° de usuarios del seguro de vida y accidentes personales</t>
  </si>
  <si>
    <r>
      <rPr>
        <b/>
        <sz val="9"/>
        <color theme="1"/>
        <rFont val="Century Schoolbook"/>
        <family val="1"/>
      </rPr>
      <t>1.-</t>
    </r>
    <r>
      <rPr>
        <sz val="10"/>
        <color theme="1"/>
        <rFont val="Arial Narrow"/>
        <family val="2"/>
      </rPr>
      <t xml:space="preserve"> Certificar la siniestralidad del usuario.
</t>
    </r>
    <r>
      <rPr>
        <b/>
        <sz val="9"/>
        <color theme="1"/>
        <rFont val="Century Schoolbook"/>
        <family val="1"/>
      </rPr>
      <t>2.-</t>
    </r>
    <r>
      <rPr>
        <sz val="10"/>
        <color theme="1"/>
        <rFont val="Arial Narrow"/>
        <family val="2"/>
      </rPr>
      <t xml:space="preserve"> Reportar al seguro contratante.
</t>
    </r>
    <r>
      <rPr>
        <b/>
        <sz val="9"/>
        <color theme="1"/>
        <rFont val="Century Schoolbook"/>
        <family val="1"/>
      </rPr>
      <t>3.-</t>
    </r>
    <r>
      <rPr>
        <sz val="10"/>
        <color theme="1"/>
        <rFont val="Arial Narrow"/>
        <family val="2"/>
      </rPr>
      <t xml:space="preserve"> Solicitar documentación de gastos del siniestro.
</t>
    </r>
    <r>
      <rPr>
        <b/>
        <sz val="9"/>
        <color theme="1"/>
        <rFont val="Century Schoolbook"/>
        <family val="1"/>
      </rPr>
      <t>4.-</t>
    </r>
    <r>
      <rPr>
        <sz val="10"/>
        <color theme="1"/>
        <rFont val="Arial Narrow"/>
        <family val="2"/>
      </rPr>
      <t xml:space="preserve"> Reembolsar gastos del siniestro al usuario.</t>
    </r>
  </si>
  <si>
    <r>
      <rPr>
        <b/>
        <sz val="9"/>
        <color theme="1"/>
        <rFont val="Century Schoolbook"/>
        <family val="1"/>
      </rPr>
      <t>1.-</t>
    </r>
    <r>
      <rPr>
        <sz val="10"/>
        <color theme="1"/>
        <rFont val="Arial Narrow"/>
        <family val="2"/>
      </rPr>
      <t xml:space="preserve"> Informe mensual de siniestralidad.</t>
    </r>
  </si>
  <si>
    <r>
      <rPr>
        <b/>
        <sz val="9"/>
        <color theme="1"/>
        <rFont val="Century Schoolbook"/>
        <family val="1"/>
      </rPr>
      <t>1.-</t>
    </r>
    <r>
      <rPr>
        <sz val="10"/>
        <color theme="1"/>
        <rFont val="Arial Narrow"/>
        <family val="2"/>
      </rPr>
      <t xml:space="preserve"> Elaborar Oficios.
</t>
    </r>
    <r>
      <rPr>
        <b/>
        <sz val="9"/>
        <color theme="1"/>
        <rFont val="Century Schoolbook"/>
        <family val="1"/>
      </rPr>
      <t>2.-</t>
    </r>
    <r>
      <rPr>
        <sz val="10"/>
        <color theme="1"/>
        <rFont val="Arial Narrow"/>
        <family val="2"/>
      </rPr>
      <t xml:space="preserve"> Elaborar proyectos, propuestas y programas.
</t>
    </r>
    <r>
      <rPr>
        <b/>
        <sz val="9"/>
        <color theme="1"/>
        <rFont val="Century Schoolbook"/>
        <family val="1"/>
      </rPr>
      <t>3.-</t>
    </r>
    <r>
      <rPr>
        <sz val="10"/>
        <color theme="1"/>
        <rFont val="Arial Narrow"/>
        <family val="2"/>
      </rPr>
      <t xml:space="preserve"> Proponer la suscripción de convenios y otros.
</t>
    </r>
    <r>
      <rPr>
        <b/>
        <sz val="9"/>
        <color theme="1"/>
        <rFont val="Century Schoolbook"/>
        <family val="1"/>
      </rPr>
      <t>4.-</t>
    </r>
    <r>
      <rPr>
        <sz val="10"/>
        <color theme="1"/>
        <rFont val="Arial Narrow"/>
        <family val="2"/>
      </rPr>
      <t xml:space="preserve"> Coordinar la gestión Interinstitucional.
</t>
    </r>
    <r>
      <rPr>
        <b/>
        <sz val="9"/>
        <color theme="1"/>
        <rFont val="Century Schoolbook"/>
        <family val="1"/>
      </rPr>
      <t>5.-</t>
    </r>
    <r>
      <rPr>
        <sz val="10"/>
        <color theme="1"/>
        <rFont val="Arial Narrow"/>
        <family val="2"/>
      </rPr>
      <t xml:space="preserve"> Mantener el ingreso y archivo de documentos.
</t>
    </r>
    <r>
      <rPr>
        <b/>
        <sz val="9"/>
        <color theme="1"/>
        <rFont val="Century Schoolbook"/>
        <family val="1"/>
      </rPr>
      <t>6.-</t>
    </r>
    <r>
      <rPr>
        <sz val="10"/>
        <color theme="1"/>
        <rFont val="Arial Narrow"/>
        <family val="2"/>
      </rPr>
      <t xml:space="preserve"> Controlar y evaluar los servicios ofertados por la UBE.</t>
    </r>
  </si>
  <si>
    <r>
      <rPr>
        <b/>
        <sz val="9"/>
        <color theme="1"/>
        <rFont val="Century Schoolbook"/>
        <family val="1"/>
      </rPr>
      <t>1.-</t>
    </r>
    <r>
      <rPr>
        <sz val="10"/>
        <color theme="1"/>
        <rFont val="Arial Narrow"/>
        <family val="2"/>
      </rPr>
      <t xml:space="preserve"> Proyectos y convenios.
</t>
    </r>
    <r>
      <rPr>
        <b/>
        <sz val="9"/>
        <color theme="1"/>
        <rFont val="Century Schoolbook"/>
        <family val="1"/>
      </rPr>
      <t>2.-</t>
    </r>
    <r>
      <rPr>
        <sz val="10"/>
        <color theme="1"/>
        <rFont val="Arial Narrow"/>
        <family val="2"/>
      </rPr>
      <t xml:space="preserve"> Oficios.
</t>
    </r>
    <r>
      <rPr>
        <b/>
        <sz val="9"/>
        <color theme="1"/>
        <rFont val="Century Schoolbook"/>
        <family val="1"/>
      </rPr>
      <t>3.-</t>
    </r>
    <r>
      <rPr>
        <sz val="10"/>
        <color theme="1"/>
        <rFont val="Arial Narrow"/>
        <family val="2"/>
      </rPr>
      <t xml:space="preserve"> Registros generales.
</t>
    </r>
    <r>
      <rPr>
        <b/>
        <sz val="9"/>
        <color theme="1"/>
        <rFont val="Century Schoolbook"/>
        <family val="1"/>
      </rPr>
      <t>4.-</t>
    </r>
    <r>
      <rPr>
        <sz val="10"/>
        <color theme="1"/>
        <rFont val="Arial Narrow"/>
        <family val="2"/>
      </rPr>
      <t xml:space="preserve"> Fichas de evaluación, control de ingreso y salida del personal.
</t>
    </r>
    <r>
      <rPr>
        <b/>
        <sz val="9"/>
        <color theme="1"/>
        <rFont val="Century Schoolbook"/>
        <family val="1"/>
      </rPr>
      <t>5.-</t>
    </r>
    <r>
      <rPr>
        <sz val="10"/>
        <color theme="1"/>
        <rFont val="Arial Narrow"/>
        <family val="2"/>
      </rPr>
      <t xml:space="preserve"> Plan Operativo Anual y Evaluación del POA.</t>
    </r>
  </si>
  <si>
    <r>
      <rPr>
        <b/>
        <sz val="9"/>
        <rFont val="Century Schoolbook"/>
        <family val="1"/>
      </rPr>
      <t>6.-</t>
    </r>
    <r>
      <rPr>
        <sz val="10"/>
        <rFont val="Arial Narrow"/>
        <family val="2"/>
      </rPr>
      <t xml:space="preserve"> Organización del Archivo de Gestión.</t>
    </r>
  </si>
  <si>
    <r>
      <rPr>
        <b/>
        <sz val="9"/>
        <color theme="1"/>
        <rFont val="Century Schoolbook"/>
        <family val="1"/>
      </rPr>
      <t>1.-</t>
    </r>
    <r>
      <rPr>
        <sz val="10"/>
        <color theme="1"/>
        <rFont val="Arial Narrow"/>
        <family val="2"/>
      </rPr>
      <t xml:space="preserve"> Archivos.
</t>
    </r>
    <r>
      <rPr>
        <b/>
        <sz val="9"/>
        <color theme="1"/>
        <rFont val="Century Schoolbook"/>
        <family val="1"/>
      </rPr>
      <t>2.-</t>
    </r>
    <r>
      <rPr>
        <sz val="10"/>
        <color theme="1"/>
        <rFont val="Arial Narrow"/>
        <family val="2"/>
      </rPr>
      <t xml:space="preserve"> Inventario documental.</t>
    </r>
  </si>
  <si>
    <t>* Jorge Villacís Salcedo,
  Director de Bienestar
* Jenny Reyes Valdiviezo,
 Trabajadora Social</t>
  </si>
  <si>
    <t>* Jorge Villacís Salcedo,
  Director de la DBU
* Jenny Reyes Valdiviezo,
   Trabajadora Social</t>
  </si>
  <si>
    <r>
      <t>GUANTES NITRILO talla L CAJAX</t>
    </r>
    <r>
      <rPr>
        <sz val="10"/>
        <color theme="1"/>
        <rFont val="Century Schoolbook"/>
        <family val="1"/>
      </rPr>
      <t>100</t>
    </r>
  </si>
  <si>
    <r>
      <t>RESPIRADORES KN</t>
    </r>
    <r>
      <rPr>
        <sz val="10"/>
        <color theme="1"/>
        <rFont val="Century Schoolbook"/>
        <family val="1"/>
      </rPr>
      <t>95</t>
    </r>
  </si>
  <si>
    <t>* Jorge Villacís Salcedo,
   Director de Bienestar
  Auxiliar Administrativo</t>
  </si>
  <si>
    <r>
      <t xml:space="preserve">
</t>
    </r>
    <r>
      <rPr>
        <b/>
        <sz val="9"/>
        <color theme="1"/>
        <rFont val="Century Schoolbook"/>
        <family val="1"/>
      </rPr>
      <t>1.-</t>
    </r>
    <r>
      <rPr>
        <b/>
        <sz val="10"/>
        <color theme="1"/>
        <rFont val="Arial Narrow"/>
        <family val="2"/>
      </rPr>
      <t xml:space="preserve"> </t>
    </r>
    <r>
      <rPr>
        <sz val="10"/>
        <color theme="1"/>
        <rFont val="Arial Narrow"/>
        <family val="2"/>
      </rPr>
      <t xml:space="preserve">Promocionar y difundir los beneficios de la donación de sangre.
</t>
    </r>
    <r>
      <rPr>
        <b/>
        <sz val="10"/>
        <color theme="1"/>
        <rFont val="Century Schoolbook"/>
        <family val="1"/>
      </rPr>
      <t>2</t>
    </r>
    <r>
      <rPr>
        <b/>
        <sz val="9"/>
        <color theme="1"/>
        <rFont val="Century Schoolbook"/>
        <family val="1"/>
      </rPr>
      <t>.-</t>
    </r>
    <r>
      <rPr>
        <sz val="10"/>
        <color theme="1"/>
        <rFont val="Arial Narrow"/>
        <family val="2"/>
      </rPr>
      <t xml:space="preserve"> Captar unidades de sangre en las unidades académicas de la UTMACH.</t>
    </r>
  </si>
  <si>
    <r>
      <t xml:space="preserve">
</t>
    </r>
    <r>
      <rPr>
        <b/>
        <sz val="9"/>
        <color theme="1"/>
        <rFont val="Century Schoolbook"/>
        <family val="1"/>
      </rPr>
      <t>1.-</t>
    </r>
    <r>
      <rPr>
        <b/>
        <sz val="10"/>
        <color theme="1"/>
        <rFont val="Arial Narrow"/>
        <family val="2"/>
      </rPr>
      <t xml:space="preserve"> </t>
    </r>
    <r>
      <rPr>
        <sz val="10"/>
        <color theme="1"/>
        <rFont val="Arial Narrow"/>
        <family val="2"/>
      </rPr>
      <t xml:space="preserve">Cronograma de difusión y de donación.
</t>
    </r>
    <r>
      <rPr>
        <b/>
        <sz val="10"/>
        <color theme="1"/>
        <rFont val="Century Schoolbook"/>
        <family val="1"/>
      </rPr>
      <t>2</t>
    </r>
    <r>
      <rPr>
        <b/>
        <sz val="9"/>
        <color theme="1"/>
        <rFont val="Century Schoolbook"/>
        <family val="1"/>
      </rPr>
      <t>.-</t>
    </r>
    <r>
      <rPr>
        <sz val="10"/>
        <color theme="1"/>
        <rFont val="Arial Narrow"/>
        <family val="2"/>
      </rPr>
      <t xml:space="preserve"> Informe de captación de unidades de sangre.
</t>
    </r>
    <r>
      <rPr>
        <b/>
        <sz val="10"/>
        <color theme="1"/>
        <rFont val="Century Schoolbook"/>
        <family val="1"/>
      </rPr>
      <t>3</t>
    </r>
    <r>
      <rPr>
        <b/>
        <sz val="9"/>
        <color theme="1"/>
        <rFont val="Century Schoolbook"/>
        <family val="1"/>
      </rPr>
      <t>.-</t>
    </r>
    <r>
      <rPr>
        <sz val="10"/>
        <color theme="1"/>
        <rFont val="Arial Narrow"/>
        <family val="2"/>
      </rPr>
      <t xml:space="preserve"> Reporte semestral consolidado de prestación de servicios de salud.</t>
    </r>
  </si>
  <si>
    <t>SE REALIZA MODIFICACIÓN EN VALORES DE METAS, POR EMERGENCIA SANITARIA.</t>
  </si>
  <si>
    <r>
      <t>Pruebas Rápidas COVID</t>
    </r>
    <r>
      <rPr>
        <sz val="10"/>
        <color theme="1"/>
        <rFont val="Century Schoolbook"/>
        <family val="1"/>
      </rPr>
      <t>19</t>
    </r>
  </si>
  <si>
    <t>JOTA pulidor Arkansas Redondo FGx und</t>
  </si>
  <si>
    <t>Aplicadores x-small- súper fino x paq</t>
  </si>
  <si>
    <t>Módems</t>
  </si>
  <si>
    <t>* Jorge Villacís Salcedo,
  Director de la DBU
* Jenny Reyes Valdiviezo
  Homer Riofrio León,
  Trabajadores Sociales de la UBE</t>
  </si>
  <si>
    <t>Implementación de la marca institucional en los vehículos oficiales de la Universidad Técnica de Machala.</t>
  </si>
  <si>
    <t>Vehículos livianos (incluye vehículos tipo SUV y camionetas)</t>
  </si>
  <si>
    <t>Buses</t>
  </si>
  <si>
    <t>530606 0701 003</t>
  </si>
  <si>
    <t>Para contrato civiles de Márquez Andrea, según Oficio N° DTH-888 del 17/09/2020, Crespo Fatima, según Oficio N° DTH-993 del 13/10/2020 y Janett Cedillo, según Oficio N° DTH-938 del 28/09/2020</t>
  </si>
  <si>
    <t>PLAN OPERATIVO ANUAL 2020 AJUSTADO A LA REFORMA PRESUPUESTARIA N° 011/2020</t>
  </si>
  <si>
    <t>Fiel Web</t>
  </si>
  <si>
    <t>Carpas</t>
  </si>
  <si>
    <t>Pulidoras abrillantadoras</t>
  </si>
  <si>
    <t>Escáner para la Dirección y las unidades y/o supervisión</t>
  </si>
  <si>
    <t>Impresoras multifunción</t>
  </si>
  <si>
    <t>Insumos y suministros para la construcción eléctricos, carpintería y gasfitería</t>
  </si>
  <si>
    <t>Abrillantadoras para pisos</t>
  </si>
  <si>
    <t>Servicio de reparación de puertas de ingreso de la Facultad de Ciencias Agropecuarias</t>
  </si>
  <si>
    <t>Trituradora</t>
  </si>
  <si>
    <t>Herramientas</t>
  </si>
  <si>
    <t>Moto guadañas</t>
  </si>
  <si>
    <t>Cortadoras de césped</t>
  </si>
  <si>
    <t>Fotocopiadora multiuso para Biblioteca de Campus Machala</t>
  </si>
  <si>
    <t>Proyectores</t>
  </si>
  <si>
    <t>Sillas de estudiantes</t>
  </si>
  <si>
    <t>Caldero artesanal necesario para las prácticas de estudiantes de carrera de Ingeniería Química parte del equipamiento de laboratorios</t>
  </si>
  <si>
    <t>UPS para las oficinas del Edifico Central</t>
  </si>
  <si>
    <t>Fuentes de poder, web cam, teclados y mouse</t>
  </si>
  <si>
    <r>
      <t xml:space="preserve">Acondicionadores de aire de </t>
    </r>
    <r>
      <rPr>
        <sz val="10"/>
        <rFont val="Century Schoolbook"/>
        <family val="1"/>
      </rPr>
      <t>12000</t>
    </r>
    <r>
      <rPr>
        <sz val="10"/>
        <rFont val="Arial Narrow"/>
        <family val="2"/>
      </rPr>
      <t xml:space="preserve"> BTU</t>
    </r>
  </si>
  <si>
    <r>
      <t xml:space="preserve">Acondicionadores de aire de </t>
    </r>
    <r>
      <rPr>
        <sz val="10"/>
        <rFont val="Century Schoolbook"/>
        <family val="1"/>
      </rPr>
      <t>36000</t>
    </r>
    <r>
      <rPr>
        <sz val="10"/>
        <rFont val="Arial Narrow"/>
        <family val="2"/>
      </rPr>
      <t xml:space="preserve"> tipo casete</t>
    </r>
  </si>
  <si>
    <r>
      <t xml:space="preserve">Pizarrón de </t>
    </r>
    <r>
      <rPr>
        <sz val="10"/>
        <rFont val="Century Schoolbook"/>
        <family val="1"/>
      </rPr>
      <t>2</t>
    </r>
    <r>
      <rPr>
        <sz val="10"/>
        <rFont val="Arial Narrow"/>
        <family val="2"/>
      </rPr>
      <t xml:space="preserve"> m * </t>
    </r>
    <r>
      <rPr>
        <sz val="10"/>
        <rFont val="Century Schoolbook"/>
        <family val="1"/>
      </rPr>
      <t>1.5</t>
    </r>
    <r>
      <rPr>
        <sz val="10"/>
        <rFont val="Arial Narrow"/>
        <family val="2"/>
      </rPr>
      <t xml:space="preserve"> m</t>
    </r>
  </si>
  <si>
    <r>
      <t xml:space="preserve">Acondicionadores de aire de </t>
    </r>
    <r>
      <rPr>
        <sz val="10"/>
        <rFont val="Century Schoolbook"/>
        <family val="1"/>
      </rPr>
      <t>48000</t>
    </r>
    <r>
      <rPr>
        <sz val="10"/>
        <rFont val="Arial Narrow"/>
        <family val="2"/>
      </rPr>
      <t xml:space="preserve"> BTU</t>
    </r>
  </si>
  <si>
    <t>530811 0701 003</t>
  </si>
  <si>
    <t>530402 0701 003</t>
  </si>
  <si>
    <t>840106 0701 003</t>
  </si>
  <si>
    <t>531407 0701 003</t>
  </si>
  <si>
    <r>
      <t xml:space="preserve">Compra de transformador PADMOUNTED de </t>
    </r>
    <r>
      <rPr>
        <sz val="10"/>
        <color theme="1"/>
        <rFont val="Century Schoolbook"/>
        <family val="1"/>
      </rPr>
      <t>300</t>
    </r>
    <r>
      <rPr>
        <sz val="10"/>
        <color theme="1"/>
        <rFont val="Arial Narrow"/>
        <family val="2"/>
      </rPr>
      <t xml:space="preserve"> KVA</t>
    </r>
  </si>
  <si>
    <r>
      <t xml:space="preserve">Adquisición aproximada de </t>
    </r>
    <r>
      <rPr>
        <sz val="10"/>
        <color theme="1"/>
        <rFont val="Century Schoolbook"/>
        <family val="1"/>
      </rPr>
      <t>700</t>
    </r>
    <r>
      <rPr>
        <sz val="10"/>
        <color theme="1"/>
        <rFont val="Arial Narrow"/>
        <family val="2"/>
      </rPr>
      <t xml:space="preserve"> nuevas TABLETS TIPO SAMSUNG GALAXY TAB A </t>
    </r>
    <r>
      <rPr>
        <sz val="10"/>
        <color theme="1"/>
        <rFont val="Century Schoolbook"/>
        <family val="1"/>
      </rPr>
      <t>8.0</t>
    </r>
    <r>
      <rPr>
        <sz val="10"/>
        <color theme="1"/>
        <rFont val="Arial Narrow"/>
        <family val="2"/>
      </rPr>
      <t>” mismas que serán entregadas en calidad Becas ACCESO TIPO TIC´s,  Tipo D</t>
    </r>
    <r>
      <rPr>
        <sz val="10"/>
        <color theme="1"/>
        <rFont val="Century Schoolbook"/>
        <family val="1"/>
      </rPr>
      <t>1</t>
    </r>
    <r>
      <rPr>
        <sz val="10"/>
        <color theme="1"/>
        <rFont val="Arial Narrow"/>
        <family val="2"/>
      </rPr>
      <t xml:space="preserve"> y D</t>
    </r>
    <r>
      <rPr>
        <sz val="10"/>
        <color theme="1"/>
        <rFont val="Century Schoolbook"/>
        <family val="1"/>
      </rPr>
      <t>2.</t>
    </r>
  </si>
  <si>
    <r>
      <rPr>
        <b/>
        <sz val="11"/>
        <color theme="1"/>
        <rFont val="Arial Narrow"/>
        <family val="2"/>
      </rPr>
      <t xml:space="preserve">Fecha de actualización a la Reforma N° </t>
    </r>
    <r>
      <rPr>
        <b/>
        <sz val="11"/>
        <color theme="1"/>
        <rFont val="Century Schoolbook"/>
        <family val="1"/>
      </rPr>
      <t>011:</t>
    </r>
    <r>
      <rPr>
        <b/>
        <sz val="11"/>
        <color theme="1"/>
        <rFont val="Arial Narrow"/>
        <family val="2"/>
      </rPr>
      <t xml:space="preserve">   </t>
    </r>
    <r>
      <rPr>
        <sz val="11"/>
        <color theme="1"/>
        <rFont val="Arial Narrow"/>
        <family val="2"/>
      </rPr>
      <t xml:space="preserve">  </t>
    </r>
    <r>
      <rPr>
        <sz val="11"/>
        <color theme="1"/>
        <rFont val="Century Schoolbook"/>
        <family val="1"/>
      </rPr>
      <t>28/10/2020</t>
    </r>
  </si>
  <si>
    <t>Alcohol potable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</si>
</sst>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 #,##0.00_);[Red]\(&quot;$&quot;\ #,##0.00\)"/>
    <numFmt numFmtId="43" formatCode="_(* #,##0.00_);_(* \(#,##0.00\);_(* &quot;-&quot;??_);_(@_)"/>
    <numFmt numFmtId="164" formatCode="#,##0.00_ ;\-#,##0.00\ "/>
    <numFmt numFmtId="165" formatCode="#,##0.0000_ ;\-#,##0.0000\ "/>
    <numFmt numFmtId="166" formatCode="#,##0.000_ ;\-#,##0.000\ "/>
    <numFmt numFmtId="167" formatCode="0.000"/>
    <numFmt numFmtId="168" formatCode="#,##0_ ;\-#,##0\ "/>
  </numFmts>
  <fonts count="110" x14ac:knownFonts="1">
    <font>
      <sz val="11"/>
      <color theme="1"/>
      <name val="Calibri"/>
      <family val="2"/>
      <scheme val="minor"/>
    </font>
    <font>
      <sz val="11"/>
      <color theme="1"/>
      <name val="Calibri"/>
      <family val="2"/>
      <scheme val="minor"/>
    </font>
    <font>
      <b/>
      <sz val="11"/>
      <color theme="1"/>
      <name val="Calibri"/>
      <family val="2"/>
      <scheme val="minor"/>
    </font>
    <font>
      <b/>
      <sz val="18"/>
      <color rgb="FF002060"/>
      <name val="Cambria"/>
      <family val="1"/>
    </font>
    <font>
      <sz val="11"/>
      <color theme="1"/>
      <name val="Century Schoolbook"/>
      <family val="1"/>
    </font>
    <font>
      <b/>
      <sz val="11"/>
      <color rgb="FFC00000"/>
      <name val="Calibri"/>
      <family val="2"/>
      <scheme val="minor"/>
    </font>
    <font>
      <b/>
      <sz val="11"/>
      <color rgb="FFC00000"/>
      <name val="Century Schoolbook"/>
      <family val="1"/>
    </font>
    <font>
      <b/>
      <sz val="11"/>
      <color theme="1"/>
      <name val="Century Schoolbook"/>
      <family val="1"/>
    </font>
    <font>
      <sz val="11"/>
      <color indexed="8"/>
      <name val="Calibri"/>
      <family val="2"/>
    </font>
    <font>
      <b/>
      <sz val="22"/>
      <color rgb="FF002060"/>
      <name val="Brush Script MT Cursiva"/>
    </font>
    <font>
      <b/>
      <sz val="24"/>
      <color rgb="FF0070C0"/>
      <name val="Book Antiqua"/>
      <family val="1"/>
    </font>
    <font>
      <b/>
      <sz val="20"/>
      <name val="Book Antiqua"/>
      <family val="1"/>
    </font>
    <font>
      <sz val="12"/>
      <color theme="1"/>
      <name val="Calibri"/>
      <family val="2"/>
      <scheme val="minor"/>
    </font>
    <font>
      <b/>
      <sz val="20"/>
      <color theme="0"/>
      <name val="Cambria"/>
      <family val="1"/>
    </font>
    <font>
      <b/>
      <sz val="20"/>
      <name val="Cambria"/>
      <family val="1"/>
    </font>
    <font>
      <b/>
      <sz val="14"/>
      <color theme="1"/>
      <name val="Cambria"/>
      <family val="1"/>
    </font>
    <font>
      <sz val="10"/>
      <name val="Arial"/>
      <family val="2"/>
    </font>
    <font>
      <b/>
      <sz val="11"/>
      <color theme="1"/>
      <name val="Cambria"/>
      <family val="1"/>
    </font>
    <font>
      <b/>
      <sz val="10"/>
      <color indexed="8"/>
      <name val="Cambria"/>
      <family val="1"/>
    </font>
    <font>
      <b/>
      <sz val="11"/>
      <color indexed="8"/>
      <name val="Cambria"/>
      <family val="1"/>
    </font>
    <font>
      <b/>
      <sz val="12"/>
      <color theme="1"/>
      <name val="Cambria"/>
      <family val="1"/>
    </font>
    <font>
      <b/>
      <sz val="14"/>
      <color rgb="FF002060"/>
      <name val="Bodoni MT"/>
      <family val="1"/>
    </font>
    <font>
      <b/>
      <sz val="10"/>
      <name val="Century Schoolbook"/>
      <family val="1"/>
    </font>
    <font>
      <i/>
      <sz val="10"/>
      <name val="Cambria"/>
      <family val="1"/>
    </font>
    <font>
      <sz val="10"/>
      <name val="Arial Narrow"/>
      <family val="2"/>
    </font>
    <font>
      <sz val="12"/>
      <color theme="1"/>
      <name val="Century Schoolbook"/>
      <family val="1"/>
    </font>
    <font>
      <b/>
      <sz val="12"/>
      <color theme="1"/>
      <name val="Century Schoolbook"/>
      <family val="1"/>
    </font>
    <font>
      <b/>
      <sz val="10"/>
      <color theme="1"/>
      <name val="Century Schoolbook"/>
      <family val="1"/>
    </font>
    <font>
      <sz val="10"/>
      <color theme="1"/>
      <name val="Century Schoolbook"/>
      <family val="1"/>
    </font>
    <font>
      <b/>
      <sz val="10"/>
      <color theme="1"/>
      <name val="Arial Narrow"/>
      <family val="2"/>
    </font>
    <font>
      <sz val="10"/>
      <color theme="1"/>
      <name val="Arial Narrow"/>
      <family val="2"/>
    </font>
    <font>
      <sz val="10"/>
      <color indexed="8"/>
      <name val="Arial Narrow"/>
      <family val="2"/>
    </font>
    <font>
      <sz val="10"/>
      <color theme="1"/>
      <name val="Century Schoolbook"/>
      <family val="1"/>
    </font>
    <font>
      <sz val="12"/>
      <name val="Century Schoolbook"/>
      <family val="1"/>
    </font>
    <font>
      <b/>
      <sz val="12"/>
      <name val="Century Schoolbook"/>
      <family val="1"/>
    </font>
    <font>
      <b/>
      <sz val="10"/>
      <name val="Arial Narrow"/>
      <family val="2"/>
    </font>
    <font>
      <sz val="10"/>
      <name val="Century Schoolbook"/>
      <family val="1"/>
    </font>
    <font>
      <b/>
      <sz val="12"/>
      <color rgb="FF002060"/>
      <name val="Century Schoolbook"/>
      <family val="1"/>
    </font>
    <font>
      <b/>
      <sz val="12"/>
      <name val="Arial Narrow"/>
      <family val="2"/>
    </font>
    <font>
      <b/>
      <sz val="12"/>
      <color indexed="8"/>
      <name val="Arial Narrow"/>
      <family val="2"/>
    </font>
    <font>
      <sz val="11"/>
      <color theme="1"/>
      <name val="Arial Narrow"/>
      <family val="2"/>
    </font>
    <font>
      <sz val="10"/>
      <color theme="1"/>
      <name val="Calibri"/>
      <family val="2"/>
      <scheme val="minor"/>
    </font>
    <font>
      <b/>
      <sz val="11"/>
      <color theme="1"/>
      <name val="Arial Narrow"/>
      <family val="2"/>
    </font>
    <font>
      <sz val="9"/>
      <color indexed="81"/>
      <name val="Tahoma"/>
      <family val="2"/>
    </font>
    <font>
      <b/>
      <sz val="9"/>
      <color indexed="81"/>
      <name val="Tahoma"/>
      <family val="2"/>
    </font>
    <font>
      <b/>
      <sz val="36"/>
      <color rgb="FF002060"/>
      <name val="Book Antiqua"/>
      <family val="1"/>
    </font>
    <font>
      <sz val="11"/>
      <color rgb="FF002060"/>
      <name val="Calibri"/>
      <family val="2"/>
      <scheme val="minor"/>
    </font>
    <font>
      <b/>
      <sz val="14"/>
      <color theme="0"/>
      <name val="Century Schoolbook"/>
      <family val="1"/>
    </font>
    <font>
      <b/>
      <sz val="12"/>
      <color theme="0"/>
      <name val="Calibri"/>
      <family val="2"/>
      <scheme val="minor"/>
    </font>
    <font>
      <b/>
      <sz val="14"/>
      <color theme="0"/>
      <name val="Bodoni MT"/>
      <family val="1"/>
    </font>
    <font>
      <sz val="10"/>
      <color rgb="FFFF0000"/>
      <name val="Arial Narrow"/>
      <family val="2"/>
    </font>
    <font>
      <sz val="9"/>
      <name val="Arial Narrow"/>
      <family val="2"/>
    </font>
    <font>
      <b/>
      <sz val="9"/>
      <name val="Century Schoolbook"/>
      <family val="1"/>
    </font>
    <font>
      <b/>
      <sz val="9"/>
      <color theme="1"/>
      <name val="Century Schoolbook"/>
      <family val="1"/>
    </font>
    <font>
      <b/>
      <sz val="12"/>
      <color theme="1"/>
      <name val="Arial Narrow"/>
      <family val="2"/>
    </font>
    <font>
      <i/>
      <sz val="10"/>
      <name val="Arial Narrow"/>
      <family val="2"/>
    </font>
    <font>
      <sz val="12"/>
      <color rgb="FFFF0000"/>
      <name val="Century Schoolbook"/>
      <family val="1"/>
    </font>
    <font>
      <b/>
      <sz val="10"/>
      <color rgb="FF000000"/>
      <name val="Arial Narrow"/>
      <family val="2"/>
    </font>
    <font>
      <sz val="12"/>
      <color rgb="FF000000"/>
      <name val="Century Schoolbook"/>
      <family val="1"/>
    </font>
    <font>
      <sz val="10"/>
      <color rgb="FF000000"/>
      <name val="Arial Narrow"/>
      <family val="2"/>
    </font>
    <font>
      <sz val="10"/>
      <color rgb="FF000000"/>
      <name val="Century Schoolbook"/>
      <family val="1"/>
    </font>
    <font>
      <b/>
      <sz val="10"/>
      <color theme="1" tint="4.9989318521683403E-2"/>
      <name val="Arial Narrow"/>
      <family val="2"/>
    </font>
    <font>
      <sz val="10"/>
      <color theme="1"/>
      <name val="Calibri Light"/>
      <family val="1"/>
      <scheme val="major"/>
    </font>
    <font>
      <i/>
      <sz val="10"/>
      <color theme="1"/>
      <name val="Cambria"/>
      <family val="1"/>
    </font>
    <font>
      <sz val="12"/>
      <color indexed="8"/>
      <name val="Century Schoolbook"/>
      <family val="1"/>
    </font>
    <font>
      <b/>
      <sz val="10"/>
      <color rgb="FFFF0000"/>
      <name val="Century Schoolbook"/>
      <family val="1"/>
    </font>
    <font>
      <i/>
      <sz val="10"/>
      <name val="Century Schoolbook"/>
      <family val="1"/>
    </font>
    <font>
      <b/>
      <sz val="10"/>
      <color rgb="FFFF0000"/>
      <name val="Arial Narrow"/>
      <family val="2"/>
    </font>
    <font>
      <b/>
      <sz val="12"/>
      <color rgb="FF000000"/>
      <name val="Century Schoolbook"/>
      <family val="1"/>
    </font>
    <font>
      <b/>
      <sz val="10"/>
      <color rgb="FF000000"/>
      <name val="Century Schoolbook"/>
      <family val="1"/>
    </font>
    <font>
      <sz val="11"/>
      <name val="Calibri"/>
      <family val="2"/>
    </font>
    <font>
      <sz val="11"/>
      <name val="Calibri"/>
      <family val="2"/>
      <scheme val="minor"/>
    </font>
    <font>
      <sz val="11"/>
      <name val="Century Schoolbook"/>
      <family val="1"/>
    </font>
    <font>
      <sz val="12"/>
      <name val="Arial Narrow"/>
      <family val="2"/>
    </font>
    <font>
      <sz val="11"/>
      <name val="Arial Narrow"/>
      <family val="2"/>
    </font>
    <font>
      <b/>
      <sz val="12"/>
      <color theme="0"/>
      <name val="Century Schoolbook"/>
      <family val="1"/>
    </font>
    <font>
      <b/>
      <sz val="12"/>
      <color theme="0"/>
      <name val="Cambria"/>
      <family val="1"/>
    </font>
    <font>
      <sz val="12"/>
      <color theme="0"/>
      <name val="Arial Narrow"/>
      <family val="2"/>
    </font>
    <font>
      <b/>
      <sz val="12"/>
      <color theme="0"/>
      <name val="Arial Narrow"/>
      <family val="2"/>
    </font>
    <font>
      <b/>
      <sz val="11"/>
      <color theme="0"/>
      <name val="Century Schoolbook"/>
      <family val="1"/>
    </font>
    <font>
      <b/>
      <sz val="10"/>
      <color theme="1"/>
      <name val="Calibri"/>
      <family val="2"/>
      <scheme val="minor"/>
    </font>
    <font>
      <sz val="9"/>
      <color theme="1"/>
      <name val="Century Schoolbook"/>
      <family val="1"/>
    </font>
    <font>
      <b/>
      <sz val="10"/>
      <color theme="1" tint="4.9989318521683403E-2"/>
      <name val="Century Schoolbook"/>
      <family val="1"/>
    </font>
    <font>
      <sz val="9"/>
      <name val="Century Schoolbook"/>
      <family val="1"/>
    </font>
    <font>
      <b/>
      <sz val="10"/>
      <name val="Cambria"/>
      <family val="1"/>
    </font>
    <font>
      <sz val="10"/>
      <color theme="0"/>
      <name val="Century Schoolbook"/>
      <family val="1"/>
    </font>
    <font>
      <b/>
      <sz val="9"/>
      <color indexed="10"/>
      <name val="Tahoma"/>
      <family val="2"/>
    </font>
    <font>
      <sz val="10"/>
      <color theme="1"/>
      <name val="Arial Narrow"/>
      <family val="1"/>
    </font>
    <font>
      <sz val="10"/>
      <name val="Arial Narrow"/>
      <family val="1"/>
    </font>
    <font>
      <u/>
      <sz val="10"/>
      <name val="Arial Narrow"/>
      <family val="2"/>
    </font>
    <font>
      <sz val="10"/>
      <color rgb="FFFF0000"/>
      <name val="Century Schoolbook"/>
      <family val="1"/>
    </font>
    <font>
      <b/>
      <sz val="9"/>
      <color rgb="FF000000"/>
      <name val="Tahoma"/>
      <family val="2"/>
    </font>
    <font>
      <sz val="9"/>
      <color rgb="FF000000"/>
      <name val="Tahoma"/>
      <family val="2"/>
    </font>
    <font>
      <sz val="11"/>
      <color rgb="FF000000"/>
      <name val="Arial Narrow"/>
      <family val="2"/>
    </font>
    <font>
      <b/>
      <sz val="10"/>
      <color theme="1"/>
      <name val="Century Schoolbook"/>
      <family val="1"/>
    </font>
    <font>
      <i/>
      <sz val="10"/>
      <color theme="1"/>
      <name val="Cambria"/>
      <family val="1"/>
    </font>
    <font>
      <sz val="10"/>
      <color theme="1"/>
      <name val="Arial Narrow"/>
      <family val="2"/>
    </font>
    <font>
      <sz val="10"/>
      <name val="Arial Narrow"/>
      <family val="2"/>
    </font>
    <font>
      <sz val="12"/>
      <color theme="1"/>
      <name val="Century Schoolbook"/>
      <family val="1"/>
    </font>
    <font>
      <sz val="12"/>
      <color rgb="FF000000"/>
      <name val="Century Schoolbook"/>
      <family val="1"/>
    </font>
    <font>
      <b/>
      <sz val="12"/>
      <color theme="1"/>
      <name val="Century Schoolbook"/>
      <family val="1"/>
    </font>
    <font>
      <b/>
      <sz val="10"/>
      <color theme="1"/>
      <name val="Arial Narrow"/>
      <family val="2"/>
    </font>
    <font>
      <sz val="10"/>
      <color rgb="FF000000"/>
      <name val="Arial Narrow"/>
      <family val="2"/>
    </font>
    <font>
      <sz val="11"/>
      <name val="Arial"/>
      <family val="2"/>
    </font>
    <font>
      <sz val="10"/>
      <color theme="1"/>
      <name val="Century Schoolbook"/>
      <family val="1"/>
    </font>
    <font>
      <b/>
      <u/>
      <sz val="10"/>
      <color theme="1"/>
      <name val="Century Schoolbook"/>
      <family val="1"/>
    </font>
    <font>
      <u/>
      <sz val="10"/>
      <color theme="1"/>
      <name val="Arial Narrow"/>
      <family val="2"/>
    </font>
    <font>
      <u/>
      <sz val="10"/>
      <color theme="1"/>
      <name val="Century Schoolbook"/>
      <family val="1"/>
    </font>
    <font>
      <b/>
      <sz val="9"/>
      <name val="Arial Narrow"/>
      <family val="2"/>
    </font>
    <font>
      <sz val="11"/>
      <color rgb="FF000000"/>
      <name val="Calibri"/>
      <family val="2"/>
    </font>
  </fonts>
  <fills count="25">
    <fill>
      <patternFill patternType="none"/>
    </fill>
    <fill>
      <patternFill patternType="gray125"/>
    </fill>
    <fill>
      <patternFill patternType="solid">
        <fgColor theme="6" tint="0.39997558519241921"/>
        <bgColor indexed="65"/>
      </patternFill>
    </fill>
    <fill>
      <patternFill patternType="solid">
        <fgColor rgb="FF002060"/>
      </patternFill>
    </fill>
    <fill>
      <patternFill patternType="solid">
        <fgColor theme="6"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FFF8F"/>
        <bgColor indexed="64"/>
      </patternFill>
    </fill>
    <fill>
      <patternFill patternType="solid">
        <fgColor theme="6" tint="0.39997558519241921"/>
        <bgColor auto="1"/>
      </patternFill>
    </fill>
    <fill>
      <patternFill patternType="solid">
        <fgColor rgb="FF002060"/>
        <bgColor auto="1"/>
      </patternFill>
    </fill>
    <fill>
      <patternFill patternType="solid">
        <fgColor rgb="FF0070C0"/>
        <bgColor indexed="64"/>
      </patternFill>
    </fill>
    <fill>
      <patternFill patternType="solid">
        <fgColor rgb="FF002060"/>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DD"/>
        <bgColor indexed="64"/>
      </patternFill>
    </fill>
    <fill>
      <patternFill patternType="solid">
        <fgColor rgb="FFFFFF00"/>
        <bgColor indexed="64"/>
      </patternFill>
    </fill>
    <fill>
      <patternFill patternType="solid">
        <fgColor theme="0"/>
        <bgColor theme="0"/>
      </patternFill>
    </fill>
    <fill>
      <patternFill patternType="solid">
        <fgColor theme="5" tint="0.79998168889431442"/>
        <bgColor indexed="64"/>
      </patternFill>
    </fill>
    <fill>
      <patternFill patternType="solid">
        <fgColor rgb="FFFFFFFF"/>
        <bgColor rgb="FFFFFFFF"/>
      </patternFill>
    </fill>
    <fill>
      <patternFill patternType="solid">
        <fgColor indexed="65"/>
        <bgColor theme="0"/>
      </patternFill>
    </fill>
    <fill>
      <patternFill patternType="solid">
        <fgColor rgb="FFFFFFCC"/>
        <bgColor rgb="FFFFFFCC"/>
      </patternFill>
    </fill>
    <fill>
      <patternFill patternType="solid">
        <fgColor rgb="FF92D050"/>
        <bgColor indexed="64"/>
      </patternFill>
    </fill>
    <fill>
      <patternFill patternType="solid">
        <fgColor rgb="FFFFFFFF"/>
        <bgColor indexed="64"/>
      </patternFill>
    </fill>
    <fill>
      <patternFill patternType="solid">
        <fgColor theme="9"/>
        <bgColor indexed="64"/>
      </patternFill>
    </fill>
  </fills>
  <borders count="38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medium">
        <color indexed="64"/>
      </top>
      <bottom/>
      <diagonal/>
    </border>
    <border>
      <left style="thin">
        <color theme="1"/>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style="medium">
        <color indexed="64"/>
      </top>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double">
        <color indexed="64"/>
      </right>
      <top style="thin">
        <color indexed="64"/>
      </top>
      <bottom/>
      <diagonal/>
    </border>
    <border>
      <left style="double">
        <color indexed="64"/>
      </left>
      <right/>
      <top/>
      <bottom/>
      <diagonal/>
    </border>
    <border>
      <left style="thin">
        <color theme="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double">
        <color indexed="64"/>
      </right>
      <top/>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double">
        <color indexed="64"/>
      </right>
      <top/>
      <bottom style="thin">
        <color indexed="64"/>
      </bottom>
      <diagonal/>
    </border>
    <border>
      <left style="thin">
        <color theme="0" tint="-0.24994659260841701"/>
      </left>
      <right/>
      <top style="thin">
        <color indexed="64"/>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diagonal/>
    </border>
    <border>
      <left style="thin">
        <color theme="0" tint="-0.24994659260841701"/>
      </left>
      <right/>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1"/>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double">
        <color indexed="64"/>
      </right>
      <top/>
      <bottom style="medium">
        <color indexed="64"/>
      </bottom>
      <diagonal/>
    </border>
    <border>
      <left/>
      <right style="double">
        <color indexed="64"/>
      </right>
      <top style="medium">
        <color indexed="64"/>
      </top>
      <bottom style="medium">
        <color indexed="64"/>
      </bottom>
      <diagonal/>
    </border>
    <border>
      <left style="medium">
        <color indexed="64"/>
      </left>
      <right style="thin">
        <color theme="0" tint="-0.24994659260841701"/>
      </right>
      <top style="thin">
        <color indexed="64"/>
      </top>
      <bottom/>
      <diagonal/>
    </border>
    <border>
      <left style="medium">
        <color indexed="64"/>
      </left>
      <right style="thin">
        <color theme="0" tint="-0.24994659260841701"/>
      </right>
      <top/>
      <bottom/>
      <diagonal/>
    </border>
    <border>
      <left style="medium">
        <color indexed="64"/>
      </left>
      <right style="thin">
        <color theme="0" tint="-0.24994659260841701"/>
      </right>
      <top/>
      <bottom style="thin">
        <color indexed="64"/>
      </bottom>
      <diagonal/>
    </border>
    <border>
      <left style="medium">
        <color indexed="64"/>
      </left>
      <right style="thin">
        <color theme="0" tint="-0.24994659260841701"/>
      </right>
      <top/>
      <bottom style="medium">
        <color indexed="64"/>
      </bottom>
      <diagonal/>
    </border>
    <border>
      <left style="thin">
        <color theme="1"/>
      </left>
      <right style="thin">
        <color theme="0" tint="-0.24994659260841701"/>
      </right>
      <top style="medium">
        <color indexed="64"/>
      </top>
      <bottom style="thin">
        <color theme="0" tint="-0.24994659260841701"/>
      </bottom>
      <diagonal/>
    </border>
    <border>
      <left style="thin">
        <color theme="0" tint="-0.24994659260841701"/>
      </left>
      <right/>
      <top style="medium">
        <color indexed="64"/>
      </top>
      <bottom style="thin">
        <color theme="0" tint="-0.24994659260841701"/>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double">
        <color indexed="64"/>
      </right>
      <top style="medium">
        <color indexed="64"/>
      </top>
      <bottom/>
      <diagonal/>
    </border>
    <border>
      <left style="double">
        <color indexed="64"/>
      </left>
      <right/>
      <top/>
      <bottom style="medium">
        <color indexed="64"/>
      </bottom>
      <diagonal/>
    </border>
    <border>
      <left style="thin">
        <color theme="0" tint="-0.24994659260841701"/>
      </left>
      <right/>
      <top style="medium">
        <color indexed="64"/>
      </top>
      <bottom style="medium">
        <color indexed="64"/>
      </bottom>
      <diagonal/>
    </border>
    <border>
      <left/>
      <right style="thin">
        <color theme="0" tint="-0.34998626667073579"/>
      </right>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double">
        <color indexed="64"/>
      </right>
      <top/>
      <bottom style="medium">
        <color indexed="64"/>
      </bottom>
      <diagonal/>
    </border>
    <border>
      <left style="thin">
        <color theme="8"/>
      </left>
      <right style="thin">
        <color theme="8"/>
      </right>
      <top style="medium">
        <color indexed="64"/>
      </top>
      <bottom style="thin">
        <color theme="8"/>
      </bottom>
      <diagonal/>
    </border>
    <border>
      <left style="thin">
        <color theme="8"/>
      </left>
      <right style="medium">
        <color indexed="64"/>
      </right>
      <top style="medium">
        <color indexed="64"/>
      </top>
      <bottom style="thin">
        <color theme="8"/>
      </bottom>
      <diagonal/>
    </border>
    <border>
      <left style="thin">
        <color theme="8"/>
      </left>
      <right style="thin">
        <color theme="8"/>
      </right>
      <top style="thin">
        <color theme="8"/>
      </top>
      <bottom style="medium">
        <color indexed="64"/>
      </bottom>
      <diagonal/>
    </border>
    <border>
      <left style="thin">
        <color theme="8"/>
      </left>
      <right style="medium">
        <color indexed="64"/>
      </right>
      <top style="thin">
        <color theme="8"/>
      </top>
      <bottom style="medium">
        <color indexed="64"/>
      </bottom>
      <diagonal/>
    </border>
    <border>
      <left style="medium">
        <color indexed="64"/>
      </left>
      <right style="thin">
        <color rgb="FFFFC000"/>
      </right>
      <top style="medium">
        <color indexed="64"/>
      </top>
      <bottom style="thin">
        <color rgb="FFFFC000"/>
      </bottom>
      <diagonal/>
    </border>
    <border>
      <left style="thin">
        <color rgb="FFFFC000"/>
      </left>
      <right style="thin">
        <color rgb="FFFFC000"/>
      </right>
      <top style="medium">
        <color indexed="64"/>
      </top>
      <bottom style="thin">
        <color rgb="FFFFC000"/>
      </bottom>
      <diagonal/>
    </border>
    <border>
      <left style="thin">
        <color rgb="FFFFC000"/>
      </left>
      <right style="double">
        <color indexed="64"/>
      </right>
      <top style="medium">
        <color indexed="64"/>
      </top>
      <bottom style="thin">
        <color rgb="FFFFC000"/>
      </bottom>
      <diagonal/>
    </border>
    <border>
      <left style="medium">
        <color indexed="64"/>
      </left>
      <right style="thin">
        <color rgb="FFFFC000"/>
      </right>
      <top style="thin">
        <color rgb="FFFFC000"/>
      </top>
      <bottom style="medium">
        <color indexed="64"/>
      </bottom>
      <diagonal/>
    </border>
    <border>
      <left style="thin">
        <color rgb="FFFFC000"/>
      </left>
      <right style="thin">
        <color rgb="FFFFC000"/>
      </right>
      <top style="thin">
        <color rgb="FFFFC000"/>
      </top>
      <bottom style="medium">
        <color indexed="64"/>
      </bottom>
      <diagonal/>
    </border>
    <border>
      <left style="thin">
        <color rgb="FFFFC000"/>
      </left>
      <right style="double">
        <color indexed="64"/>
      </right>
      <top style="thin">
        <color rgb="FFFFC000"/>
      </top>
      <bottom style="medium">
        <color indexed="64"/>
      </bottom>
      <diagonal/>
    </border>
    <border>
      <left/>
      <right/>
      <top style="medium">
        <color auto="1"/>
      </top>
      <bottom style="double">
        <color auto="1"/>
      </bottom>
      <diagonal/>
    </border>
    <border>
      <left/>
      <right style="thin">
        <color rgb="FF3399FF"/>
      </right>
      <top style="medium">
        <color indexed="64"/>
      </top>
      <bottom style="double">
        <color indexed="64"/>
      </bottom>
      <diagonal/>
    </border>
    <border>
      <left style="thin">
        <color rgb="FF3399FF"/>
      </left>
      <right style="thin">
        <color rgb="FF3399FF"/>
      </right>
      <top style="medium">
        <color indexed="64"/>
      </top>
      <bottom style="double">
        <color indexed="64"/>
      </bottom>
      <diagonal/>
    </border>
    <border>
      <left/>
      <right style="double">
        <color indexed="64"/>
      </right>
      <top style="medium">
        <color indexed="64"/>
      </top>
      <bottom style="double">
        <color indexed="64"/>
      </bottom>
      <diagonal/>
    </border>
    <border>
      <left style="thin">
        <color theme="6" tint="-0.499984740745262"/>
      </left>
      <right style="thin">
        <color theme="6" tint="-0.499984740745262"/>
      </right>
      <top style="medium">
        <color indexed="64"/>
      </top>
      <bottom style="medium">
        <color indexed="64"/>
      </bottom>
      <diagonal/>
    </border>
    <border>
      <left style="thin">
        <color theme="6" tint="-0.499984740745262"/>
      </left>
      <right style="thin">
        <color theme="6" tint="-0.499984740745262"/>
      </right>
      <top/>
      <bottom style="medium">
        <color indexed="64"/>
      </bottom>
      <diagonal/>
    </border>
    <border>
      <left style="thin">
        <color theme="0" tint="-0.24994659260841701"/>
      </left>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right style="thin">
        <color theme="8"/>
      </right>
      <top style="medium">
        <color indexed="64"/>
      </top>
      <bottom/>
      <diagonal/>
    </border>
    <border>
      <left/>
      <right style="thin">
        <color theme="8"/>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theme="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medium">
        <color indexed="64"/>
      </left>
      <right style="thin">
        <color theme="0" tint="-0.24994659260841701"/>
      </right>
      <top/>
      <bottom style="thin">
        <color theme="0" tint="-0.24994659260841701"/>
      </bottom>
      <diagonal/>
    </border>
    <border>
      <left/>
      <right style="thin">
        <color rgb="FF3399FF"/>
      </right>
      <top style="medium">
        <color indexed="64"/>
      </top>
      <bottom style="medium">
        <color indexed="64"/>
      </bottom>
      <diagonal/>
    </border>
    <border>
      <left style="thin">
        <color rgb="FF3399FF"/>
      </left>
      <right style="thin">
        <color rgb="FF3399FF"/>
      </right>
      <top style="medium">
        <color indexed="64"/>
      </top>
      <bottom style="medium">
        <color indexed="64"/>
      </bottom>
      <diagonal/>
    </border>
    <border>
      <left style="double">
        <color indexed="64"/>
      </left>
      <right style="thin">
        <color indexed="64"/>
      </right>
      <top/>
      <bottom/>
      <diagonal/>
    </border>
    <border>
      <left style="double">
        <color indexed="64"/>
      </left>
      <right style="thin">
        <color indexed="64"/>
      </right>
      <top style="medium">
        <color indexed="64"/>
      </top>
      <bottom/>
      <diagonal/>
    </border>
    <border>
      <left style="double">
        <color indexed="64"/>
      </left>
      <right/>
      <top/>
      <bottom style="double">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top style="medium">
        <color indexed="64"/>
      </top>
      <bottom/>
      <diagonal/>
    </border>
    <border>
      <left style="thin">
        <color theme="0" tint="-0.24994659260841701"/>
      </left>
      <right/>
      <top style="thin">
        <color indexed="64"/>
      </top>
      <bottom style="thin">
        <color theme="0" tint="-0.24994659260841701"/>
      </bottom>
      <diagonal/>
    </border>
    <border>
      <left style="thin">
        <color theme="1"/>
      </left>
      <right style="thin">
        <color theme="0" tint="-0.24994659260841701"/>
      </right>
      <top style="thin">
        <color indexed="64"/>
      </top>
      <bottom/>
      <diagonal/>
    </border>
    <border>
      <left style="thin">
        <color theme="1"/>
      </left>
      <right style="thin">
        <color theme="0" tint="-0.24994659260841701"/>
      </right>
      <top/>
      <bottom/>
      <diagonal/>
    </border>
    <border>
      <left style="thin">
        <color theme="1"/>
      </left>
      <right style="thin">
        <color theme="0" tint="-0.24994659260841701"/>
      </right>
      <top/>
      <bottom style="thin">
        <color indexed="64"/>
      </bottom>
      <diagonal/>
    </border>
    <border>
      <left style="thin">
        <color theme="1"/>
      </left>
      <right style="thin">
        <color theme="0" tint="-0.24994659260841701"/>
      </right>
      <top style="thin">
        <color theme="0" tint="-0.24994659260841701"/>
      </top>
      <bottom/>
      <diagonal/>
    </border>
    <border>
      <left style="thin">
        <color theme="1"/>
      </left>
      <right style="thin">
        <color theme="0" tint="-0.24994659260841701"/>
      </right>
      <top style="thin">
        <color theme="0" tint="-0.24994659260841701"/>
      </top>
      <bottom style="thin">
        <color indexed="64"/>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right style="thin">
        <color theme="0" tint="-0.24994659260841701"/>
      </right>
      <top style="thin">
        <color theme="0" tint="-0.24994659260841701"/>
      </top>
      <bottom/>
      <diagonal/>
    </border>
    <border>
      <left/>
      <right style="thin">
        <color theme="0" tint="-0.24994659260841701"/>
      </right>
      <top style="thin">
        <color indexed="64"/>
      </top>
      <bottom/>
      <diagonal/>
    </border>
    <border>
      <left style="thin">
        <color theme="0" tint="-0.24994659260841701"/>
      </left>
      <right/>
      <top style="thin">
        <color theme="0" tint="-0.24994659260841701"/>
      </top>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medium">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indexed="64"/>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theme="1"/>
      </top>
      <bottom style="thin">
        <color theme="0" tint="-0.24994659260841701"/>
      </bottom>
      <diagonal/>
    </border>
    <border>
      <left style="medium">
        <color indexed="64"/>
      </left>
      <right style="thin">
        <color theme="0" tint="-0.24994659260841701"/>
      </right>
      <top style="thin">
        <color theme="1"/>
      </top>
      <bottom style="thin">
        <color theme="0" tint="-0.24994659260841701"/>
      </bottom>
      <diagonal/>
    </border>
    <border>
      <left/>
      <right style="thin">
        <color theme="0" tint="-0.24994659260841701"/>
      </right>
      <top style="thin">
        <color theme="1"/>
      </top>
      <bottom style="thin">
        <color theme="0" tint="-0.24994659260841701"/>
      </bottom>
      <diagonal/>
    </border>
    <border>
      <left style="medium">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1"/>
      </bottom>
      <diagonal/>
    </border>
    <border>
      <left style="thin">
        <color theme="0" tint="-0.24994659260841701"/>
      </left>
      <right style="thin">
        <color theme="0" tint="-0.24994659260841701"/>
      </right>
      <top style="thin">
        <color theme="0" tint="-0.249977111117893"/>
      </top>
      <bottom style="thin">
        <color theme="1"/>
      </bottom>
      <diagonal/>
    </border>
    <border>
      <left style="thin">
        <color indexed="64"/>
      </left>
      <right style="thin">
        <color theme="0" tint="-0.24994659260841701"/>
      </right>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medium">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theme="1"/>
      </top>
      <bottom/>
      <diagonal/>
    </border>
    <border>
      <left/>
      <right style="thin">
        <color theme="0" tint="-0.24994659260841701"/>
      </right>
      <top style="thin">
        <color theme="1"/>
      </top>
      <bottom/>
      <diagonal/>
    </border>
    <border>
      <left style="thin">
        <color indexed="64"/>
      </left>
      <right style="thin">
        <color theme="0" tint="-0.24994659260841701"/>
      </right>
      <top style="thin">
        <color indexed="64"/>
      </top>
      <bottom/>
      <diagonal/>
    </border>
    <border>
      <left style="thin">
        <color indexed="64"/>
      </left>
      <right style="thin">
        <color theme="0" tint="-0.24994659260841701"/>
      </right>
      <top/>
      <bottom/>
      <diagonal/>
    </border>
    <border>
      <left style="thin">
        <color indexed="64"/>
      </left>
      <right style="thin">
        <color theme="0" tint="-0.24994659260841701"/>
      </right>
      <top/>
      <bottom style="medium">
        <color indexed="64"/>
      </bottom>
      <diagonal/>
    </border>
    <border>
      <left style="medium">
        <color indexed="64"/>
      </left>
      <right style="thin">
        <color theme="0" tint="-0.24994659260841701"/>
      </right>
      <top style="thin">
        <color theme="0" tint="-0.24994659260841701"/>
      </top>
      <bottom style="medium">
        <color indexed="64"/>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indexed="64"/>
      </bottom>
      <diagonal/>
    </border>
    <border>
      <left style="thin">
        <color theme="0" tint="-0.24994659260841701"/>
      </left>
      <right style="double">
        <color indexed="64"/>
      </right>
      <top style="thin">
        <color indexed="64"/>
      </top>
      <bottom style="thin">
        <color theme="0" tint="-0.24994659260841701"/>
      </bottom>
      <diagonal/>
    </border>
    <border>
      <left style="thin">
        <color theme="0" tint="-0.24994659260841701"/>
      </left>
      <right style="double">
        <color indexed="64"/>
      </right>
      <top style="thin">
        <color theme="0" tint="-0.24994659260841701"/>
      </top>
      <bottom style="thin">
        <color theme="0" tint="-0.24994659260841701"/>
      </bottom>
      <diagonal/>
    </border>
    <border>
      <left style="thin">
        <color theme="0" tint="-0.24994659260841701"/>
      </left>
      <right style="double">
        <color indexed="64"/>
      </right>
      <top style="thin">
        <color theme="0" tint="-0.24994659260841701"/>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double">
        <color indexed="64"/>
      </right>
      <top style="thin">
        <color indexed="64"/>
      </top>
      <bottom style="medium">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1"/>
      </left>
      <right style="thin">
        <color theme="0" tint="-0.24994659260841701"/>
      </right>
      <top style="thin">
        <color indexed="64"/>
      </top>
      <bottom style="medium">
        <color indexed="64"/>
      </bottom>
      <diagonal/>
    </border>
    <border>
      <left style="thin">
        <color theme="0" tint="-0.24994659260841701"/>
      </left>
      <right/>
      <top style="thin">
        <color indexed="64"/>
      </top>
      <bottom style="medium">
        <color indexed="64"/>
      </bottom>
      <diagonal/>
    </border>
    <border>
      <left style="medium">
        <color indexed="64"/>
      </left>
      <right style="thin">
        <color theme="0" tint="-0.24994659260841701"/>
      </right>
      <top style="thin">
        <color indexed="64"/>
      </top>
      <bottom style="medium">
        <color indexed="64"/>
      </bottom>
      <diagonal/>
    </border>
    <border>
      <left style="thin">
        <color auto="1"/>
      </left>
      <right style="thin">
        <color theme="0" tint="-0.24994659260841701"/>
      </right>
      <top style="thin">
        <color theme="0" tint="-0.24994659260841701"/>
      </top>
      <bottom style="medium">
        <color indexed="64"/>
      </bottom>
      <diagonal/>
    </border>
    <border>
      <left style="thin">
        <color indexed="64"/>
      </left>
      <right style="thin">
        <color theme="0" tint="-0.24994659260841701"/>
      </right>
      <top style="thin">
        <color theme="0" tint="-0.24994659260841701"/>
      </top>
      <bottom/>
      <diagonal/>
    </border>
    <border>
      <left style="thin">
        <color theme="0" tint="-0.24994659260841701"/>
      </left>
      <right style="medium">
        <color indexed="64"/>
      </right>
      <top style="thin">
        <color indexed="64"/>
      </top>
      <bottom/>
      <diagonal/>
    </border>
    <border>
      <left style="thin">
        <color theme="0" tint="-0.24994659260841701"/>
      </left>
      <right style="medium">
        <color indexed="64"/>
      </right>
      <top/>
      <bottom/>
      <diagonal/>
    </border>
    <border>
      <left style="thin">
        <color theme="0" tint="-0.249977111117893"/>
      </left>
      <right style="thin">
        <color theme="0" tint="-0.24994659260841701"/>
      </right>
      <top style="medium">
        <color indexed="64"/>
      </top>
      <bottom style="thin">
        <color theme="0" tint="-0.24994659260841701"/>
      </bottom>
      <diagonal/>
    </border>
    <border>
      <left style="thin">
        <color theme="0" tint="-0.249977111117893"/>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14999847407452621"/>
      </right>
      <top style="thin">
        <color indexed="64"/>
      </top>
      <bottom/>
      <diagonal/>
    </border>
    <border>
      <left style="thin">
        <color theme="0" tint="-0.14999847407452621"/>
      </left>
      <right style="thin">
        <color theme="0" tint="-0.24994659260841701"/>
      </right>
      <top style="thin">
        <color indexed="64"/>
      </top>
      <bottom/>
      <diagonal/>
    </border>
    <border>
      <left style="thin">
        <color theme="0" tint="-0.249977111117893"/>
      </left>
      <right style="thin">
        <color theme="0" tint="-0.24994659260841701"/>
      </right>
      <top style="thin">
        <color indexed="64"/>
      </top>
      <bottom/>
      <diagonal/>
    </border>
    <border>
      <left style="thin">
        <color theme="0" tint="-0.24994659260841701"/>
      </left>
      <right style="thin">
        <color theme="0" tint="-0.14999847407452621"/>
      </right>
      <top/>
      <bottom/>
      <diagonal/>
    </border>
    <border>
      <left style="thin">
        <color theme="0" tint="-0.14999847407452621"/>
      </left>
      <right style="thin">
        <color theme="0" tint="-0.24994659260841701"/>
      </right>
      <top/>
      <bottom/>
      <diagonal/>
    </border>
    <border>
      <left style="thin">
        <color theme="0" tint="-0.249977111117893"/>
      </left>
      <right style="thin">
        <color theme="0" tint="-0.24994659260841701"/>
      </right>
      <top/>
      <bottom/>
      <diagonal/>
    </border>
    <border>
      <left style="thin">
        <color theme="0" tint="-0.24994659260841701"/>
      </left>
      <right style="thin">
        <color theme="0" tint="-0.24994659260841701"/>
      </right>
      <top style="thin">
        <color theme="0" tint="-0.24994659260841701"/>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14999847407452621"/>
      </right>
      <top/>
      <bottom style="thin">
        <color indexed="64"/>
      </bottom>
      <diagonal/>
    </border>
    <border>
      <left style="thin">
        <color theme="0" tint="-0.14999847407452621"/>
      </left>
      <right style="thin">
        <color theme="0" tint="-0.24994659260841701"/>
      </right>
      <top/>
      <bottom style="thin">
        <color indexed="64"/>
      </bottom>
      <diagonal/>
    </border>
    <border>
      <left style="thin">
        <color theme="0" tint="-0.249977111117893"/>
      </left>
      <right style="thin">
        <color theme="0" tint="-0.24994659260841701"/>
      </right>
      <top/>
      <bottom style="thin">
        <color indexed="64"/>
      </bottom>
      <diagonal/>
    </border>
    <border>
      <left style="thin">
        <color theme="0" tint="-0.24994659260841701"/>
      </left>
      <right style="medium">
        <color indexed="64"/>
      </right>
      <top/>
      <bottom style="thin">
        <color indexed="64"/>
      </bottom>
      <diagonal/>
    </border>
    <border>
      <left style="thin">
        <color theme="0" tint="-0.24994659260841701"/>
      </left>
      <right style="thin">
        <color theme="0" tint="-0.24994659260841701"/>
      </right>
      <top style="thin">
        <color theme="0" tint="-0.249977111117893"/>
      </top>
      <bottom style="thin">
        <color indexed="64"/>
      </bottom>
      <diagonal/>
    </border>
    <border>
      <left style="thin">
        <color theme="0" tint="-0.24994659260841701"/>
      </left>
      <right style="thin">
        <color theme="0" tint="-0.24994659260841701"/>
      </right>
      <top style="thin">
        <color theme="0" tint="-0.249977111117893"/>
      </top>
      <bottom/>
      <diagonal/>
    </border>
    <border>
      <left style="thin">
        <color theme="0" tint="-0.24994659260841701"/>
      </left>
      <right style="thin">
        <color theme="0" tint="-0.249977111117893"/>
      </right>
      <top style="thin">
        <color indexed="64"/>
      </top>
      <bottom/>
      <diagonal/>
    </border>
    <border>
      <left style="thin">
        <color theme="0" tint="-0.24994659260841701"/>
      </left>
      <right style="thin">
        <color theme="0" tint="-0.249977111117893"/>
      </right>
      <top/>
      <bottom/>
      <diagonal/>
    </border>
    <border>
      <left style="thin">
        <color theme="0" tint="-0.24994659260841701"/>
      </left>
      <right style="thin">
        <color theme="0" tint="-0.249977111117893"/>
      </right>
      <top/>
      <bottom style="thin">
        <color indexed="64"/>
      </bottom>
      <diagonal/>
    </border>
    <border>
      <left style="thin">
        <color theme="0" tint="-0.24994659260841701"/>
      </left>
      <right style="thin">
        <color theme="0" tint="-0.24994659260841701"/>
      </right>
      <top style="thin">
        <color theme="0" tint="-0.249977111117893"/>
      </top>
      <bottom style="thin">
        <color theme="0" tint="-0.24994659260841701"/>
      </bottom>
      <diagonal/>
    </border>
    <border>
      <left style="thin">
        <color theme="0" tint="-0.249977111117893"/>
      </left>
      <right/>
      <top style="thin">
        <color indexed="64"/>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indexed="64"/>
      </bottom>
      <diagonal/>
    </border>
    <border>
      <left style="thin">
        <color theme="0" tint="-0.24994659260841701"/>
      </left>
      <right style="thin">
        <color theme="0" tint="-0.14999847407452621"/>
      </right>
      <top/>
      <bottom style="medium">
        <color indexed="64"/>
      </bottom>
      <diagonal/>
    </border>
    <border>
      <left style="thin">
        <color theme="0" tint="-0.14999847407452621"/>
      </left>
      <right style="thin">
        <color theme="0" tint="-0.24994659260841701"/>
      </right>
      <top/>
      <bottom style="medium">
        <color indexed="64"/>
      </bottom>
      <diagonal/>
    </border>
    <border>
      <left style="thin">
        <color theme="0" tint="-0.24994659260841701"/>
      </left>
      <right style="medium">
        <color indexed="64"/>
      </right>
      <top/>
      <bottom style="medium">
        <color indexed="64"/>
      </bottom>
      <diagonal/>
    </border>
    <border>
      <left/>
      <right style="thin">
        <color theme="0" tint="-0.24994659260841701"/>
      </right>
      <top/>
      <bottom style="medium">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theme="0" tint="-0.24994659260841701"/>
      </right>
      <top style="thin">
        <color theme="0" tint="-0.24994659260841701"/>
      </top>
      <bottom/>
      <diagonal/>
    </border>
    <border>
      <left style="thin">
        <color theme="1"/>
      </left>
      <right style="thin">
        <color theme="0" tint="-0.24994659260841701"/>
      </right>
      <top style="thin">
        <color indexed="64"/>
      </top>
      <bottom style="thin">
        <color indexed="64"/>
      </bottom>
      <diagonal/>
    </border>
    <border>
      <left style="medium">
        <color indexed="64"/>
      </left>
      <right style="thin">
        <color theme="0" tint="-0.24994659260841701"/>
      </right>
      <top style="thin">
        <color indexed="64"/>
      </top>
      <bottom style="thin">
        <color indexed="64"/>
      </bottom>
      <diagonal/>
    </border>
    <border>
      <left style="thin">
        <color theme="0" tint="-0.24994659260841701"/>
      </left>
      <right style="double">
        <color indexed="64"/>
      </right>
      <top style="thin">
        <color indexed="64"/>
      </top>
      <bottom style="thin">
        <color indexed="64"/>
      </bottom>
      <diagonal/>
    </border>
    <border>
      <left/>
      <right style="thin">
        <color theme="0" tint="-0.24994659260841701"/>
      </right>
      <top style="thin">
        <color indexed="64"/>
      </top>
      <bottom style="thin">
        <color indexed="64"/>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thin">
        <color theme="0" tint="-0.24994659260841701"/>
      </left>
      <right style="medium">
        <color indexed="64"/>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1"/>
      </left>
      <right style="thin">
        <color theme="0" tint="-0.24994659260841701"/>
      </right>
      <top/>
      <bottom style="medium">
        <color indexed="64"/>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theme="0" tint="-0.24994659260841701"/>
      </right>
      <top style="thin">
        <color theme="0" tint="-0.24994659260841701"/>
      </top>
      <bottom style="thin">
        <color theme="0" tint="-0.34998626667073579"/>
      </bottom>
      <diagonal/>
    </border>
    <border>
      <left style="thin">
        <color theme="0" tint="-0.34998626667073579"/>
      </left>
      <right style="thin">
        <color theme="0" tint="-0.24994659260841701"/>
      </right>
      <top style="thin">
        <color theme="0" tint="-0.34998626667073579"/>
      </top>
      <bottom style="thin">
        <color theme="0" tint="-0.34998626667073579"/>
      </bottom>
      <diagonal/>
    </border>
    <border>
      <left/>
      <right style="thin">
        <color theme="0" tint="-0.24994659260841701"/>
      </right>
      <top/>
      <bottom/>
      <diagonal/>
    </border>
    <border>
      <left/>
      <right style="double">
        <color indexed="64"/>
      </right>
      <top style="thin">
        <color indexed="64"/>
      </top>
      <bottom/>
      <diagonal/>
    </border>
    <border>
      <left/>
      <right style="double">
        <color indexed="64"/>
      </right>
      <top/>
      <bottom/>
      <diagonal/>
    </border>
    <border>
      <left style="thin">
        <color theme="0" tint="-0.34998626667073579"/>
      </left>
      <right/>
      <top style="thin">
        <color theme="0" tint="-0.34998626667073579"/>
      </top>
      <bottom style="thin">
        <color theme="0" tint="-0.34998626667073579"/>
      </bottom>
      <diagonal/>
    </border>
    <border>
      <left style="thin">
        <color theme="0" tint="-0.24994659260841701"/>
      </left>
      <right style="thin">
        <color theme="0" tint="-0.34998626667073579"/>
      </right>
      <top style="thin">
        <color auto="1"/>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style="thin">
        <color theme="0" tint="-0.34998626667073579"/>
      </top>
      <bottom/>
      <diagonal/>
    </border>
    <border>
      <left style="thin">
        <color theme="0" tint="-0.24994659260841701"/>
      </left>
      <right style="double">
        <color indexed="64"/>
      </right>
      <top style="medium">
        <color indexed="64"/>
      </top>
      <bottom style="thin">
        <color theme="0" tint="-0.24994659260841701"/>
      </bottom>
      <diagonal/>
    </border>
    <border>
      <left style="thin">
        <color theme="0" tint="-0.24994659260841701"/>
      </left>
      <right style="double">
        <color indexed="64"/>
      </right>
      <top/>
      <bottom style="thin">
        <color theme="0" tint="-0.24994659260841701"/>
      </bottom>
      <diagonal/>
    </border>
    <border>
      <left style="thin">
        <color theme="0" tint="-0.24994659260841701"/>
      </left>
      <right style="double">
        <color indexed="64"/>
      </right>
      <top style="thin">
        <color theme="0" tint="-0.24994659260841701"/>
      </top>
      <bottom/>
      <diagonal/>
    </border>
    <border>
      <left style="thin">
        <color auto="1"/>
      </left>
      <right style="thin">
        <color theme="0" tint="-0.24994659260841701"/>
      </right>
      <top style="thin">
        <color auto="1"/>
      </top>
      <bottom style="thin">
        <color indexed="64"/>
      </bottom>
      <diagonal/>
    </border>
    <border>
      <left style="thin">
        <color rgb="FFBFBFBF"/>
      </left>
      <right style="thin">
        <color rgb="FFBFBFBF"/>
      </right>
      <top style="thin">
        <color rgb="FFBFBFBF"/>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style="medium">
        <color indexed="64"/>
      </bottom>
      <diagonal/>
    </border>
    <border>
      <left style="thin">
        <color rgb="FFBFBFBF"/>
      </left>
      <right style="thin">
        <color rgb="FFBFBFBF"/>
      </right>
      <top/>
      <bottom style="thin">
        <color rgb="FFBFBFBF"/>
      </bottom>
      <diagonal/>
    </border>
    <border>
      <left style="thin">
        <color theme="1"/>
      </left>
      <right style="thin">
        <color theme="0" tint="-0.24994659260841701"/>
      </right>
      <top style="medium">
        <color indexed="64"/>
      </top>
      <bottom/>
      <diagonal/>
    </border>
    <border>
      <left style="thin">
        <color indexed="64"/>
      </left>
      <right style="thin">
        <color theme="0" tint="-0.24994659260841701"/>
      </right>
      <top/>
      <bottom style="thin">
        <color indexed="64"/>
      </bottom>
      <diagonal/>
    </border>
    <border>
      <left style="thin">
        <color theme="0" tint="-0.24994659260841701"/>
      </left>
      <right style="double">
        <color indexed="64"/>
      </right>
      <top style="thin">
        <color theme="0" tint="-0.24994659260841701"/>
      </top>
      <bottom style="medium">
        <color auto="1"/>
      </bottom>
      <diagonal/>
    </border>
    <border>
      <left style="medium">
        <color indexed="64"/>
      </left>
      <right/>
      <top style="medium">
        <color indexed="64"/>
      </top>
      <bottom style="thin">
        <color theme="0" tint="-0.24994659260841701"/>
      </bottom>
      <diagonal/>
    </border>
    <border>
      <left style="medium">
        <color indexed="64"/>
      </left>
      <right/>
      <top/>
      <bottom style="thin">
        <color theme="0" tint="-0.24994659260841701"/>
      </bottom>
      <diagonal/>
    </border>
    <border>
      <left style="medium">
        <color indexed="64"/>
      </left>
      <right style="thin">
        <color theme="0" tint="-0.24994659260841701"/>
      </right>
      <top style="medium">
        <color indexed="64"/>
      </top>
      <bottom/>
      <diagonal/>
    </border>
    <border>
      <left style="thin">
        <color auto="1"/>
      </left>
      <right style="thin">
        <color theme="0" tint="-0.24994659260841701"/>
      </right>
      <top style="thin">
        <color auto="1"/>
      </top>
      <bottom style="medium">
        <color indexed="64"/>
      </bottom>
      <diagonal/>
    </border>
    <border>
      <left style="thin">
        <color rgb="FFBFBFBF"/>
      </left>
      <right style="thin">
        <color rgb="FFBFBFBF"/>
      </right>
      <top style="medium">
        <color rgb="FF000000"/>
      </top>
      <bottom/>
      <diagonal/>
    </border>
    <border>
      <left style="medium">
        <color rgb="FF000000"/>
      </left>
      <right style="thin">
        <color rgb="FFBFBFBF"/>
      </right>
      <top style="medium">
        <color rgb="FF000000"/>
      </top>
      <bottom/>
      <diagonal/>
    </border>
    <border>
      <left style="thin">
        <color rgb="FFBFBFBF"/>
      </left>
      <right style="thin">
        <color rgb="FFBFBFBF"/>
      </right>
      <top style="medium">
        <color rgb="FF000000"/>
      </top>
      <bottom style="thin">
        <color rgb="FFBFBFBF"/>
      </bottom>
      <diagonal/>
    </border>
    <border>
      <left style="thin">
        <color rgb="FFBFBFBF"/>
      </left>
      <right style="thin">
        <color rgb="FFBFBFBF"/>
      </right>
      <top/>
      <bottom/>
      <diagonal/>
    </border>
    <border>
      <left style="thin">
        <color rgb="FFBFBFBF"/>
      </left>
      <right/>
      <top/>
      <bottom/>
      <diagonal/>
    </border>
    <border>
      <left style="medium">
        <color rgb="FF000000"/>
      </left>
      <right style="thin">
        <color rgb="FFBFBFBF"/>
      </right>
      <top/>
      <bottom/>
      <diagonal/>
    </border>
    <border>
      <left style="thin">
        <color rgb="FFBFBFBF"/>
      </left>
      <right style="thin">
        <color rgb="FFBFBFBF"/>
      </right>
      <top/>
      <bottom style="thin">
        <color rgb="FF000000"/>
      </bottom>
      <diagonal/>
    </border>
    <border>
      <left style="medium">
        <color rgb="FF000000"/>
      </left>
      <right style="thin">
        <color rgb="FFBFBFBF"/>
      </right>
      <top/>
      <bottom style="thin">
        <color rgb="FF000000"/>
      </bottom>
      <diagonal/>
    </border>
    <border>
      <left style="thin">
        <color rgb="FFBFBFBF"/>
      </left>
      <right style="thin">
        <color rgb="FFBFBFBF"/>
      </right>
      <top style="thin">
        <color rgb="FFBFBFBF"/>
      </top>
      <bottom style="thin">
        <color rgb="FF000000"/>
      </bottom>
      <diagonal/>
    </border>
    <border>
      <left style="thin">
        <color rgb="FFBFBFBF"/>
      </left>
      <right style="thin">
        <color rgb="FFBFBFBF"/>
      </right>
      <top style="thin">
        <color rgb="FF000000"/>
      </top>
      <bottom/>
      <diagonal/>
    </border>
    <border>
      <left style="medium">
        <color rgb="FF000000"/>
      </left>
      <right style="thin">
        <color rgb="FFBFBFBF"/>
      </right>
      <top style="thin">
        <color rgb="FF000000"/>
      </top>
      <bottom/>
      <diagonal/>
    </border>
    <border>
      <left style="thin">
        <color rgb="FFBFBFBF"/>
      </left>
      <right style="thin">
        <color rgb="FFBFBFBF"/>
      </right>
      <top style="thin">
        <color rgb="FFBFBFBF"/>
      </top>
      <bottom style="thin">
        <color auto="1"/>
      </bottom>
      <diagonal/>
    </border>
    <border>
      <left style="thin">
        <color rgb="FFBFBFBF"/>
      </left>
      <right style="thin">
        <color rgb="FFBFBFBF"/>
      </right>
      <top/>
      <bottom style="thin">
        <color indexed="64"/>
      </bottom>
      <diagonal/>
    </border>
    <border>
      <left style="medium">
        <color rgb="FF000000"/>
      </left>
      <right style="thin">
        <color rgb="FFBFBFBF"/>
      </right>
      <top/>
      <bottom style="thin">
        <color indexed="64"/>
      </bottom>
      <diagonal/>
    </border>
    <border>
      <left style="thin">
        <color rgb="FFBFBFBF"/>
      </left>
      <right style="thin">
        <color rgb="FFBFBFBF"/>
      </right>
      <top style="thin">
        <color indexed="64"/>
      </top>
      <bottom style="thin">
        <color indexed="64"/>
      </bottom>
      <diagonal/>
    </border>
    <border>
      <left style="thin">
        <color rgb="FF000000"/>
      </left>
      <right style="thin">
        <color rgb="FFBFBFBF"/>
      </right>
      <top style="thin">
        <color rgb="FF000000"/>
      </top>
      <bottom style="medium">
        <color indexed="64"/>
      </bottom>
      <diagonal/>
    </border>
    <border>
      <left style="thin">
        <color rgb="FFBFBFBF"/>
      </left>
      <right style="thin">
        <color rgb="FFBFBFBF"/>
      </right>
      <top style="thin">
        <color rgb="FF000000"/>
      </top>
      <bottom style="medium">
        <color indexed="64"/>
      </bottom>
      <diagonal/>
    </border>
    <border>
      <left style="thin">
        <color rgb="FFBFBFBF"/>
      </left>
      <right/>
      <top style="thin">
        <color rgb="FF000000"/>
      </top>
      <bottom style="medium">
        <color indexed="64"/>
      </bottom>
      <diagonal/>
    </border>
    <border>
      <left style="medium">
        <color rgb="FF000000"/>
      </left>
      <right style="thin">
        <color rgb="FFBFBFBF"/>
      </right>
      <top style="thin">
        <color rgb="FF000000"/>
      </top>
      <bottom style="medium">
        <color indexed="64"/>
      </bottom>
      <diagonal/>
    </border>
    <border>
      <left style="medium">
        <color rgb="FF000000"/>
      </left>
      <right style="thin">
        <color rgb="FFBFBFBF"/>
      </right>
      <top/>
      <bottom style="thin">
        <color rgb="FFBFBFBF"/>
      </bottom>
      <diagonal/>
    </border>
    <border>
      <left style="thin">
        <color rgb="FFBFBFBF"/>
      </left>
      <right style="thin">
        <color rgb="FFBFBFBF"/>
      </right>
      <top style="thin">
        <color rgb="FF000000"/>
      </top>
      <bottom style="thin">
        <color rgb="FFBFBFBF"/>
      </bottom>
      <diagonal/>
    </border>
    <border>
      <left style="thin">
        <color rgb="FFBFBFBF"/>
      </left>
      <right style="medium">
        <color rgb="FF000000"/>
      </right>
      <top style="thin">
        <color rgb="FF000000"/>
      </top>
      <bottom/>
      <diagonal/>
    </border>
    <border>
      <left style="thin">
        <color rgb="FFBFBFBF"/>
      </left>
      <right style="medium">
        <color rgb="FF000000"/>
      </right>
      <top/>
      <bottom/>
      <diagonal/>
    </border>
    <border>
      <left style="thin">
        <color indexed="64"/>
      </left>
      <right/>
      <top style="thin">
        <color indexed="64"/>
      </top>
      <bottom style="thin">
        <color indexed="64"/>
      </bottom>
      <diagonal/>
    </border>
    <border>
      <left style="thin">
        <color theme="0" tint="-0.24994659260841701"/>
      </left>
      <right style="medium">
        <color indexed="64"/>
      </right>
      <top style="medium">
        <color indexed="64"/>
      </top>
      <bottom/>
      <diagonal/>
    </border>
    <border>
      <left/>
      <right style="thin">
        <color theme="0" tint="-0.24994659260841701"/>
      </right>
      <top style="medium">
        <color indexed="64"/>
      </top>
      <bottom/>
      <diagonal/>
    </border>
    <border>
      <left/>
      <right style="double">
        <color indexed="64"/>
      </right>
      <top/>
      <bottom style="medium">
        <color indexed="64"/>
      </bottom>
      <diagonal/>
    </border>
    <border>
      <left/>
      <right style="thin">
        <color theme="0" tint="-0.24994659260841701"/>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theme="1"/>
      </left>
      <right/>
      <top style="thin">
        <color indexed="64"/>
      </top>
      <bottom/>
      <diagonal/>
    </border>
    <border>
      <left style="thin">
        <color theme="1"/>
      </left>
      <right/>
      <top/>
      <bottom/>
      <diagonal/>
    </border>
    <border>
      <left/>
      <right/>
      <top style="thin">
        <color indexed="64"/>
      </top>
      <bottom style="medium">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medium">
        <color indexed="64"/>
      </top>
      <bottom style="thin">
        <color theme="0" tint="-0.24994659260841701"/>
      </bottom>
      <diagonal/>
    </border>
    <border>
      <left style="thin">
        <color theme="1"/>
      </left>
      <right/>
      <top style="thin">
        <color indexed="64"/>
      </top>
      <bottom style="medium">
        <color indexed="64"/>
      </bottom>
      <diagonal/>
    </border>
    <border>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thin">
        <color theme="1"/>
      </left>
      <right style="thin">
        <color theme="0" tint="-0.24994659260841701"/>
      </right>
      <top style="thin">
        <color theme="1"/>
      </top>
      <bottom/>
      <diagonal/>
    </border>
    <border>
      <left/>
      <right style="thin">
        <color theme="0" tint="-0.24994659260841701"/>
      </right>
      <top style="thin">
        <color theme="0" tint="-0.249977111117893"/>
      </top>
      <bottom style="thin">
        <color theme="1"/>
      </bottom>
      <diagonal/>
    </border>
    <border>
      <left style="thin">
        <color theme="0" tint="-0.34998626667073579"/>
      </left>
      <right style="thin">
        <color theme="0" tint="-0.24994659260841701"/>
      </right>
      <top style="thin">
        <color indexed="64"/>
      </top>
      <bottom/>
      <diagonal/>
    </border>
    <border>
      <left style="thin">
        <color theme="0" tint="-0.34998626667073579"/>
      </left>
      <right style="thin">
        <color theme="0" tint="-0.24994659260841701"/>
      </right>
      <top/>
      <bottom/>
      <diagonal/>
    </border>
    <border>
      <left style="thin">
        <color theme="0" tint="-0.34998626667073579"/>
      </left>
      <right style="thin">
        <color theme="0" tint="-0.24994659260841701"/>
      </right>
      <top/>
      <bottom style="thin">
        <color indexed="64"/>
      </bottom>
      <diagonal/>
    </border>
    <border>
      <left style="medium">
        <color auto="1"/>
      </left>
      <right style="thin">
        <color theme="0" tint="-0.24994659260841701"/>
      </right>
      <top style="thin">
        <color theme="0" tint="-0.24994659260841701"/>
      </top>
      <bottom style="thin">
        <color theme="1"/>
      </bottom>
      <diagonal/>
    </border>
    <border>
      <left style="medium">
        <color auto="1"/>
      </left>
      <right style="thin">
        <color theme="0" tint="-0.34998626667073579"/>
      </right>
      <top style="thin">
        <color indexed="64"/>
      </top>
      <bottom/>
      <diagonal/>
    </border>
    <border>
      <left style="medium">
        <color auto="1"/>
      </left>
      <right style="thin">
        <color theme="0" tint="-0.34998626667073579"/>
      </right>
      <top/>
      <bottom/>
      <diagonal/>
    </border>
    <border>
      <left style="medium">
        <color auto="1"/>
      </left>
      <right style="thin">
        <color theme="0" tint="-0.34998626667073579"/>
      </right>
      <top/>
      <bottom style="thin">
        <color indexed="64"/>
      </bottom>
      <diagonal/>
    </border>
    <border>
      <left/>
      <right style="thin">
        <color theme="0" tint="-0.249977111117893"/>
      </right>
      <top style="thin">
        <color theme="0" tint="-0.249977111117893"/>
      </top>
      <bottom style="thin">
        <color theme="0" tint="-0.249977111117893"/>
      </bottom>
      <diagonal/>
    </border>
    <border>
      <left style="double">
        <color auto="1"/>
      </left>
      <right style="thin">
        <color theme="0" tint="-0.24994659260841701"/>
      </right>
      <top style="double">
        <color auto="1"/>
      </top>
      <bottom style="thin">
        <color auto="1"/>
      </bottom>
      <diagonal/>
    </border>
    <border>
      <left style="thin">
        <color theme="0" tint="-0.24994659260841701"/>
      </left>
      <right style="thin">
        <color theme="0" tint="-0.24994659260841701"/>
      </right>
      <top style="double">
        <color auto="1"/>
      </top>
      <bottom style="thin">
        <color auto="1"/>
      </bottom>
      <diagonal/>
    </border>
    <border>
      <left style="thin">
        <color theme="0" tint="-0.24994659260841701"/>
      </left>
      <right style="double">
        <color auto="1"/>
      </right>
      <top style="double">
        <color auto="1"/>
      </top>
      <bottom style="thin">
        <color auto="1"/>
      </bottom>
      <diagonal/>
    </border>
    <border>
      <left style="double">
        <color auto="1"/>
      </left>
      <right style="thin">
        <color theme="0" tint="-0.24994659260841701"/>
      </right>
      <top style="thin">
        <color theme="0" tint="-0.24994659260841701"/>
      </top>
      <bottom style="thin">
        <color theme="0" tint="-0.24994659260841701"/>
      </bottom>
      <diagonal/>
    </border>
    <border>
      <left style="double">
        <color auto="1"/>
      </left>
      <right style="thin">
        <color theme="0" tint="-0.24994659260841701"/>
      </right>
      <top style="thin">
        <color theme="0" tint="-0.24994659260841701"/>
      </top>
      <bottom/>
      <diagonal/>
    </border>
    <border>
      <left style="double">
        <color auto="1"/>
      </left>
      <right style="thin">
        <color theme="0" tint="-0.24994659260841701"/>
      </right>
      <top/>
      <bottom style="double">
        <color auto="1"/>
      </bottom>
      <diagonal/>
    </border>
    <border>
      <left style="thin">
        <color theme="0" tint="-0.24994659260841701"/>
      </left>
      <right style="thin">
        <color theme="0" tint="-0.24994659260841701"/>
      </right>
      <top/>
      <bottom style="double">
        <color auto="1"/>
      </bottom>
      <diagonal/>
    </border>
    <border>
      <left style="thin">
        <color theme="0" tint="-0.24994659260841701"/>
      </left>
      <right style="double">
        <color auto="1"/>
      </right>
      <top/>
      <bottom style="double">
        <color auto="1"/>
      </bottom>
      <diagonal/>
    </border>
    <border>
      <left/>
      <right/>
      <top/>
      <bottom style="thin">
        <color auto="1"/>
      </bottom>
      <diagonal/>
    </border>
    <border>
      <left/>
      <right/>
      <top style="thin">
        <color auto="1"/>
      </top>
      <bottom/>
      <diagonal/>
    </border>
    <border>
      <left style="thin">
        <color auto="1"/>
      </left>
      <right style="thin">
        <color theme="0" tint="-0.24994659260841701"/>
      </right>
      <top style="medium">
        <color auto="1"/>
      </top>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medium">
        <color indexed="64"/>
      </bottom>
      <diagonal/>
    </border>
    <border>
      <left/>
      <right style="thin">
        <color theme="1"/>
      </right>
      <top style="medium">
        <color indexed="64"/>
      </top>
      <bottom/>
      <diagonal/>
    </border>
    <border>
      <left/>
      <right style="thin">
        <color theme="1"/>
      </right>
      <top/>
      <bottom/>
      <diagonal/>
    </border>
    <border>
      <left style="double">
        <color indexed="64"/>
      </left>
      <right/>
      <top/>
      <bottom style="thin">
        <color indexed="64"/>
      </bottom>
      <diagonal/>
    </border>
    <border>
      <left/>
      <right style="thin">
        <color theme="1"/>
      </right>
      <top/>
      <bottom style="thin">
        <color indexed="64"/>
      </bottom>
      <diagonal/>
    </border>
    <border>
      <left style="double">
        <color indexed="64"/>
      </left>
      <right/>
      <top style="thin">
        <color indexed="64"/>
      </top>
      <bottom/>
      <diagonal/>
    </border>
    <border>
      <left/>
      <right style="thin">
        <color theme="1"/>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auto="1"/>
      </right>
      <top style="thin">
        <color indexed="64"/>
      </top>
      <bottom/>
      <diagonal/>
    </border>
    <border>
      <left style="double">
        <color indexed="64"/>
      </left>
      <right style="thin">
        <color indexed="64"/>
      </right>
      <top/>
      <bottom style="thin">
        <color indexed="64"/>
      </bottom>
      <diagonal/>
    </border>
    <border>
      <left style="thin">
        <color indexed="64"/>
      </left>
      <right style="thin">
        <color theme="1"/>
      </right>
      <top style="medium">
        <color indexed="64"/>
      </top>
      <bottom/>
      <diagonal/>
    </border>
    <border>
      <left style="thin">
        <color indexed="64"/>
      </left>
      <right style="thin">
        <color theme="1"/>
      </right>
      <top/>
      <bottom/>
      <diagonal/>
    </border>
    <border>
      <left style="thin">
        <color indexed="64"/>
      </left>
      <right style="thin">
        <color theme="1"/>
      </right>
      <top/>
      <bottom style="thin">
        <color indexed="64"/>
      </bottom>
      <diagonal/>
    </border>
    <border>
      <left style="thin">
        <color indexed="64"/>
      </left>
      <right style="thin">
        <color theme="1"/>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rgb="FF000000"/>
      </right>
      <top style="medium">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theme="0" tint="-0.24994659260841701"/>
      </right>
      <top style="medium">
        <color indexed="64"/>
      </top>
      <bottom style="thin">
        <color indexed="64"/>
      </bottom>
      <diagonal/>
    </border>
    <border>
      <left style="thin">
        <color theme="0" tint="-0.24994659260841701"/>
      </left>
      <right/>
      <top style="medium">
        <color indexed="64"/>
      </top>
      <bottom style="thin">
        <color indexed="64"/>
      </bottom>
      <diagonal/>
    </border>
    <border>
      <left style="medium">
        <color auto="1"/>
      </left>
      <right style="thin">
        <color theme="0" tint="-0.24994659260841701"/>
      </right>
      <top style="medium">
        <color indexed="64"/>
      </top>
      <bottom style="thin">
        <color indexed="64"/>
      </bottom>
      <diagonal/>
    </border>
    <border>
      <left style="medium">
        <color theme="1"/>
      </left>
      <right style="thin">
        <color theme="0" tint="-0.24994659260841701"/>
      </right>
      <top style="thin">
        <color indexed="64"/>
      </top>
      <bottom style="thin">
        <color indexed="64"/>
      </bottom>
      <diagonal/>
    </border>
    <border>
      <left style="medium">
        <color theme="1"/>
      </left>
      <right style="thin">
        <color theme="0" tint="-0.24994659260841701"/>
      </right>
      <top style="thin">
        <color indexed="64"/>
      </top>
      <bottom/>
      <diagonal/>
    </border>
    <border>
      <left style="medium">
        <color theme="1"/>
      </left>
      <right style="thin">
        <color theme="0" tint="-0.24994659260841701"/>
      </right>
      <top style="thin">
        <color indexed="64"/>
      </top>
      <bottom style="medium">
        <color indexed="64"/>
      </bottom>
      <diagonal/>
    </border>
    <border>
      <left style="medium">
        <color theme="1"/>
      </left>
      <right style="thin">
        <color theme="0" tint="-0.24994659260841701"/>
      </right>
      <top/>
      <bottom style="thin">
        <color indexed="64"/>
      </bottom>
      <diagonal/>
    </border>
    <border>
      <left style="thin">
        <color theme="0" tint="-0.24994659260841701"/>
      </left>
      <right style="medium">
        <color theme="1"/>
      </right>
      <top style="thin">
        <color indexed="64"/>
      </top>
      <bottom/>
      <diagonal/>
    </border>
    <border>
      <left style="thin">
        <color theme="0" tint="-0.24994659260841701"/>
      </left>
      <right style="medium">
        <color theme="1"/>
      </right>
      <top/>
      <bottom style="thin">
        <color indexed="64"/>
      </bottom>
      <diagonal/>
    </border>
    <border>
      <left style="thin">
        <color indexed="64"/>
      </left>
      <right style="thin">
        <color theme="0" tint="-0.24994659260841701"/>
      </right>
      <top style="thin">
        <color theme="1"/>
      </top>
      <bottom style="medium">
        <color indexed="64"/>
      </bottom>
      <diagonal/>
    </border>
    <border>
      <left style="thin">
        <color theme="0" tint="-0.24994659260841701"/>
      </left>
      <right style="thin">
        <color theme="0" tint="-0.24994659260841701"/>
      </right>
      <top style="thin">
        <color theme="1"/>
      </top>
      <bottom style="medium">
        <color indexed="64"/>
      </bottom>
      <diagonal/>
    </border>
    <border>
      <left style="thin">
        <color theme="0" tint="-0.24994659260841701"/>
      </left>
      <right/>
      <top style="thin">
        <color theme="1"/>
      </top>
      <bottom style="medium">
        <color indexed="64"/>
      </bottom>
      <diagonal/>
    </border>
    <border>
      <left style="medium">
        <color indexed="64"/>
      </left>
      <right style="thin">
        <color theme="0" tint="-0.24994659260841701"/>
      </right>
      <top style="thin">
        <color theme="1"/>
      </top>
      <bottom style="medium">
        <color indexed="64"/>
      </bottom>
      <diagonal/>
    </border>
    <border>
      <left style="double">
        <color auto="1"/>
      </left>
      <right style="thin">
        <color theme="0" tint="-0.24994659260841701"/>
      </right>
      <top style="thin">
        <color theme="0" tint="-0.24994659260841701"/>
      </top>
      <bottom style="thin">
        <color indexed="64"/>
      </bottom>
      <diagonal/>
    </border>
    <border>
      <left style="thin">
        <color theme="0" tint="-0.34998626667073579"/>
      </left>
      <right style="thin">
        <color theme="0" tint="-0.24994659260841701"/>
      </right>
      <top style="thin">
        <color theme="1"/>
      </top>
      <bottom style="thin">
        <color theme="0" tint="-0.24994659260841701"/>
      </bottom>
      <diagonal/>
    </border>
    <border>
      <left style="thin">
        <color theme="0" tint="-0.24994659260841701"/>
      </left>
      <right style="thin">
        <color theme="0" tint="-0.34998626667073579"/>
      </right>
      <top style="thin">
        <color theme="1"/>
      </top>
      <bottom style="thin">
        <color theme="0" tint="-0.24994659260841701"/>
      </bottom>
      <diagonal/>
    </border>
    <border>
      <left/>
      <right style="medium">
        <color indexed="64"/>
      </right>
      <top style="thin">
        <color indexed="64"/>
      </top>
      <bottom/>
      <diagonal/>
    </border>
    <border>
      <left style="thin">
        <color theme="1"/>
      </left>
      <right style="thin">
        <color rgb="FFBFBFBF"/>
      </right>
      <top style="medium">
        <color rgb="FF000000"/>
      </top>
      <bottom/>
      <diagonal/>
    </border>
    <border>
      <left style="thin">
        <color rgb="FFBFBFBF"/>
      </left>
      <right style="double">
        <color rgb="FF000000"/>
      </right>
      <top style="medium">
        <color rgb="FF000000"/>
      </top>
      <bottom/>
      <diagonal/>
    </border>
    <border>
      <left style="thin">
        <color theme="1"/>
      </left>
      <right style="thin">
        <color rgb="FFBFBFBF"/>
      </right>
      <top/>
      <bottom/>
      <diagonal/>
    </border>
    <border>
      <left style="thin">
        <color rgb="FFBFBFBF"/>
      </left>
      <right style="double">
        <color rgb="FF000000"/>
      </right>
      <top/>
      <bottom/>
      <diagonal/>
    </border>
    <border>
      <left style="thin">
        <color theme="1"/>
      </left>
      <right style="thin">
        <color rgb="FFBFBFBF"/>
      </right>
      <top/>
      <bottom style="thin">
        <color rgb="FF000000"/>
      </bottom>
      <diagonal/>
    </border>
    <border>
      <left style="thin">
        <color rgb="FFBFBFBF"/>
      </left>
      <right style="double">
        <color rgb="FF000000"/>
      </right>
      <top/>
      <bottom style="thin">
        <color rgb="FF000000"/>
      </bottom>
      <diagonal/>
    </border>
    <border>
      <left style="thin">
        <color theme="1"/>
      </left>
      <right style="thin">
        <color rgb="FFBFBFBF"/>
      </right>
      <top style="thin">
        <color rgb="FF000000"/>
      </top>
      <bottom style="thin">
        <color rgb="FF000000"/>
      </bottom>
      <diagonal/>
    </border>
    <border>
      <left style="thin">
        <color rgb="FFBFBFBF"/>
      </left>
      <right style="thin">
        <color rgb="FFBFBFBF"/>
      </right>
      <top style="thin">
        <color rgb="FF000000"/>
      </top>
      <bottom style="thin">
        <color rgb="FF000000"/>
      </bottom>
      <diagonal/>
    </border>
    <border>
      <left style="medium">
        <color rgb="FF000000"/>
      </left>
      <right style="thin">
        <color rgb="FFBFBFBF"/>
      </right>
      <top style="thin">
        <color rgb="FF000000"/>
      </top>
      <bottom style="thin">
        <color rgb="FF000000"/>
      </bottom>
      <diagonal/>
    </border>
    <border>
      <left style="thin">
        <color rgb="FFBFBFBF"/>
      </left>
      <right style="double">
        <color rgb="FF000000"/>
      </right>
      <top style="thin">
        <color rgb="FF000000"/>
      </top>
      <bottom style="thin">
        <color rgb="FF000000"/>
      </bottom>
      <diagonal/>
    </border>
    <border>
      <left style="thin">
        <color theme="1"/>
      </left>
      <right style="thin">
        <color rgb="FFBFBFBF"/>
      </right>
      <top/>
      <bottom style="thin">
        <color rgb="FFBFBFBF"/>
      </bottom>
      <diagonal/>
    </border>
    <border>
      <left style="thin">
        <color theme="1"/>
      </left>
      <right style="thin">
        <color rgb="FFBFBFBF"/>
      </right>
      <top style="thin">
        <color rgb="FF000000"/>
      </top>
      <bottom/>
      <diagonal/>
    </border>
    <border>
      <left style="thin">
        <color rgb="FFBFBFBF"/>
      </left>
      <right style="double">
        <color rgb="FF000000"/>
      </right>
      <top style="thin">
        <color rgb="FF000000"/>
      </top>
      <bottom/>
      <diagonal/>
    </border>
    <border>
      <left/>
      <right style="thin">
        <color rgb="FFBFBFBF"/>
      </right>
      <top style="thin">
        <color rgb="FF000000"/>
      </top>
      <bottom style="thin">
        <color rgb="FF000000"/>
      </bottom>
      <diagonal/>
    </border>
    <border>
      <left style="thin">
        <color theme="1"/>
      </left>
      <right style="thin">
        <color rgb="FFBFBFBF"/>
      </right>
      <top style="thin">
        <color rgb="FF000000"/>
      </top>
      <bottom style="medium">
        <color rgb="FF000000"/>
      </bottom>
      <diagonal/>
    </border>
    <border>
      <left style="thin">
        <color rgb="FFBFBFBF"/>
      </left>
      <right style="thin">
        <color rgb="FFBFBFBF"/>
      </right>
      <top style="thin">
        <color rgb="FF000000"/>
      </top>
      <bottom style="medium">
        <color rgb="FF000000"/>
      </bottom>
      <diagonal/>
    </border>
    <border>
      <left style="medium">
        <color rgb="FF000000"/>
      </left>
      <right style="thin">
        <color rgb="FFBFBFBF"/>
      </right>
      <top style="thin">
        <color rgb="FF000000"/>
      </top>
      <bottom style="medium">
        <color rgb="FF000000"/>
      </bottom>
      <diagonal/>
    </border>
    <border>
      <left style="thin">
        <color rgb="FFBFBFBF"/>
      </left>
      <right/>
      <top style="thin">
        <color rgb="FF000000"/>
      </top>
      <bottom style="medium">
        <color rgb="FF000000"/>
      </bottom>
      <diagonal/>
    </border>
    <border>
      <left style="thin">
        <color rgb="FFBFBFBF"/>
      </left>
      <right style="double">
        <color rgb="FF000000"/>
      </right>
      <top style="thin">
        <color rgb="FF000000"/>
      </top>
      <bottom style="medium">
        <color rgb="FF000000"/>
      </bottom>
      <diagonal/>
    </border>
    <border>
      <left style="thin">
        <color rgb="FFBFBFBF"/>
      </left>
      <right style="medium">
        <color rgb="FF000000"/>
      </right>
      <top style="medium">
        <color rgb="FF000000"/>
      </top>
      <bottom/>
      <diagonal/>
    </border>
    <border>
      <left style="thin">
        <color rgb="FFBFBFBF"/>
      </left>
      <right style="medium">
        <color rgb="FF000000"/>
      </right>
      <top/>
      <bottom style="thin">
        <color rgb="FF000000"/>
      </bottom>
      <diagonal/>
    </border>
    <border>
      <left style="thin">
        <color rgb="FFBFBFBF"/>
      </left>
      <right style="medium">
        <color rgb="FF000000"/>
      </right>
      <top style="thin">
        <color rgb="FF000000"/>
      </top>
      <bottom style="thin">
        <color rgb="FF000000"/>
      </bottom>
      <diagonal/>
    </border>
    <border>
      <left style="thin">
        <color rgb="FFBFBFBF"/>
      </left>
      <right/>
      <top style="thin">
        <color rgb="FF000000"/>
      </top>
      <bottom style="thin">
        <color rgb="FF000000"/>
      </bottom>
      <diagonal/>
    </border>
    <border>
      <left style="thin">
        <color theme="1"/>
      </left>
      <right style="thin">
        <color rgb="FFBFBFBF"/>
      </right>
      <top/>
      <bottom style="thin">
        <color indexed="64"/>
      </bottom>
      <diagonal/>
    </border>
    <border>
      <left style="thin">
        <color rgb="FFBFBFBF"/>
      </left>
      <right style="medium">
        <color rgb="FF000000"/>
      </right>
      <top/>
      <bottom style="thin">
        <color indexed="64"/>
      </bottom>
      <diagonal/>
    </border>
    <border>
      <left style="thin">
        <color rgb="FFBFBFBF"/>
      </left>
      <right style="double">
        <color rgb="FF000000"/>
      </right>
      <top/>
      <bottom style="thin">
        <color indexed="64"/>
      </bottom>
      <diagonal/>
    </border>
    <border>
      <left style="thin">
        <color rgb="FF000000"/>
      </left>
      <right style="thin">
        <color rgb="FFBFBFBF"/>
      </right>
      <top style="medium">
        <color rgb="FF000000"/>
      </top>
      <bottom/>
      <diagonal/>
    </border>
    <border>
      <left style="thin">
        <color rgb="FFBFBFBF"/>
      </left>
      <right/>
      <top style="medium">
        <color rgb="FF000000"/>
      </top>
      <bottom/>
      <diagonal/>
    </border>
    <border>
      <left style="thin">
        <color rgb="FF000000"/>
      </left>
      <right style="thin">
        <color rgb="FFBFBFBF"/>
      </right>
      <top/>
      <bottom/>
      <diagonal/>
    </border>
    <border>
      <left style="thin">
        <color rgb="FFBFBFBF"/>
      </left>
      <right style="double">
        <color indexed="64"/>
      </right>
      <top/>
      <bottom/>
      <diagonal/>
    </border>
    <border>
      <left style="thin">
        <color rgb="FF000000"/>
      </left>
      <right style="thin">
        <color rgb="FFBFBFBF"/>
      </right>
      <top/>
      <bottom style="thin">
        <color rgb="FF000000"/>
      </bottom>
      <diagonal/>
    </border>
    <border>
      <left style="thin">
        <color rgb="FFBFBFBF"/>
      </left>
      <right/>
      <top/>
      <bottom style="thin">
        <color rgb="FF000000"/>
      </bottom>
      <diagonal/>
    </border>
    <border>
      <left style="thin">
        <color rgb="FFBFBFBF"/>
      </left>
      <right style="double">
        <color auto="1"/>
      </right>
      <top/>
      <bottom style="thin">
        <color rgb="FF000000"/>
      </bottom>
      <diagonal/>
    </border>
    <border>
      <left style="thin">
        <color rgb="FF000000"/>
      </left>
      <right style="thin">
        <color rgb="FFBFBFBF"/>
      </right>
      <top style="thin">
        <color indexed="64"/>
      </top>
      <bottom style="thin">
        <color indexed="64"/>
      </bottom>
      <diagonal/>
    </border>
    <border>
      <left style="thin">
        <color rgb="FFBFBFBF"/>
      </left>
      <right/>
      <top style="thin">
        <color indexed="64"/>
      </top>
      <bottom style="thin">
        <color indexed="64"/>
      </bottom>
      <diagonal/>
    </border>
    <border>
      <left style="medium">
        <color rgb="FF000000"/>
      </left>
      <right style="thin">
        <color rgb="FFBFBFBF"/>
      </right>
      <top style="thin">
        <color indexed="64"/>
      </top>
      <bottom style="thin">
        <color indexed="64"/>
      </bottom>
      <diagonal/>
    </border>
    <border>
      <left style="thin">
        <color rgb="FFBFBFBF"/>
      </left>
      <right style="thin">
        <color rgb="FFBFBFBF"/>
      </right>
      <top style="medium">
        <color indexed="64"/>
      </top>
      <bottom style="thin">
        <color indexed="64"/>
      </bottom>
      <diagonal/>
    </border>
    <border>
      <left style="thin">
        <color rgb="FF000000"/>
      </left>
      <right style="thin">
        <color rgb="FFBFBFBF"/>
      </right>
      <top style="thin">
        <color rgb="FF000000"/>
      </top>
      <bottom/>
      <diagonal/>
    </border>
    <border>
      <left style="thin">
        <color rgb="FFBFBFBF"/>
      </left>
      <right/>
      <top style="thin">
        <color rgb="FF000000"/>
      </top>
      <bottom/>
      <diagonal/>
    </border>
    <border>
      <left style="thin">
        <color rgb="FFBFBFBF"/>
      </left>
      <right style="thin">
        <color rgb="FFBFBFBF"/>
      </right>
      <top style="thin">
        <color rgb="FF000000"/>
      </top>
      <bottom style="thin">
        <color indexed="64"/>
      </bottom>
      <diagonal/>
    </border>
    <border>
      <left style="thin">
        <color rgb="FFBFBFBF"/>
      </left>
      <right style="thin">
        <color rgb="FFBFBFBF"/>
      </right>
      <top/>
      <bottom style="medium">
        <color indexed="64"/>
      </bottom>
      <diagonal/>
    </border>
    <border>
      <left style="thin">
        <color rgb="FF000000"/>
      </left>
      <right style="thin">
        <color rgb="FFBFBFBF"/>
      </right>
      <top/>
      <bottom style="thin">
        <color rgb="FFBFBFBF"/>
      </bottom>
      <diagonal/>
    </border>
    <border>
      <left style="thin">
        <color rgb="FFBFBFBF"/>
      </left>
      <right/>
      <top/>
      <bottom style="thin">
        <color rgb="FFBFBFBF"/>
      </bottom>
      <diagonal/>
    </border>
    <border>
      <left/>
      <right style="thin">
        <color rgb="FFBFBFBF"/>
      </right>
      <top/>
      <bottom style="thin">
        <color rgb="FFBFBFBF"/>
      </bottom>
      <diagonal/>
    </border>
    <border>
      <left style="medium">
        <color auto="1"/>
      </left>
      <right style="thin">
        <color rgb="FFBFBFBF"/>
      </right>
      <top style="medium">
        <color rgb="FF000000"/>
      </top>
      <bottom/>
      <diagonal/>
    </border>
    <border>
      <left style="medium">
        <color auto="1"/>
      </left>
      <right style="thin">
        <color rgb="FFBFBFBF"/>
      </right>
      <top/>
      <bottom/>
      <diagonal/>
    </border>
    <border>
      <left style="medium">
        <color auto="1"/>
      </left>
      <right style="thin">
        <color rgb="FFBFBFBF"/>
      </right>
      <top/>
      <bottom style="thin">
        <color rgb="FF000000"/>
      </bottom>
      <diagonal/>
    </border>
    <border>
      <left style="thin">
        <color rgb="FFBFBFBF"/>
      </left>
      <right style="double">
        <color rgb="FF000000"/>
      </right>
      <top style="thin">
        <color indexed="64"/>
      </top>
      <bottom style="thin">
        <color indexed="64"/>
      </bottom>
      <diagonal/>
    </border>
    <border>
      <left style="thin">
        <color rgb="FF000000"/>
      </left>
      <right style="thin">
        <color rgb="FFBFBFBF"/>
      </right>
      <top style="thin">
        <color indexed="64"/>
      </top>
      <bottom/>
      <diagonal/>
    </border>
    <border>
      <left style="thin">
        <color rgb="FFBFBFBF"/>
      </left>
      <right style="thin">
        <color rgb="FFBFBFBF"/>
      </right>
      <top style="thin">
        <color indexed="64"/>
      </top>
      <bottom/>
      <diagonal/>
    </border>
    <border>
      <left style="thin">
        <color rgb="FFBFBFBF"/>
      </left>
      <right/>
      <top style="thin">
        <color indexed="64"/>
      </top>
      <bottom/>
      <diagonal/>
    </border>
    <border>
      <left style="medium">
        <color rgb="FF000000"/>
      </left>
      <right style="thin">
        <color rgb="FFBFBFBF"/>
      </right>
      <top style="thin">
        <color indexed="64"/>
      </top>
      <bottom/>
      <diagonal/>
    </border>
    <border>
      <left style="thin">
        <color rgb="FFBFBFBF"/>
      </left>
      <right style="double">
        <color rgb="FF000000"/>
      </right>
      <top style="thin">
        <color indexed="64"/>
      </top>
      <bottom/>
      <diagonal/>
    </border>
    <border>
      <left style="thin">
        <color rgb="FFBFBFBF"/>
      </left>
      <right style="double">
        <color rgb="FF000000"/>
      </right>
      <top style="thin">
        <color rgb="FF000000"/>
      </top>
      <bottom style="medium">
        <color indexed="64"/>
      </bottom>
      <diagonal/>
    </border>
    <border>
      <left/>
      <right style="thin">
        <color rgb="FFBFBFBF"/>
      </right>
      <top style="thin">
        <color rgb="FF000000"/>
      </top>
      <bottom style="thin">
        <color rgb="FFBFBFBF"/>
      </bottom>
      <diagonal/>
    </border>
    <border>
      <left style="thin">
        <color rgb="FFBFBFBF"/>
      </left>
      <right style="double">
        <color rgb="FF000000"/>
      </right>
      <top style="thin">
        <color rgb="FF000000"/>
      </top>
      <bottom style="thin">
        <color indexed="64"/>
      </bottom>
      <diagonal/>
    </border>
    <border>
      <left style="thin">
        <color rgb="FFBFBFBF"/>
      </left>
      <right style="thin">
        <color rgb="FFBFBFBF"/>
      </right>
      <top style="thin">
        <color theme="0" tint="-0.24994659260841701"/>
      </top>
      <bottom style="thin">
        <color indexed="64"/>
      </bottom>
      <diagonal/>
    </border>
    <border>
      <left style="thin">
        <color rgb="FF000000"/>
      </left>
      <right style="thin">
        <color rgb="FFBFBFBF"/>
      </right>
      <top style="medium">
        <color indexed="64"/>
      </top>
      <bottom/>
      <diagonal/>
    </border>
    <border>
      <left style="thin">
        <color rgb="FFBFBFBF"/>
      </left>
      <right style="thin">
        <color rgb="FFBFBFBF"/>
      </right>
      <top style="medium">
        <color indexed="64"/>
      </top>
      <bottom/>
      <diagonal/>
    </border>
    <border>
      <left style="thin">
        <color rgb="FFBFBFBF"/>
      </left>
      <right/>
      <top style="medium">
        <color indexed="64"/>
      </top>
      <bottom/>
      <diagonal/>
    </border>
    <border>
      <left style="medium">
        <color rgb="FF000000"/>
      </left>
      <right style="thin">
        <color rgb="FFBFBFBF"/>
      </right>
      <top style="medium">
        <color indexed="64"/>
      </top>
      <bottom/>
      <diagonal/>
    </border>
    <border>
      <left style="thin">
        <color rgb="FFBFBFBF"/>
      </left>
      <right style="thin">
        <color rgb="FFBFBFBF"/>
      </right>
      <top style="medium">
        <color indexed="64"/>
      </top>
      <bottom style="thin">
        <color rgb="FFBFBFBF"/>
      </bottom>
      <diagonal/>
    </border>
    <border>
      <left style="thin">
        <color rgb="FFBFBFBF"/>
      </left>
      <right style="double">
        <color rgb="FF000000"/>
      </right>
      <top style="medium">
        <color indexed="64"/>
      </top>
      <bottom/>
      <diagonal/>
    </border>
    <border>
      <left style="thin">
        <color rgb="FFBFBFBF"/>
      </left>
      <right style="thin">
        <color rgb="FFBFBFBF"/>
      </right>
      <top style="thin">
        <color indexed="64"/>
      </top>
      <bottom style="thin">
        <color rgb="FFBFBFBF"/>
      </bottom>
      <diagonal/>
    </border>
    <border>
      <left style="medium">
        <color auto="1"/>
      </left>
      <right style="thin">
        <color rgb="FFBFBFBF"/>
      </right>
      <top style="medium">
        <color indexed="64"/>
      </top>
      <bottom/>
      <diagonal/>
    </border>
    <border>
      <left style="medium">
        <color theme="1"/>
      </left>
      <right style="thin">
        <color theme="0" tint="-0.24994659260841701"/>
      </right>
      <top style="medium">
        <color indexed="64"/>
      </top>
      <bottom/>
      <diagonal/>
    </border>
    <border>
      <left style="medium">
        <color theme="1"/>
      </left>
      <right style="thin">
        <color theme="0" tint="-0.24994659260841701"/>
      </right>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theme="1"/>
      </right>
      <top style="medium">
        <color indexed="64"/>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rgb="FF000000"/>
      </right>
      <top style="thin">
        <color indexed="64"/>
      </top>
      <bottom/>
      <diagonal/>
    </border>
  </borders>
  <cellStyleXfs count="22">
    <xf numFmtId="0" fontId="0" fillId="0" borderId="0"/>
    <xf numFmtId="9" fontId="1" fillId="0" borderId="0" applyFont="0" applyFill="0" applyBorder="0" applyAlignment="0" applyProtection="0"/>
    <xf numFmtId="0" fontId="1" fillId="0" borderId="0"/>
    <xf numFmtId="0" fontId="8" fillId="0" borderId="0"/>
    <xf numFmtId="0" fontId="1" fillId="0" borderId="0"/>
    <xf numFmtId="0" fontId="12" fillId="0" borderId="0"/>
    <xf numFmtId="0" fontId="1" fillId="0" borderId="0"/>
    <xf numFmtId="0" fontId="8" fillId="0" borderId="0"/>
    <xf numFmtId="0" fontId="16" fillId="0" borderId="0"/>
    <xf numFmtId="0" fontId="16" fillId="0" borderId="0"/>
    <xf numFmtId="0" fontId="16" fillId="0" borderId="0"/>
    <xf numFmtId="0" fontId="1" fillId="0" borderId="0"/>
    <xf numFmtId="0" fontId="1" fillId="0" borderId="0"/>
    <xf numFmtId="43" fontId="1" fillId="0" borderId="0" applyFont="0" applyFill="0" applyBorder="0" applyAlignment="0" applyProtection="0"/>
    <xf numFmtId="0" fontId="12" fillId="0" borderId="0"/>
    <xf numFmtId="0" fontId="1" fillId="0" borderId="0"/>
    <xf numFmtId="43" fontId="16"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6" fillId="0" borderId="0"/>
  </cellStyleXfs>
  <cellXfs count="3788">
    <xf numFmtId="0" fontId="0" fillId="0" borderId="0" xfId="0"/>
    <xf numFmtId="0" fontId="1" fillId="0" borderId="0" xfId="2" applyAlignment="1">
      <alignment vertical="center"/>
    </xf>
    <xf numFmtId="0" fontId="4" fillId="0" borderId="0" xfId="2" applyFont="1" applyAlignment="1">
      <alignment horizontal="center" vertical="center"/>
    </xf>
    <xf numFmtId="0" fontId="1" fillId="0" borderId="0" xfId="2" applyFont="1" applyAlignment="1">
      <alignment vertical="center"/>
    </xf>
    <xf numFmtId="0" fontId="5" fillId="0" borderId="0" xfId="2" applyFont="1" applyAlignment="1">
      <alignment vertical="center"/>
    </xf>
    <xf numFmtId="0" fontId="6" fillId="0" borderId="0" xfId="2" applyFont="1" applyAlignment="1">
      <alignment horizontal="center" vertical="center"/>
    </xf>
    <xf numFmtId="0" fontId="2" fillId="0" borderId="0" xfId="2" applyFont="1" applyAlignment="1">
      <alignment horizontal="center" vertical="center"/>
    </xf>
    <xf numFmtId="0" fontId="7" fillId="0" borderId="0" xfId="2" applyFont="1" applyAlignment="1">
      <alignment horizontal="center" vertical="center"/>
    </xf>
    <xf numFmtId="0" fontId="1" fillId="0" borderId="0" xfId="4"/>
    <xf numFmtId="0" fontId="12" fillId="0" borderId="0" xfId="5" applyFill="1" applyAlignment="1">
      <alignment vertical="center" wrapText="1"/>
    </xf>
    <xf numFmtId="0" fontId="12" fillId="0" borderId="0" xfId="5" applyAlignment="1">
      <alignment vertical="center" wrapText="1"/>
    </xf>
    <xf numFmtId="0" fontId="1" fillId="0" borderId="0" xfId="4" applyFont="1" applyAlignment="1">
      <alignment vertical="center" wrapText="1"/>
    </xf>
    <xf numFmtId="0" fontId="29" fillId="0" borderId="19" xfId="4" applyFont="1" applyFill="1" applyBorder="1" applyAlignment="1">
      <alignment horizontal="left" vertical="center" wrapText="1" indent="1"/>
    </xf>
    <xf numFmtId="0" fontId="25" fillId="0" borderId="19" xfId="4" applyFont="1" applyFill="1" applyBorder="1" applyAlignment="1">
      <alignment horizontal="center" vertical="center" wrapText="1"/>
    </xf>
    <xf numFmtId="0" fontId="30" fillId="0" borderId="19" xfId="4" applyFont="1" applyFill="1" applyBorder="1" applyAlignment="1">
      <alignment horizontal="center" vertical="center" wrapText="1"/>
    </xf>
    <xf numFmtId="164" fontId="25" fillId="0" borderId="19" xfId="4" applyNumberFormat="1" applyFont="1" applyFill="1" applyBorder="1" applyAlignment="1">
      <alignment vertical="center"/>
    </xf>
    <xf numFmtId="164" fontId="25" fillId="0" borderId="21" xfId="4" applyNumberFormat="1" applyFont="1" applyFill="1" applyBorder="1" applyAlignment="1">
      <alignment vertical="center"/>
    </xf>
    <xf numFmtId="164" fontId="26" fillId="0" borderId="19" xfId="4" applyNumberFormat="1" applyFont="1" applyFill="1" applyBorder="1" applyAlignment="1">
      <alignment vertical="center"/>
    </xf>
    <xf numFmtId="0" fontId="1" fillId="0" borderId="0" xfId="4" applyFill="1"/>
    <xf numFmtId="0" fontId="25" fillId="0" borderId="26" xfId="4" applyFont="1" applyFill="1" applyBorder="1" applyAlignment="1">
      <alignment horizontal="center" vertical="center" wrapText="1"/>
    </xf>
    <xf numFmtId="0" fontId="30" fillId="0" borderId="26" xfId="4" applyFont="1" applyFill="1" applyBorder="1" applyAlignment="1">
      <alignment horizontal="center" vertical="center" wrapText="1"/>
    </xf>
    <xf numFmtId="164" fontId="25" fillId="0" borderId="26" xfId="4" applyNumberFormat="1" applyFont="1" applyFill="1" applyBorder="1" applyAlignment="1">
      <alignment vertical="center"/>
    </xf>
    <xf numFmtId="164" fontId="26" fillId="0" borderId="26" xfId="4" applyNumberFormat="1" applyFont="1" applyFill="1" applyBorder="1" applyAlignment="1">
      <alignment vertical="center"/>
    </xf>
    <xf numFmtId="0" fontId="31" fillId="0" borderId="26" xfId="10" applyFont="1" applyFill="1" applyBorder="1" applyAlignment="1">
      <alignment horizontal="center" vertical="center" wrapText="1"/>
    </xf>
    <xf numFmtId="49" fontId="24" fillId="0" borderId="26" xfId="10" applyNumberFormat="1" applyFont="1" applyFill="1" applyBorder="1" applyAlignment="1">
      <alignment horizontal="center" vertical="center"/>
    </xf>
    <xf numFmtId="0" fontId="25" fillId="0" borderId="31" xfId="4" applyFont="1" applyFill="1" applyBorder="1" applyAlignment="1">
      <alignment horizontal="center" vertical="center" wrapText="1"/>
    </xf>
    <xf numFmtId="0" fontId="30" fillId="0" borderId="31" xfId="4" applyFont="1" applyFill="1" applyBorder="1" applyAlignment="1">
      <alignment horizontal="center" vertical="center" wrapText="1"/>
    </xf>
    <xf numFmtId="164" fontId="25" fillId="0" borderId="31" xfId="4" applyNumberFormat="1" applyFont="1" applyFill="1" applyBorder="1" applyAlignment="1">
      <alignment vertical="center"/>
    </xf>
    <xf numFmtId="164" fontId="26" fillId="0" borderId="31" xfId="4" applyNumberFormat="1" applyFont="1" applyFill="1" applyBorder="1" applyAlignment="1">
      <alignment vertical="center"/>
    </xf>
    <xf numFmtId="49" fontId="24" fillId="0" borderId="31" xfId="10" applyNumberFormat="1" applyFont="1" applyFill="1" applyBorder="1" applyAlignment="1">
      <alignment horizontal="center" vertical="center"/>
    </xf>
    <xf numFmtId="0" fontId="35" fillId="0" borderId="19" xfId="4" applyFont="1" applyFill="1" applyBorder="1" applyAlignment="1">
      <alignment horizontal="left" vertical="center" wrapText="1" indent="1"/>
    </xf>
    <xf numFmtId="0" fontId="33" fillId="0" borderId="19" xfId="4" applyFont="1" applyFill="1" applyBorder="1" applyAlignment="1">
      <alignment horizontal="center" vertical="center" wrapText="1"/>
    </xf>
    <xf numFmtId="0" fontId="24" fillId="0" borderId="19" xfId="4" applyFont="1" applyFill="1" applyBorder="1" applyAlignment="1">
      <alignment horizontal="center" vertical="center" wrapText="1"/>
    </xf>
    <xf numFmtId="164" fontId="33" fillId="0" borderId="19" xfId="4" applyNumberFormat="1" applyFont="1" applyFill="1" applyBorder="1" applyAlignment="1">
      <alignment vertical="center"/>
    </xf>
    <xf numFmtId="164" fontId="25" fillId="0" borderId="34" xfId="4" applyNumberFormat="1" applyFont="1" applyFill="1" applyBorder="1" applyAlignment="1">
      <alignment vertical="center"/>
    </xf>
    <xf numFmtId="164" fontId="34" fillId="0" borderId="19" xfId="4" applyNumberFormat="1" applyFont="1" applyFill="1" applyBorder="1" applyAlignment="1">
      <alignment vertical="center"/>
    </xf>
    <xf numFmtId="49" fontId="24" fillId="0" borderId="19" xfId="10" applyNumberFormat="1" applyFont="1" applyFill="1" applyBorder="1" applyAlignment="1">
      <alignment horizontal="center" vertical="center"/>
    </xf>
    <xf numFmtId="0" fontId="24" fillId="0" borderId="26" xfId="4" applyFont="1" applyFill="1" applyBorder="1" applyAlignment="1">
      <alignment horizontal="left" vertical="center" wrapText="1" indent="1"/>
    </xf>
    <xf numFmtId="0" fontId="33" fillId="0" borderId="26" xfId="4" applyFont="1" applyFill="1" applyBorder="1" applyAlignment="1">
      <alignment horizontal="center" vertical="center" wrapText="1"/>
    </xf>
    <xf numFmtId="0" fontId="24" fillId="0" borderId="26" xfId="4" applyFont="1" applyFill="1" applyBorder="1" applyAlignment="1">
      <alignment horizontal="center" vertical="center" wrapText="1"/>
    </xf>
    <xf numFmtId="164" fontId="33" fillId="0" borderId="26" xfId="4" applyNumberFormat="1" applyFont="1" applyFill="1" applyBorder="1" applyAlignment="1">
      <alignment vertical="center"/>
    </xf>
    <xf numFmtId="164" fontId="34" fillId="0" borderId="26" xfId="4" applyNumberFormat="1" applyFont="1" applyFill="1" applyBorder="1" applyAlignment="1">
      <alignment vertical="center"/>
    </xf>
    <xf numFmtId="0" fontId="24" fillId="0" borderId="31" xfId="4" applyFont="1" applyFill="1" applyBorder="1" applyAlignment="1">
      <alignment horizontal="left" vertical="center" wrapText="1" indent="1"/>
    </xf>
    <xf numFmtId="0" fontId="33" fillId="0" borderId="31" xfId="4" applyFont="1" applyFill="1" applyBorder="1" applyAlignment="1">
      <alignment horizontal="center" vertical="center" wrapText="1"/>
    </xf>
    <xf numFmtId="0" fontId="24" fillId="0" borderId="31" xfId="4" applyFont="1" applyFill="1" applyBorder="1" applyAlignment="1">
      <alignment horizontal="center" vertical="center" wrapText="1"/>
    </xf>
    <xf numFmtId="164" fontId="33" fillId="0" borderId="31" xfId="4" applyNumberFormat="1" applyFont="1" applyFill="1" applyBorder="1" applyAlignment="1">
      <alignment vertical="center"/>
    </xf>
    <xf numFmtId="164" fontId="34" fillId="0" borderId="31" xfId="4" applyNumberFormat="1" applyFont="1" applyFill="1" applyBorder="1" applyAlignment="1">
      <alignment vertical="center"/>
    </xf>
    <xf numFmtId="0" fontId="35" fillId="0" borderId="20" xfId="4" applyFont="1" applyFill="1" applyBorder="1" applyAlignment="1">
      <alignment horizontal="left" vertical="center" wrapText="1" indent="1"/>
    </xf>
    <xf numFmtId="0" fontId="33" fillId="0" borderId="34" xfId="4" applyFont="1" applyFill="1" applyBorder="1" applyAlignment="1">
      <alignment horizontal="center" vertical="center" wrapText="1"/>
    </xf>
    <xf numFmtId="0" fontId="24" fillId="0" borderId="34" xfId="4" applyFont="1" applyFill="1" applyBorder="1" applyAlignment="1">
      <alignment horizontal="center" vertical="center" wrapText="1"/>
    </xf>
    <xf numFmtId="164" fontId="33" fillId="0" borderId="34" xfId="4" applyNumberFormat="1" applyFont="1" applyFill="1" applyBorder="1" applyAlignment="1">
      <alignment vertical="center"/>
    </xf>
    <xf numFmtId="164" fontId="34" fillId="0" borderId="34" xfId="4" applyNumberFormat="1" applyFont="1" applyFill="1" applyBorder="1" applyAlignment="1">
      <alignment vertical="center"/>
    </xf>
    <xf numFmtId="49" fontId="24" fillId="0" borderId="34" xfId="10" applyNumberFormat="1" applyFont="1" applyFill="1" applyBorder="1" applyAlignment="1">
      <alignment horizontal="center" vertical="center"/>
    </xf>
    <xf numFmtId="0" fontId="24" fillId="0" borderId="37" xfId="4" applyFont="1" applyFill="1" applyBorder="1" applyAlignment="1">
      <alignment horizontal="left" vertical="center" wrapText="1" indent="1"/>
    </xf>
    <xf numFmtId="0" fontId="33" fillId="0" borderId="37" xfId="4" applyFont="1" applyFill="1" applyBorder="1" applyAlignment="1">
      <alignment horizontal="center" vertical="center" wrapText="1"/>
    </xf>
    <xf numFmtId="0" fontId="24" fillId="0" borderId="37" xfId="4" applyFont="1" applyFill="1" applyBorder="1" applyAlignment="1">
      <alignment horizontal="center" vertical="center" wrapText="1"/>
    </xf>
    <xf numFmtId="164" fontId="33" fillId="0" borderId="37" xfId="4" applyNumberFormat="1" applyFont="1" applyFill="1" applyBorder="1" applyAlignment="1">
      <alignment vertical="center"/>
    </xf>
    <xf numFmtId="164" fontId="34" fillId="0" borderId="37" xfId="4" applyNumberFormat="1" applyFont="1" applyFill="1" applyBorder="1" applyAlignment="1">
      <alignment vertical="center"/>
    </xf>
    <xf numFmtId="49" fontId="24" fillId="0" borderId="37" xfId="10" applyNumberFormat="1" applyFont="1" applyFill="1" applyBorder="1" applyAlignment="1">
      <alignment horizontal="center" vertical="center"/>
    </xf>
    <xf numFmtId="0" fontId="25" fillId="0" borderId="34" xfId="4" applyFont="1" applyFill="1" applyBorder="1" applyAlignment="1">
      <alignment horizontal="center" vertical="center" wrapText="1"/>
    </xf>
    <xf numFmtId="0" fontId="30" fillId="0" borderId="34" xfId="4" applyFont="1" applyFill="1" applyBorder="1" applyAlignment="1">
      <alignment horizontal="center" vertical="center" wrapText="1"/>
    </xf>
    <xf numFmtId="0" fontId="30" fillId="0" borderId="41" xfId="4" applyFont="1" applyFill="1" applyBorder="1" applyAlignment="1">
      <alignment horizontal="left" vertical="center" wrapText="1" indent="1"/>
    </xf>
    <xf numFmtId="0" fontId="25" fillId="0" borderId="41" xfId="4" applyFont="1" applyFill="1" applyBorder="1" applyAlignment="1">
      <alignment horizontal="center" vertical="center" wrapText="1"/>
    </xf>
    <xf numFmtId="0" fontId="30" fillId="0" borderId="41" xfId="4" applyFont="1" applyFill="1" applyBorder="1" applyAlignment="1">
      <alignment horizontal="center" vertical="center" wrapText="1"/>
    </xf>
    <xf numFmtId="164" fontId="25" fillId="0" borderId="41" xfId="4" applyNumberFormat="1" applyFont="1" applyFill="1" applyBorder="1" applyAlignment="1">
      <alignment vertical="center"/>
    </xf>
    <xf numFmtId="164" fontId="26" fillId="0" borderId="41" xfId="4" applyNumberFormat="1" applyFont="1" applyFill="1" applyBorder="1" applyAlignment="1">
      <alignment vertical="center"/>
    </xf>
    <xf numFmtId="49" fontId="24" fillId="0" borderId="41" xfId="10" applyNumberFormat="1" applyFont="1" applyFill="1" applyBorder="1" applyAlignment="1">
      <alignment horizontal="center" vertical="center"/>
    </xf>
    <xf numFmtId="0" fontId="12" fillId="0" borderId="0" xfId="4" applyFont="1"/>
    <xf numFmtId="0" fontId="40" fillId="0" borderId="0" xfId="4" applyFont="1"/>
    <xf numFmtId="0" fontId="41" fillId="0" borderId="0" xfId="4" applyFont="1"/>
    <xf numFmtId="0" fontId="32" fillId="0" borderId="0" xfId="4" applyFont="1" applyAlignment="1">
      <alignment horizontal="right"/>
    </xf>
    <xf numFmtId="0" fontId="42" fillId="0" borderId="0" xfId="4" applyFont="1"/>
    <xf numFmtId="0" fontId="46" fillId="0" borderId="0" xfId="4" applyFont="1"/>
    <xf numFmtId="0" fontId="28" fillId="0" borderId="21" xfId="4" applyFont="1" applyFill="1" applyBorder="1" applyAlignment="1">
      <alignment horizontal="center" vertical="center"/>
    </xf>
    <xf numFmtId="0" fontId="28" fillId="0" borderId="26" xfId="4" applyFont="1" applyFill="1" applyBorder="1" applyAlignment="1">
      <alignment horizontal="center" vertical="center"/>
    </xf>
    <xf numFmtId="0" fontId="28" fillId="0" borderId="31" xfId="4" applyFont="1" applyFill="1" applyBorder="1" applyAlignment="1">
      <alignment horizontal="center" vertical="center"/>
    </xf>
    <xf numFmtId="0" fontId="28" fillId="0" borderId="34" xfId="4" applyFont="1" applyFill="1" applyBorder="1" applyAlignment="1">
      <alignment horizontal="center" vertical="center"/>
    </xf>
    <xf numFmtId="0" fontId="28" fillId="0" borderId="19" xfId="4" applyFont="1" applyFill="1" applyBorder="1" applyAlignment="1">
      <alignment horizontal="center" vertical="center"/>
    </xf>
    <xf numFmtId="0" fontId="28" fillId="0" borderId="41" xfId="4" applyFont="1" applyFill="1" applyBorder="1" applyAlignment="1">
      <alignment horizontal="center" vertical="center"/>
    </xf>
    <xf numFmtId="0" fontId="27" fillId="0" borderId="34" xfId="4" applyFont="1" applyFill="1" applyBorder="1" applyAlignment="1">
      <alignment horizontal="center" vertical="center"/>
    </xf>
    <xf numFmtId="0" fontId="36" fillId="0" borderId="26" xfId="4" applyFont="1" applyFill="1" applyBorder="1" applyAlignment="1">
      <alignment horizontal="center" vertical="center"/>
    </xf>
    <xf numFmtId="0" fontId="36" fillId="0" borderId="31" xfId="4" applyFont="1" applyFill="1" applyBorder="1" applyAlignment="1">
      <alignment horizontal="center" vertical="center"/>
    </xf>
    <xf numFmtId="0" fontId="22" fillId="0" borderId="19" xfId="4" applyFont="1" applyFill="1" applyBorder="1" applyAlignment="1">
      <alignment horizontal="center" vertical="center"/>
    </xf>
    <xf numFmtId="0" fontId="36" fillId="0" borderId="34" xfId="4" applyFont="1" applyFill="1" applyBorder="1" applyAlignment="1">
      <alignment horizontal="center" vertical="center"/>
    </xf>
    <xf numFmtId="0" fontId="36" fillId="0" borderId="37" xfId="4" applyFont="1" applyFill="1" applyBorder="1" applyAlignment="1">
      <alignment horizontal="center" vertical="center"/>
    </xf>
    <xf numFmtId="0" fontId="27" fillId="0" borderId="19" xfId="4" applyFont="1" applyFill="1" applyBorder="1" applyAlignment="1">
      <alignment horizontal="center" vertical="center"/>
    </xf>
    <xf numFmtId="0" fontId="27" fillId="0" borderId="21" xfId="4" applyFont="1" applyFill="1" applyBorder="1" applyAlignment="1">
      <alignment horizontal="center" vertical="center"/>
    </xf>
    <xf numFmtId="0" fontId="29" fillId="0" borderId="21" xfId="4" applyFont="1" applyFill="1" applyBorder="1" applyAlignment="1">
      <alignment horizontal="left" vertical="center" wrapText="1" indent="1"/>
    </xf>
    <xf numFmtId="0" fontId="25" fillId="0" borderId="21" xfId="4" applyFont="1" applyFill="1" applyBorder="1" applyAlignment="1">
      <alignment horizontal="center" vertical="center" wrapText="1"/>
    </xf>
    <xf numFmtId="0" fontId="30" fillId="0" borderId="21" xfId="4" applyFont="1" applyFill="1" applyBorder="1" applyAlignment="1">
      <alignment horizontal="center" vertical="center" wrapText="1"/>
    </xf>
    <xf numFmtId="164" fontId="26" fillId="0" borderId="21" xfId="4" applyNumberFormat="1" applyFont="1" applyFill="1" applyBorder="1" applyAlignment="1">
      <alignment vertical="center"/>
    </xf>
    <xf numFmtId="0" fontId="31" fillId="0" borderId="21" xfId="10" applyFont="1" applyFill="1" applyBorder="1" applyAlignment="1">
      <alignment horizontal="center" vertical="center" wrapText="1"/>
    </xf>
    <xf numFmtId="0" fontId="17" fillId="6" borderId="59" xfId="8" applyFont="1" applyFill="1" applyBorder="1" applyAlignment="1" applyProtection="1">
      <alignment horizontal="center" vertical="center" wrapText="1"/>
      <protection locked="0"/>
    </xf>
    <xf numFmtId="0" fontId="17" fillId="7" borderId="64" xfId="8" applyFont="1" applyFill="1" applyBorder="1" applyAlignment="1" applyProtection="1">
      <alignment horizontal="center" vertical="center" wrapText="1"/>
      <protection locked="0"/>
    </xf>
    <xf numFmtId="0" fontId="17" fillId="7" borderId="65" xfId="8" applyFont="1" applyFill="1" applyBorder="1" applyAlignment="1" applyProtection="1">
      <alignment horizontal="center" vertical="center" wrapText="1"/>
      <protection locked="0"/>
    </xf>
    <xf numFmtId="0" fontId="20" fillId="7" borderId="65" xfId="0" applyFont="1" applyFill="1" applyBorder="1" applyAlignment="1" applyProtection="1">
      <alignment horizontal="center" vertical="center" wrapText="1"/>
      <protection locked="0"/>
    </xf>
    <xf numFmtId="49" fontId="20" fillId="7" borderId="65" xfId="0" applyNumberFormat="1" applyFont="1" applyFill="1" applyBorder="1" applyAlignment="1" applyProtection="1">
      <alignment horizontal="center" vertical="center" wrapText="1"/>
      <protection locked="0"/>
    </xf>
    <xf numFmtId="0" fontId="20" fillId="7" borderId="65" xfId="9" applyFont="1" applyFill="1" applyBorder="1" applyAlignment="1" applyProtection="1">
      <alignment horizontal="center" vertical="center" wrapText="1"/>
      <protection locked="0"/>
    </xf>
    <xf numFmtId="0" fontId="17" fillId="7" borderId="65" xfId="9" applyFont="1" applyFill="1" applyBorder="1" applyAlignment="1" applyProtection="1">
      <alignment horizontal="center" vertical="center" wrapText="1"/>
      <protection locked="0"/>
    </xf>
    <xf numFmtId="0" fontId="1" fillId="0" borderId="0" xfId="2" applyAlignment="1">
      <alignment horizontal="center" vertical="center"/>
    </xf>
    <xf numFmtId="0" fontId="3" fillId="0" borderId="0" xfId="2" applyFont="1" applyAlignment="1">
      <alignment horizontal="left" vertical="center"/>
    </xf>
    <xf numFmtId="0" fontId="37" fillId="8" borderId="7" xfId="7" applyNumberFormat="1" applyFont="1" applyFill="1" applyBorder="1" applyAlignment="1">
      <alignment horizontal="right" vertical="center"/>
    </xf>
    <xf numFmtId="0" fontId="0" fillId="0" borderId="0" xfId="0" applyAlignment="1">
      <alignment vertical="center"/>
    </xf>
    <xf numFmtId="0" fontId="38" fillId="8" borderId="7" xfId="8" applyFont="1" applyFill="1" applyBorder="1" applyAlignment="1">
      <alignment horizontal="center" vertical="center"/>
    </xf>
    <xf numFmtId="164" fontId="37" fillId="8" borderId="71" xfId="8" applyNumberFormat="1" applyFont="1" applyFill="1" applyBorder="1" applyAlignment="1">
      <alignment vertical="center"/>
    </xf>
    <xf numFmtId="164" fontId="37" fillId="8" borderId="71" xfId="8" applyNumberFormat="1" applyFont="1" applyFill="1" applyBorder="1" applyAlignment="1">
      <alignment horizontal="right" vertical="center"/>
    </xf>
    <xf numFmtId="164" fontId="37" fillId="8" borderId="72" xfId="8" applyNumberFormat="1" applyFont="1" applyFill="1" applyBorder="1" applyAlignment="1">
      <alignment horizontal="right" vertical="center"/>
    </xf>
    <xf numFmtId="0" fontId="29" fillId="0" borderId="34" xfId="4" applyFont="1" applyFill="1" applyBorder="1" applyAlignment="1">
      <alignment horizontal="left" vertical="center" wrapText="1" indent="1"/>
    </xf>
    <xf numFmtId="164" fontId="47" fillId="9" borderId="83" xfId="11" applyNumberFormat="1" applyFont="1" applyFill="1" applyBorder="1" applyAlignment="1">
      <alignment horizontal="right" vertical="center"/>
    </xf>
    <xf numFmtId="164" fontId="47" fillId="9" borderId="84" xfId="11" applyNumberFormat="1" applyFont="1" applyFill="1" applyBorder="1" applyAlignment="1">
      <alignment horizontal="right" vertical="center"/>
    </xf>
    <xf numFmtId="39" fontId="47" fillId="9" borderId="13" xfId="11" applyNumberFormat="1" applyFont="1" applyFill="1" applyBorder="1" applyAlignment="1">
      <alignment horizontal="right" vertical="center"/>
    </xf>
    <xf numFmtId="4" fontId="47" fillId="9" borderId="13" xfId="11" applyNumberFormat="1" applyFont="1" applyFill="1" applyBorder="1" applyAlignment="1">
      <alignment horizontal="right" vertical="center" wrapText="1" indent="1"/>
    </xf>
    <xf numFmtId="164" fontId="47" fillId="10" borderId="68" xfId="11" applyNumberFormat="1" applyFont="1" applyFill="1" applyBorder="1" applyAlignment="1">
      <alignment horizontal="right" vertical="center"/>
    </xf>
    <xf numFmtId="164" fontId="47" fillId="10" borderId="69" xfId="11" applyNumberFormat="1" applyFont="1" applyFill="1" applyBorder="1" applyAlignment="1">
      <alignment horizontal="right" vertical="center"/>
    </xf>
    <xf numFmtId="39" fontId="47" fillId="10" borderId="67" xfId="11" applyNumberFormat="1" applyFont="1" applyFill="1" applyBorder="1" applyAlignment="1">
      <alignment horizontal="right" vertical="center"/>
    </xf>
    <xf numFmtId="4" fontId="47" fillId="10" borderId="67" xfId="11" applyNumberFormat="1" applyFont="1" applyFill="1" applyBorder="1" applyAlignment="1">
      <alignment horizontal="right" vertical="center" wrapText="1" indent="1"/>
    </xf>
    <xf numFmtId="164" fontId="25" fillId="0" borderId="37" xfId="4" applyNumberFormat="1" applyFont="1" applyFill="1" applyBorder="1" applyAlignment="1">
      <alignment vertical="center"/>
    </xf>
    <xf numFmtId="164" fontId="37" fillId="8" borderId="72" xfId="8" applyNumberFormat="1" applyFont="1" applyFill="1" applyBorder="1" applyAlignment="1">
      <alignment vertical="center"/>
    </xf>
    <xf numFmtId="164" fontId="34" fillId="0" borderId="41" xfId="4" applyNumberFormat="1" applyFont="1" applyFill="1" applyBorder="1" applyAlignment="1">
      <alignment vertical="center"/>
    </xf>
    <xf numFmtId="0" fontId="24" fillId="0" borderId="41" xfId="4" applyFont="1" applyFill="1" applyBorder="1" applyAlignment="1">
      <alignment horizontal="center" vertical="center" wrapText="1"/>
    </xf>
    <xf numFmtId="164" fontId="25" fillId="0" borderId="96" xfId="4" applyNumberFormat="1" applyFont="1" applyFill="1" applyBorder="1" applyAlignment="1">
      <alignment vertical="center"/>
    </xf>
    <xf numFmtId="164" fontId="25" fillId="0" borderId="97" xfId="4" applyNumberFormat="1" applyFont="1" applyFill="1" applyBorder="1" applyAlignment="1">
      <alignment vertical="center"/>
    </xf>
    <xf numFmtId="164" fontId="25" fillId="0" borderId="98" xfId="4" applyNumberFormat="1" applyFont="1" applyFill="1" applyBorder="1" applyAlignment="1">
      <alignment vertical="center"/>
    </xf>
    <xf numFmtId="164" fontId="25" fillId="0" borderId="20" xfId="4" applyNumberFormat="1" applyFont="1" applyFill="1" applyBorder="1" applyAlignment="1">
      <alignment vertical="center"/>
    </xf>
    <xf numFmtId="164" fontId="25" fillId="0" borderId="99" xfId="4" applyNumberFormat="1" applyFont="1" applyFill="1" applyBorder="1" applyAlignment="1">
      <alignment vertical="center"/>
    </xf>
    <xf numFmtId="164" fontId="25" fillId="0" borderId="88" xfId="4" applyNumberFormat="1" applyFont="1" applyFill="1" applyBorder="1" applyAlignment="1">
      <alignment vertical="center"/>
    </xf>
    <xf numFmtId="164" fontId="25" fillId="0" borderId="74" xfId="4" applyNumberFormat="1" applyFont="1" applyFill="1" applyBorder="1" applyAlignment="1">
      <alignment vertical="center"/>
    </xf>
    <xf numFmtId="0" fontId="29" fillId="0" borderId="21" xfId="4" applyFont="1" applyFill="1" applyBorder="1" applyAlignment="1">
      <alignment horizontal="center" vertical="center"/>
    </xf>
    <xf numFmtId="39" fontId="25" fillId="0" borderId="21" xfId="4" applyNumberFormat="1" applyFont="1" applyFill="1" applyBorder="1" applyAlignment="1">
      <alignment vertical="center"/>
    </xf>
    <xf numFmtId="0" fontId="30" fillId="0" borderId="26" xfId="4" applyFont="1" applyFill="1" applyBorder="1" applyAlignment="1">
      <alignment horizontal="center" vertical="center"/>
    </xf>
    <xf numFmtId="39" fontId="25" fillId="0" borderId="26" xfId="4" applyNumberFormat="1" applyFont="1" applyFill="1" applyBorder="1" applyAlignment="1">
      <alignment vertical="center"/>
    </xf>
    <xf numFmtId="39" fontId="25" fillId="0" borderId="26" xfId="4" applyNumberFormat="1" applyFont="1" applyFill="1" applyBorder="1" applyAlignment="1">
      <alignment horizontal="right" vertical="center"/>
    </xf>
    <xf numFmtId="0" fontId="27" fillId="0" borderId="26" xfId="4" applyFont="1" applyFill="1" applyBorder="1" applyAlignment="1">
      <alignment horizontal="center" vertical="center"/>
    </xf>
    <xf numFmtId="0" fontId="29" fillId="0" borderId="26" xfId="4" applyFont="1" applyFill="1" applyBorder="1" applyAlignment="1">
      <alignment horizontal="left" vertical="center" wrapText="1" indent="1"/>
    </xf>
    <xf numFmtId="0" fontId="29" fillId="0" borderId="26" xfId="4" applyFont="1" applyFill="1" applyBorder="1" applyAlignment="1">
      <alignment horizontal="center" vertical="center" wrapText="1"/>
    </xf>
    <xf numFmtId="0" fontId="24" fillId="0" borderId="26" xfId="4" applyFont="1" applyFill="1" applyBorder="1" applyAlignment="1">
      <alignment horizontal="center" vertical="center"/>
    </xf>
    <xf numFmtId="39" fontId="33" fillId="0" borderId="26" xfId="4" applyNumberFormat="1" applyFont="1" applyFill="1" applyBorder="1" applyAlignment="1">
      <alignment vertical="center"/>
    </xf>
    <xf numFmtId="0" fontId="30" fillId="0" borderId="41" xfId="4" applyFont="1" applyFill="1" applyBorder="1" applyAlignment="1">
      <alignment horizontal="center" vertical="center"/>
    </xf>
    <xf numFmtId="39" fontId="25" fillId="0" borderId="41" xfId="4" applyNumberFormat="1" applyFont="1" applyFill="1" applyBorder="1" applyAlignment="1">
      <alignment vertical="center"/>
    </xf>
    <xf numFmtId="164" fontId="26" fillId="0" borderId="37" xfId="4" applyNumberFormat="1" applyFont="1" applyFill="1" applyBorder="1" applyAlignment="1">
      <alignment vertical="center"/>
    </xf>
    <xf numFmtId="0" fontId="30" fillId="0" borderId="37" xfId="4" applyFont="1" applyFill="1" applyBorder="1" applyAlignment="1">
      <alignment horizontal="center" vertical="center" wrapText="1"/>
    </xf>
    <xf numFmtId="0" fontId="29" fillId="0" borderId="34" xfId="4" applyFont="1" applyFill="1" applyBorder="1" applyAlignment="1">
      <alignment horizontal="center" vertical="center" wrapText="1"/>
    </xf>
    <xf numFmtId="39" fontId="25" fillId="0" borderId="34" xfId="4" applyNumberFormat="1" applyFont="1" applyFill="1" applyBorder="1" applyAlignment="1">
      <alignment vertical="center"/>
    </xf>
    <xf numFmtId="0" fontId="30" fillId="0" borderId="31" xfId="4" applyFont="1" applyFill="1" applyBorder="1" applyAlignment="1">
      <alignment horizontal="center" vertical="center"/>
    </xf>
    <xf numFmtId="39" fontId="25" fillId="0" borderId="31" xfId="4" applyNumberFormat="1" applyFont="1" applyFill="1" applyBorder="1" applyAlignment="1">
      <alignment vertical="center"/>
    </xf>
    <xf numFmtId="0" fontId="28" fillId="0" borderId="37" xfId="4" applyFont="1" applyFill="1" applyBorder="1" applyAlignment="1">
      <alignment horizontal="center" vertical="center"/>
    </xf>
    <xf numFmtId="0" fontId="30" fillId="0" borderId="37" xfId="4" applyFont="1" applyFill="1" applyBorder="1" applyAlignment="1">
      <alignment horizontal="center" vertical="center"/>
    </xf>
    <xf numFmtId="0" fontId="25" fillId="0" borderId="37" xfId="4" applyFont="1" applyFill="1" applyBorder="1" applyAlignment="1">
      <alignment horizontal="center" vertical="center" wrapText="1"/>
    </xf>
    <xf numFmtId="39" fontId="25" fillId="0" borderId="37" xfId="4" applyNumberFormat="1" applyFont="1" applyFill="1" applyBorder="1" applyAlignment="1">
      <alignment horizontal="right" vertical="center"/>
    </xf>
    <xf numFmtId="0" fontId="29" fillId="0" borderId="19" xfId="4" applyFont="1" applyFill="1" applyBorder="1" applyAlignment="1">
      <alignment horizontal="center" vertical="center"/>
    </xf>
    <xf numFmtId="39" fontId="25" fillId="0" borderId="19" xfId="4" applyNumberFormat="1" applyFont="1" applyFill="1" applyBorder="1" applyAlignment="1">
      <alignment horizontal="right" vertical="center"/>
    </xf>
    <xf numFmtId="164" fontId="25" fillId="0" borderId="17" xfId="4" applyNumberFormat="1" applyFont="1" applyFill="1" applyBorder="1" applyAlignment="1">
      <alignment vertical="center"/>
    </xf>
    <xf numFmtId="164" fontId="26" fillId="0" borderId="17" xfId="4" applyNumberFormat="1" applyFont="1" applyFill="1" applyBorder="1" applyAlignment="1">
      <alignment vertical="center"/>
    </xf>
    <xf numFmtId="0" fontId="30" fillId="0" borderId="17" xfId="4" applyFont="1" applyFill="1" applyBorder="1" applyAlignment="1">
      <alignment horizontal="center" vertical="center" wrapText="1"/>
    </xf>
    <xf numFmtId="49" fontId="24" fillId="0" borderId="17" xfId="10" applyNumberFormat="1" applyFont="1" applyFill="1" applyBorder="1" applyAlignment="1">
      <alignment horizontal="center" vertical="center"/>
    </xf>
    <xf numFmtId="39" fontId="25" fillId="0" borderId="37" xfId="4" applyNumberFormat="1" applyFont="1" applyFill="1" applyBorder="1" applyAlignment="1">
      <alignment vertical="center"/>
    </xf>
    <xf numFmtId="0" fontId="29" fillId="0" borderId="19" xfId="4" applyFont="1" applyFill="1" applyBorder="1" applyAlignment="1">
      <alignment horizontal="center" vertical="center" wrapText="1"/>
    </xf>
    <xf numFmtId="39" fontId="25" fillId="0" borderId="19" xfId="4" applyNumberFormat="1" applyFont="1" applyFill="1" applyBorder="1" applyAlignment="1">
      <alignment vertical="center"/>
    </xf>
    <xf numFmtId="39" fontId="33" fillId="0" borderId="34" xfId="4" applyNumberFormat="1" applyFont="1" applyFill="1" applyBorder="1" applyAlignment="1">
      <alignment vertical="center"/>
    </xf>
    <xf numFmtId="0" fontId="24" fillId="0" borderId="31" xfId="4" applyFont="1" applyFill="1" applyBorder="1" applyAlignment="1">
      <alignment horizontal="center" vertical="center"/>
    </xf>
    <xf numFmtId="39" fontId="33" fillId="0" borderId="31" xfId="4" applyNumberFormat="1" applyFont="1" applyFill="1" applyBorder="1" applyAlignment="1">
      <alignment vertical="center"/>
    </xf>
    <xf numFmtId="0" fontId="24" fillId="0" borderId="37" xfId="4" applyFont="1" applyFill="1" applyBorder="1" applyAlignment="1">
      <alignment horizontal="center" vertical="center"/>
    </xf>
    <xf numFmtId="0" fontId="35" fillId="0" borderId="34" xfId="4" applyFont="1" applyFill="1" applyBorder="1" applyAlignment="1">
      <alignment horizontal="left" vertical="center" wrapText="1" indent="1"/>
    </xf>
    <xf numFmtId="1" fontId="27" fillId="0" borderId="34" xfId="4" applyNumberFormat="1" applyFont="1" applyFill="1" applyBorder="1" applyAlignment="1">
      <alignment horizontal="center" vertical="center"/>
    </xf>
    <xf numFmtId="0" fontId="24" fillId="0" borderId="26" xfId="12" applyFont="1" applyFill="1" applyBorder="1" applyAlignment="1">
      <alignment horizontal="left" vertical="center" wrapText="1" indent="1"/>
    </xf>
    <xf numFmtId="0" fontId="33" fillId="0" borderId="26" xfId="12" applyFont="1" applyFill="1" applyBorder="1" applyAlignment="1">
      <alignment horizontal="center" vertical="center" wrapText="1"/>
    </xf>
    <xf numFmtId="164" fontId="33" fillId="0" borderId="26" xfId="12" applyNumberFormat="1" applyFont="1" applyFill="1" applyBorder="1" applyAlignment="1">
      <alignment horizontal="right" vertical="center"/>
    </xf>
    <xf numFmtId="0" fontId="24" fillId="0" borderId="37" xfId="12" applyFont="1" applyFill="1" applyBorder="1" applyAlignment="1">
      <alignment horizontal="left" vertical="center" wrapText="1" indent="1"/>
    </xf>
    <xf numFmtId="0" fontId="33" fillId="0" borderId="37" xfId="12" applyFont="1" applyFill="1" applyBorder="1" applyAlignment="1">
      <alignment horizontal="center" vertical="center" wrapText="1"/>
    </xf>
    <xf numFmtId="164" fontId="33" fillId="0" borderId="37" xfId="12" applyNumberFormat="1" applyFont="1" applyFill="1" applyBorder="1" applyAlignment="1">
      <alignment horizontal="right" vertical="center"/>
    </xf>
    <xf numFmtId="0" fontId="35" fillId="0" borderId="26" xfId="12" applyFont="1" applyFill="1" applyBorder="1" applyAlignment="1">
      <alignment horizontal="left" vertical="center" wrapText="1" indent="1"/>
    </xf>
    <xf numFmtId="0" fontId="24" fillId="0" borderId="34" xfId="4" applyFont="1" applyFill="1" applyBorder="1" applyAlignment="1">
      <alignment horizontal="left" vertical="center" wrapText="1" indent="1"/>
    </xf>
    <xf numFmtId="0" fontId="51" fillId="0" borderId="26" xfId="4" applyFont="1" applyFill="1" applyBorder="1" applyAlignment="1">
      <alignment horizontal="left" vertical="center" wrapText="1" indent="1"/>
    </xf>
    <xf numFmtId="0" fontId="50" fillId="0" borderId="34" xfId="4" applyFont="1" applyFill="1" applyBorder="1" applyAlignment="1">
      <alignment horizontal="center" vertical="center" wrapText="1"/>
    </xf>
    <xf numFmtId="0" fontId="30" fillId="0" borderId="21" xfId="4" applyFont="1" applyFill="1" applyBorder="1" applyAlignment="1">
      <alignment horizontal="center" vertical="center"/>
    </xf>
    <xf numFmtId="0" fontId="30" fillId="0" borderId="34" xfId="4" applyFont="1" applyFill="1" applyBorder="1" applyAlignment="1">
      <alignment horizontal="center" vertical="center"/>
    </xf>
    <xf numFmtId="0" fontId="33" fillId="0" borderId="31" xfId="12" applyFont="1" applyFill="1" applyBorder="1" applyAlignment="1">
      <alignment horizontal="center" vertical="center" wrapText="1"/>
    </xf>
    <xf numFmtId="1" fontId="27" fillId="0" borderId="26" xfId="4" applyNumberFormat="1" applyFont="1" applyFill="1" applyBorder="1" applyAlignment="1">
      <alignment horizontal="center" vertical="center"/>
    </xf>
    <xf numFmtId="0" fontId="35" fillId="0" borderId="37" xfId="12" applyFont="1" applyFill="1" applyBorder="1" applyAlignment="1">
      <alignment horizontal="left" vertical="center" wrapText="1" indent="1"/>
    </xf>
    <xf numFmtId="1" fontId="27" fillId="0" borderId="30" xfId="4" applyNumberFormat="1" applyFont="1" applyFill="1" applyBorder="1" applyAlignment="1">
      <alignment horizontal="center" vertical="center"/>
    </xf>
    <xf numFmtId="0" fontId="24" fillId="0" borderId="34" xfId="4" applyFont="1" applyFill="1" applyBorder="1" applyAlignment="1">
      <alignment horizontal="center" vertical="center"/>
    </xf>
    <xf numFmtId="0" fontId="30" fillId="0" borderId="19" xfId="4" applyFont="1" applyFill="1" applyBorder="1" applyAlignment="1">
      <alignment horizontal="center" vertical="center"/>
    </xf>
    <xf numFmtId="0" fontId="31" fillId="0" borderId="49" xfId="10" applyFont="1" applyFill="1" applyBorder="1" applyAlignment="1">
      <alignment horizontal="center" vertical="center" wrapText="1"/>
    </xf>
    <xf numFmtId="0" fontId="24" fillId="0" borderId="107" xfId="4" applyFont="1" applyFill="1" applyBorder="1" applyAlignment="1">
      <alignment horizontal="center" vertical="center"/>
    </xf>
    <xf numFmtId="0" fontId="35" fillId="0" borderId="109" xfId="4" applyFont="1" applyFill="1" applyBorder="1" applyAlignment="1">
      <alignment horizontal="left" vertical="center" wrapText="1" indent="1"/>
    </xf>
    <xf numFmtId="0" fontId="33" fillId="0" borderId="107" xfId="4" applyFont="1" applyFill="1" applyBorder="1" applyAlignment="1">
      <alignment horizontal="center" vertical="center" wrapText="1"/>
    </xf>
    <xf numFmtId="0" fontId="24" fillId="0" borderId="107" xfId="4" applyFont="1" applyFill="1" applyBorder="1" applyAlignment="1">
      <alignment horizontal="center" vertical="center" wrapText="1"/>
    </xf>
    <xf numFmtId="164" fontId="33" fillId="0" borderId="107" xfId="4" applyNumberFormat="1" applyFont="1" applyFill="1" applyBorder="1" applyAlignment="1">
      <alignment vertical="center"/>
    </xf>
    <xf numFmtId="164" fontId="25" fillId="0" borderId="107" xfId="4" applyNumberFormat="1" applyFont="1" applyFill="1" applyBorder="1" applyAlignment="1">
      <alignment vertical="center"/>
    </xf>
    <xf numFmtId="164" fontId="34" fillId="0" borderId="107" xfId="4" applyNumberFormat="1" applyFont="1" applyFill="1" applyBorder="1" applyAlignment="1">
      <alignment vertical="center"/>
    </xf>
    <xf numFmtId="49" fontId="24" fillId="0" borderId="107" xfId="10" applyNumberFormat="1" applyFont="1" applyFill="1" applyBorder="1" applyAlignment="1">
      <alignment horizontal="center" vertical="center"/>
    </xf>
    <xf numFmtId="0" fontId="24" fillId="0" borderId="25" xfId="4" applyFont="1" applyFill="1" applyBorder="1" applyAlignment="1">
      <alignment horizontal="center" vertical="center"/>
    </xf>
    <xf numFmtId="0" fontId="24" fillId="0" borderId="112" xfId="4" applyFont="1" applyFill="1" applyBorder="1" applyAlignment="1">
      <alignment horizontal="center" vertical="center"/>
    </xf>
    <xf numFmtId="164" fontId="33" fillId="0" borderId="112" xfId="4" applyNumberFormat="1" applyFont="1" applyFill="1" applyBorder="1" applyAlignment="1">
      <alignment vertical="center"/>
    </xf>
    <xf numFmtId="164" fontId="25" fillId="0" borderId="112" xfId="4" applyNumberFormat="1" applyFont="1" applyFill="1" applyBorder="1" applyAlignment="1">
      <alignment vertical="center"/>
    </xf>
    <xf numFmtId="164" fontId="34" fillId="0" borderId="112" xfId="4" applyNumberFormat="1" applyFont="1" applyFill="1" applyBorder="1" applyAlignment="1">
      <alignment vertical="center"/>
    </xf>
    <xf numFmtId="49" fontId="24" fillId="0" borderId="112" xfId="10" applyNumberFormat="1" applyFont="1" applyFill="1" applyBorder="1" applyAlignment="1">
      <alignment horizontal="center" vertical="center"/>
    </xf>
    <xf numFmtId="164" fontId="24" fillId="0" borderId="26" xfId="4" applyNumberFormat="1" applyFont="1" applyFill="1" applyBorder="1" applyAlignment="1">
      <alignment horizontal="center" vertical="center"/>
    </xf>
    <xf numFmtId="0" fontId="24" fillId="0" borderId="116" xfId="4" applyFont="1" applyFill="1" applyBorder="1" applyAlignment="1">
      <alignment horizontal="center" vertical="center"/>
    </xf>
    <xf numFmtId="0" fontId="35" fillId="0" borderId="117" xfId="4" applyFont="1" applyFill="1" applyBorder="1" applyAlignment="1">
      <alignment horizontal="left" vertical="center" wrapText="1" indent="1"/>
    </xf>
    <xf numFmtId="0" fontId="33" fillId="0" borderId="25" xfId="4" applyFont="1" applyFill="1" applyBorder="1" applyAlignment="1">
      <alignment horizontal="center" vertical="center" wrapText="1"/>
    </xf>
    <xf numFmtId="0" fontId="24" fillId="0" borderId="25" xfId="4" applyFont="1" applyFill="1" applyBorder="1" applyAlignment="1">
      <alignment horizontal="center" vertical="center" wrapText="1"/>
    </xf>
    <xf numFmtId="164" fontId="33" fillId="0" borderId="25" xfId="4" applyNumberFormat="1" applyFont="1" applyFill="1" applyBorder="1" applyAlignment="1">
      <alignment vertical="center"/>
    </xf>
    <xf numFmtId="164" fontId="25" fillId="0" borderId="25" xfId="4" applyNumberFormat="1" applyFont="1" applyFill="1" applyBorder="1" applyAlignment="1">
      <alignment vertical="center"/>
    </xf>
    <xf numFmtId="164" fontId="34" fillId="0" borderId="25" xfId="4" applyNumberFormat="1" applyFont="1" applyFill="1" applyBorder="1" applyAlignment="1">
      <alignment vertical="center"/>
    </xf>
    <xf numFmtId="49" fontId="24" fillId="0" borderId="25" xfId="10" applyNumberFormat="1" applyFont="1" applyFill="1" applyBorder="1" applyAlignment="1">
      <alignment horizontal="center" vertical="center"/>
    </xf>
    <xf numFmtId="49" fontId="24" fillId="0" borderId="35" xfId="10" applyNumberFormat="1" applyFont="1" applyFill="1" applyBorder="1" applyAlignment="1">
      <alignment horizontal="center" vertical="center"/>
    </xf>
    <xf numFmtId="0" fontId="24" fillId="0" borderId="30" xfId="4" applyFont="1" applyFill="1" applyBorder="1" applyAlignment="1">
      <alignment horizontal="center" vertical="center"/>
    </xf>
    <xf numFmtId="0" fontId="24" fillId="0" borderId="25" xfId="4" applyFont="1" applyFill="1" applyBorder="1" applyAlignment="1">
      <alignment horizontal="left" vertical="center" wrapText="1" indent="1"/>
    </xf>
    <xf numFmtId="0" fontId="36" fillId="0" borderId="17" xfId="4" applyFont="1" applyFill="1" applyBorder="1" applyAlignment="1">
      <alignment horizontal="center" vertical="center"/>
    </xf>
    <xf numFmtId="0" fontId="35" fillId="0" borderId="17" xfId="4" applyFont="1" applyFill="1" applyBorder="1" applyAlignment="1">
      <alignment horizontal="left" vertical="center" wrapText="1" indent="1"/>
    </xf>
    <xf numFmtId="0" fontId="33" fillId="0" borderId="17" xfId="4" applyFont="1" applyFill="1" applyBorder="1" applyAlignment="1">
      <alignment horizontal="center" vertical="center" wrapText="1"/>
    </xf>
    <xf numFmtId="0" fontId="24" fillId="0" borderId="17" xfId="4" applyFont="1" applyFill="1" applyBorder="1" applyAlignment="1">
      <alignment horizontal="center" vertical="center" wrapText="1"/>
    </xf>
    <xf numFmtId="164" fontId="33" fillId="0" borderId="17" xfId="4" applyNumberFormat="1" applyFont="1" applyFill="1" applyBorder="1" applyAlignment="1">
      <alignment vertical="center"/>
    </xf>
    <xf numFmtId="164" fontId="34" fillId="0" borderId="17" xfId="4" applyNumberFormat="1" applyFont="1" applyFill="1" applyBorder="1" applyAlignment="1">
      <alignment vertical="center"/>
    </xf>
    <xf numFmtId="49" fontId="24" fillId="0" borderId="33" xfId="10" applyNumberFormat="1" applyFont="1" applyFill="1" applyBorder="1" applyAlignment="1">
      <alignment horizontal="center" vertical="center"/>
    </xf>
    <xf numFmtId="49" fontId="36" fillId="0" borderId="26" xfId="4" applyNumberFormat="1" applyFont="1" applyFill="1" applyBorder="1" applyAlignment="1">
      <alignment horizontal="center" vertical="center"/>
    </xf>
    <xf numFmtId="0" fontId="36" fillId="0" borderId="25" xfId="4" applyFont="1" applyFill="1" applyBorder="1" applyAlignment="1">
      <alignment horizontal="center" vertical="center"/>
    </xf>
    <xf numFmtId="0" fontId="35" fillId="0" borderId="25" xfId="4" applyFont="1" applyFill="1" applyBorder="1" applyAlignment="1">
      <alignment horizontal="left" vertical="center" wrapText="1" indent="1"/>
    </xf>
    <xf numFmtId="0" fontId="24" fillId="0" borderId="41" xfId="4" applyFont="1" applyFill="1" applyBorder="1" applyAlignment="1">
      <alignment horizontal="center" vertical="center"/>
    </xf>
    <xf numFmtId="0" fontId="24" fillId="0" borderId="17" xfId="4" applyFont="1" applyFill="1" applyBorder="1" applyAlignment="1">
      <alignment horizontal="center" vertical="center"/>
    </xf>
    <xf numFmtId="0" fontId="29" fillId="0" borderId="25" xfId="4" applyFont="1" applyFill="1" applyBorder="1" applyAlignment="1">
      <alignment horizontal="left" vertical="center" wrapText="1" indent="1"/>
    </xf>
    <xf numFmtId="0" fontId="30" fillId="0" borderId="25" xfId="4" applyFont="1" applyFill="1" applyBorder="1" applyAlignment="1">
      <alignment horizontal="center" vertical="center" wrapText="1"/>
    </xf>
    <xf numFmtId="49" fontId="36" fillId="0" borderId="30" xfId="4" applyNumberFormat="1" applyFont="1" applyFill="1" applyBorder="1" applyAlignment="1">
      <alignment horizontal="center" vertical="center"/>
    </xf>
    <xf numFmtId="0" fontId="33" fillId="0" borderId="30" xfId="4" applyFont="1" applyFill="1" applyBorder="1" applyAlignment="1">
      <alignment horizontal="center" vertical="center" wrapText="1"/>
    </xf>
    <xf numFmtId="0" fontId="24" fillId="0" borderId="30" xfId="4" applyFont="1" applyFill="1" applyBorder="1" applyAlignment="1">
      <alignment horizontal="center" vertical="center" wrapText="1"/>
    </xf>
    <xf numFmtId="164" fontId="33" fillId="0" borderId="30" xfId="4" applyNumberFormat="1" applyFont="1" applyFill="1" applyBorder="1" applyAlignment="1">
      <alignment vertical="center"/>
    </xf>
    <xf numFmtId="164" fontId="25" fillId="0" borderId="30" xfId="4" applyNumberFormat="1" applyFont="1" applyFill="1" applyBorder="1" applyAlignment="1">
      <alignment vertical="center"/>
    </xf>
    <xf numFmtId="164" fontId="34" fillId="0" borderId="30" xfId="4" applyNumberFormat="1" applyFont="1" applyFill="1" applyBorder="1" applyAlignment="1">
      <alignment vertical="center"/>
    </xf>
    <xf numFmtId="0" fontId="24" fillId="0" borderId="19" xfId="4" applyFont="1" applyFill="1" applyBorder="1" applyAlignment="1">
      <alignment horizontal="center" vertical="center"/>
    </xf>
    <xf numFmtId="0" fontId="35" fillId="0" borderId="88" xfId="4" applyFont="1" applyFill="1" applyBorder="1" applyAlignment="1">
      <alignment horizontal="left" vertical="center" wrapText="1" indent="1"/>
    </xf>
    <xf numFmtId="0" fontId="24" fillId="0" borderId="39" xfId="4" applyFont="1" applyFill="1" applyBorder="1" applyAlignment="1">
      <alignment horizontal="center" vertical="center"/>
    </xf>
    <xf numFmtId="0" fontId="24" fillId="0" borderId="129" xfId="10" applyFont="1" applyFill="1" applyBorder="1" applyAlignment="1">
      <alignment horizontal="left" vertical="center" wrapText="1" indent="1"/>
    </xf>
    <xf numFmtId="164" fontId="25" fillId="0" borderId="39" xfId="4" applyNumberFormat="1" applyFont="1" applyFill="1" applyBorder="1" applyAlignment="1">
      <alignment vertical="center"/>
    </xf>
    <xf numFmtId="164" fontId="26" fillId="0" borderId="129" xfId="4" applyNumberFormat="1" applyFont="1" applyFill="1" applyBorder="1" applyAlignment="1">
      <alignment vertical="center"/>
    </xf>
    <xf numFmtId="0" fontId="30" fillId="0" borderId="129" xfId="4" applyFont="1" applyFill="1" applyBorder="1" applyAlignment="1">
      <alignment horizontal="center" vertical="center" wrapText="1"/>
    </xf>
    <xf numFmtId="49" fontId="24" fillId="0" borderId="129" xfId="10" applyNumberFormat="1" applyFont="1" applyFill="1" applyBorder="1" applyAlignment="1">
      <alignment horizontal="center" vertical="center"/>
    </xf>
    <xf numFmtId="0" fontId="24" fillId="0" borderId="130" xfId="8" applyFont="1" applyFill="1" applyBorder="1" applyAlignment="1">
      <alignment horizontal="left" vertical="center" wrapText="1" indent="1"/>
    </xf>
    <xf numFmtId="164" fontId="25" fillId="0" borderId="131" xfId="4" applyNumberFormat="1" applyFont="1" applyFill="1" applyBorder="1" applyAlignment="1">
      <alignment vertical="center"/>
    </xf>
    <xf numFmtId="0" fontId="23" fillId="0" borderId="129" xfId="10" applyFont="1" applyFill="1" applyBorder="1" applyAlignment="1">
      <alignment horizontal="left" vertical="center" wrapText="1" indent="1"/>
    </xf>
    <xf numFmtId="0" fontId="24" fillId="0" borderId="129" xfId="8" applyFont="1" applyFill="1" applyBorder="1" applyAlignment="1">
      <alignment horizontal="left" vertical="center" wrapText="1" indent="1"/>
    </xf>
    <xf numFmtId="0" fontId="24" fillId="0" borderId="129" xfId="8" applyFont="1" applyFill="1" applyBorder="1" applyAlignment="1">
      <alignment horizontal="center" vertical="center" wrapText="1"/>
    </xf>
    <xf numFmtId="1" fontId="25" fillId="0" borderId="129" xfId="1" applyNumberFormat="1" applyFont="1" applyFill="1" applyBorder="1" applyAlignment="1">
      <alignment horizontal="center" vertical="center" wrapText="1"/>
    </xf>
    <xf numFmtId="0" fontId="25" fillId="0" borderId="129" xfId="10" applyFont="1" applyFill="1" applyBorder="1" applyAlignment="1">
      <alignment horizontal="center" vertical="center" wrapText="1"/>
    </xf>
    <xf numFmtId="164" fontId="25" fillId="0" borderId="134" xfId="10" applyNumberFormat="1" applyFont="1" applyFill="1" applyBorder="1" applyAlignment="1">
      <alignment vertical="center"/>
    </xf>
    <xf numFmtId="164" fontId="25" fillId="0" borderId="129" xfId="10" applyNumberFormat="1" applyFont="1" applyFill="1" applyBorder="1" applyAlignment="1">
      <alignment vertical="center"/>
    </xf>
    <xf numFmtId="0" fontId="30" fillId="12" borderId="34" xfId="4" applyFont="1" applyFill="1" applyBorder="1" applyAlignment="1">
      <alignment horizontal="center" vertical="center"/>
    </xf>
    <xf numFmtId="0" fontId="25" fillId="0" borderId="97" xfId="4" applyFont="1" applyFill="1" applyBorder="1" applyAlignment="1">
      <alignment horizontal="center" vertical="center" wrapText="1"/>
    </xf>
    <xf numFmtId="0" fontId="35" fillId="0" borderId="26" xfId="4" applyFont="1" applyFill="1" applyBorder="1" applyAlignment="1">
      <alignment horizontal="left" vertical="center" wrapText="1" indent="1"/>
    </xf>
    <xf numFmtId="0" fontId="22" fillId="0" borderId="26" xfId="4" applyFont="1" applyFill="1" applyBorder="1" applyAlignment="1">
      <alignment horizontal="center" vertical="center"/>
    </xf>
    <xf numFmtId="0" fontId="22" fillId="0" borderId="34" xfId="4" applyFont="1" applyFill="1" applyBorder="1" applyAlignment="1">
      <alignment horizontal="center" vertical="center"/>
    </xf>
    <xf numFmtId="0" fontId="22" fillId="0" borderId="31" xfId="4" applyFont="1" applyFill="1" applyBorder="1" applyAlignment="1">
      <alignment horizontal="center" vertical="center"/>
    </xf>
    <xf numFmtId="0" fontId="30" fillId="0" borderId="27" xfId="4" applyFont="1" applyFill="1" applyBorder="1" applyAlignment="1">
      <alignment horizontal="center" vertical="center"/>
    </xf>
    <xf numFmtId="0" fontId="30" fillId="0" borderId="88" xfId="4" applyFont="1" applyFill="1" applyBorder="1" applyAlignment="1">
      <alignment horizontal="center" vertical="center"/>
    </xf>
    <xf numFmtId="0" fontId="29" fillId="0" borderId="19" xfId="4" applyFont="1" applyFill="1" applyBorder="1" applyAlignment="1">
      <alignment horizontal="left" vertical="center" indent="1"/>
    </xf>
    <xf numFmtId="0" fontId="30" fillId="0" borderId="26" xfId="4" applyFont="1" applyFill="1" applyBorder="1" applyAlignment="1">
      <alignment horizontal="left" vertical="center" indent="1"/>
    </xf>
    <xf numFmtId="49" fontId="50" fillId="0" borderId="26" xfId="10" applyNumberFormat="1" applyFont="1" applyFill="1" applyBorder="1" applyAlignment="1">
      <alignment horizontal="center" vertical="center"/>
    </xf>
    <xf numFmtId="0" fontId="22" fillId="0" borderId="96" xfId="4" applyFont="1" applyFill="1" applyBorder="1" applyAlignment="1">
      <alignment horizontal="center" vertical="center"/>
    </xf>
    <xf numFmtId="0" fontId="28" fillId="0" borderId="97" xfId="4" applyFont="1" applyFill="1" applyBorder="1" applyAlignment="1">
      <alignment horizontal="center" vertical="center"/>
    </xf>
    <xf numFmtId="164" fontId="26" fillId="0" borderId="34" xfId="4" applyNumberFormat="1" applyFont="1" applyFill="1" applyBorder="1" applyAlignment="1">
      <alignment vertical="center"/>
    </xf>
    <xf numFmtId="0" fontId="36" fillId="0" borderId="97" xfId="4" applyFont="1" applyFill="1" applyBorder="1" applyAlignment="1">
      <alignment horizontal="center" vertical="center"/>
    </xf>
    <xf numFmtId="0" fontId="36" fillId="0" borderId="98" xfId="4" applyFont="1" applyFill="1" applyBorder="1" applyAlignment="1">
      <alignment horizontal="center" vertical="center"/>
    </xf>
    <xf numFmtId="0" fontId="36" fillId="0" borderId="20" xfId="4" applyFont="1" applyFill="1" applyBorder="1" applyAlignment="1">
      <alignment horizontal="center" vertical="center"/>
    </xf>
    <xf numFmtId="0" fontId="24" fillId="0" borderId="158" xfId="4" applyFont="1" applyFill="1" applyBorder="1" applyAlignment="1">
      <alignment horizontal="left" vertical="center" wrapText="1" indent="1"/>
    </xf>
    <xf numFmtId="0" fontId="35" fillId="0" borderId="21" xfId="4" applyFont="1" applyFill="1" applyBorder="1" applyAlignment="1">
      <alignment horizontal="left" vertical="center" wrapText="1" indent="1"/>
    </xf>
    <xf numFmtId="0" fontId="24" fillId="0" borderId="25" xfId="0" applyFont="1" applyFill="1" applyBorder="1" applyAlignment="1">
      <alignment horizontal="left" vertical="center" wrapText="1" indent="1"/>
    </xf>
    <xf numFmtId="0" fontId="24" fillId="0" borderId="26" xfId="0" applyFont="1" applyFill="1" applyBorder="1" applyAlignment="1">
      <alignment horizontal="left" vertical="center" wrapText="1" indent="1"/>
    </xf>
    <xf numFmtId="0" fontId="24" fillId="0" borderId="147" xfId="0" applyFont="1" applyFill="1" applyBorder="1" applyAlignment="1">
      <alignment horizontal="left" vertical="center" wrapText="1" indent="1"/>
    </xf>
    <xf numFmtId="0" fontId="24" fillId="0" borderId="148" xfId="0" applyFont="1" applyFill="1" applyBorder="1" applyAlignment="1">
      <alignment horizontal="left" vertical="center" wrapText="1" indent="1"/>
    </xf>
    <xf numFmtId="0" fontId="24" fillId="0" borderId="153" xfId="0" applyFont="1" applyFill="1" applyBorder="1" applyAlignment="1">
      <alignment horizontal="left" vertical="center" wrapText="1" indent="1"/>
    </xf>
    <xf numFmtId="0" fontId="24" fillId="0" borderId="154" xfId="0" applyFont="1" applyFill="1" applyBorder="1" applyAlignment="1">
      <alignment horizontal="left" vertical="center" wrapText="1" indent="1"/>
    </xf>
    <xf numFmtId="0" fontId="35" fillId="0" borderId="19" xfId="0" applyFont="1" applyFill="1" applyBorder="1" applyAlignment="1">
      <alignment horizontal="left" vertical="center" wrapText="1" indent="1"/>
    </xf>
    <xf numFmtId="0" fontId="24" fillId="0" borderId="161" xfId="0" applyFont="1" applyFill="1" applyBorder="1" applyAlignment="1">
      <alignment horizontal="left" vertical="center" wrapText="1" indent="1"/>
    </xf>
    <xf numFmtId="0" fontId="35" fillId="0" borderId="148" xfId="0" applyFont="1" applyFill="1" applyBorder="1" applyAlignment="1">
      <alignment horizontal="left" vertical="center" wrapText="1" indent="1"/>
    </xf>
    <xf numFmtId="0" fontId="35" fillId="0" borderId="21" xfId="4" applyFont="1" applyFill="1" applyBorder="1" applyAlignment="1">
      <alignment vertical="center" wrapText="1"/>
    </xf>
    <xf numFmtId="0" fontId="35" fillId="0" borderId="19" xfId="0" applyFont="1" applyFill="1" applyBorder="1" applyAlignment="1">
      <alignment vertical="center" wrapText="1"/>
    </xf>
    <xf numFmtId="0" fontId="35" fillId="0" borderId="148" xfId="0" applyFont="1" applyFill="1" applyBorder="1" applyAlignment="1">
      <alignment vertical="center" wrapText="1"/>
    </xf>
    <xf numFmtId="0" fontId="28" fillId="0" borderId="166" xfId="4" applyFont="1" applyFill="1" applyBorder="1" applyAlignment="1">
      <alignment horizontal="center" vertical="center"/>
    </xf>
    <xf numFmtId="0" fontId="30" fillId="0" borderId="39" xfId="4" applyFont="1" applyFill="1" applyBorder="1" applyAlignment="1">
      <alignment horizontal="left" vertical="center" wrapText="1" indent="1"/>
    </xf>
    <xf numFmtId="0" fontId="25" fillId="0" borderId="39" xfId="4" applyFont="1" applyFill="1" applyBorder="1" applyAlignment="1">
      <alignment horizontal="center" vertical="center" wrapText="1"/>
    </xf>
    <xf numFmtId="0" fontId="24" fillId="0" borderId="167" xfId="0" applyFont="1" applyFill="1" applyBorder="1" applyAlignment="1">
      <alignment horizontal="left" vertical="center" wrapText="1" indent="1"/>
    </xf>
    <xf numFmtId="0" fontId="24" fillId="0" borderId="30" xfId="0" applyFont="1" applyFill="1" applyBorder="1" applyAlignment="1">
      <alignment horizontal="left" vertical="center" wrapText="1" indent="1"/>
    </xf>
    <xf numFmtId="0" fontId="28" fillId="0" borderId="99" xfId="4" applyFont="1" applyFill="1" applyBorder="1" applyAlignment="1">
      <alignment horizontal="center" vertical="center"/>
    </xf>
    <xf numFmtId="0" fontId="24" fillId="0" borderId="37" xfId="0" applyFont="1" applyFill="1" applyBorder="1" applyAlignment="1">
      <alignment horizontal="left" vertical="center" wrapText="1" indent="1"/>
    </xf>
    <xf numFmtId="0" fontId="36" fillId="0" borderId="99" xfId="4" applyFont="1" applyFill="1" applyBorder="1" applyAlignment="1">
      <alignment horizontal="center" vertical="center"/>
    </xf>
    <xf numFmtId="0" fontId="35" fillId="0" borderId="34" xfId="0" applyFont="1" applyFill="1" applyBorder="1" applyAlignment="1">
      <alignment vertical="center" wrapText="1"/>
    </xf>
    <xf numFmtId="0" fontId="35" fillId="0" borderId="34" xfId="0" applyFont="1" applyFill="1" applyBorder="1" applyAlignment="1">
      <alignment horizontal="left" vertical="center" wrapText="1" indent="1"/>
    </xf>
    <xf numFmtId="0" fontId="33" fillId="0" borderId="168" xfId="4" applyFont="1" applyFill="1" applyBorder="1" applyAlignment="1">
      <alignment horizontal="center" vertical="center" wrapText="1"/>
    </xf>
    <xf numFmtId="0" fontId="25" fillId="0" borderId="30" xfId="4" applyFont="1" applyFill="1" applyBorder="1" applyAlignment="1">
      <alignment horizontal="center" vertical="center"/>
    </xf>
    <xf numFmtId="1" fontId="27" fillId="0" borderId="21" xfId="4" applyNumberFormat="1" applyFont="1" applyFill="1" applyBorder="1" applyAlignment="1">
      <alignment horizontal="center" vertical="center"/>
    </xf>
    <xf numFmtId="0" fontId="23" fillId="0" borderId="131" xfId="10" applyFont="1" applyFill="1" applyBorder="1" applyAlignment="1">
      <alignment horizontal="left" vertical="center" wrapText="1" indent="1"/>
    </xf>
    <xf numFmtId="0" fontId="24" fillId="0" borderId="131" xfId="10" applyFont="1" applyFill="1" applyBorder="1" applyAlignment="1">
      <alignment horizontal="left" vertical="center" wrapText="1" indent="1"/>
    </xf>
    <xf numFmtId="0" fontId="24" fillId="0" borderId="131" xfId="10" applyFont="1" applyFill="1" applyBorder="1" applyAlignment="1">
      <alignment horizontal="center" vertical="center" wrapText="1"/>
    </xf>
    <xf numFmtId="0" fontId="24" fillId="0" borderId="131" xfId="8" applyFont="1" applyFill="1" applyBorder="1" applyAlignment="1">
      <alignment horizontal="left" vertical="center" wrapText="1" indent="1"/>
    </xf>
    <xf numFmtId="0" fontId="33" fillId="0" borderId="131" xfId="10" applyFont="1" applyFill="1" applyBorder="1" applyAlignment="1">
      <alignment horizontal="center" vertical="center" wrapText="1"/>
    </xf>
    <xf numFmtId="164" fontId="25" fillId="0" borderId="170" xfId="10" applyNumberFormat="1" applyFont="1" applyFill="1" applyBorder="1" applyAlignment="1">
      <alignment vertical="center"/>
    </xf>
    <xf numFmtId="164" fontId="25" fillId="0" borderId="131" xfId="10" applyNumberFormat="1" applyFont="1" applyFill="1" applyBorder="1" applyAlignment="1">
      <alignment vertical="center"/>
    </xf>
    <xf numFmtId="164" fontId="26" fillId="0" borderId="131" xfId="10" applyNumberFormat="1" applyFont="1" applyFill="1" applyBorder="1" applyAlignment="1">
      <alignment vertical="center"/>
    </xf>
    <xf numFmtId="164" fontId="26" fillId="0" borderId="131" xfId="4" applyNumberFormat="1" applyFont="1" applyFill="1" applyBorder="1" applyAlignment="1">
      <alignment vertical="center"/>
    </xf>
    <xf numFmtId="0" fontId="28" fillId="0" borderId="131" xfId="4" applyFont="1" applyFill="1" applyBorder="1" applyAlignment="1">
      <alignment horizontal="center" vertical="center"/>
    </xf>
    <xf numFmtId="0" fontId="24" fillId="0" borderId="171" xfId="8" applyFont="1" applyFill="1" applyBorder="1" applyAlignment="1">
      <alignment horizontal="left" vertical="center" wrapText="1" indent="1"/>
    </xf>
    <xf numFmtId="1" fontId="33" fillId="0" borderId="131" xfId="10" applyNumberFormat="1" applyFont="1" applyFill="1" applyBorder="1" applyAlignment="1">
      <alignment horizontal="center" vertical="center" wrapText="1"/>
    </xf>
    <xf numFmtId="0" fontId="27" fillId="0" borderId="131" xfId="4" applyFont="1" applyFill="1" applyBorder="1" applyAlignment="1">
      <alignment horizontal="center" vertical="center"/>
    </xf>
    <xf numFmtId="0" fontId="30" fillId="0" borderId="131" xfId="4" applyFont="1" applyFill="1" applyBorder="1" applyAlignment="1">
      <alignment horizontal="center" vertical="center"/>
    </xf>
    <xf numFmtId="1" fontId="27" fillId="0" borderId="19" xfId="4" applyNumberFormat="1" applyFont="1" applyFill="1" applyBorder="1" applyAlignment="1">
      <alignment horizontal="center" vertical="center"/>
    </xf>
    <xf numFmtId="164" fontId="33" fillId="0" borderId="170" xfId="10" applyNumberFormat="1" applyFont="1" applyFill="1" applyBorder="1" applyAlignment="1">
      <alignment vertical="center"/>
    </xf>
    <xf numFmtId="164" fontId="33" fillId="0" borderId="131" xfId="10" applyNumberFormat="1" applyFont="1" applyFill="1" applyBorder="1" applyAlignment="1">
      <alignment vertical="center"/>
    </xf>
    <xf numFmtId="164" fontId="34" fillId="0" borderId="131" xfId="10" applyNumberFormat="1" applyFont="1" applyFill="1" applyBorder="1" applyAlignment="1">
      <alignment vertical="center"/>
    </xf>
    <xf numFmtId="0" fontId="22" fillId="0" borderId="131" xfId="4" applyFont="1" applyFill="1" applyBorder="1" applyAlignment="1">
      <alignment horizontal="center" vertical="center"/>
    </xf>
    <xf numFmtId="0" fontId="24" fillId="0" borderId="131" xfId="4" applyFont="1" applyFill="1" applyBorder="1" applyAlignment="1">
      <alignment horizontal="center" vertical="center"/>
    </xf>
    <xf numFmtId="0" fontId="35" fillId="0" borderId="172" xfId="4" applyFont="1" applyFill="1" applyBorder="1" applyAlignment="1">
      <alignment horizontal="left" vertical="center" wrapText="1" indent="1"/>
    </xf>
    <xf numFmtId="0" fontId="33" fillId="0" borderId="131" xfId="4" applyFont="1" applyFill="1" applyBorder="1" applyAlignment="1">
      <alignment horizontal="center" vertical="center" wrapText="1"/>
    </xf>
    <xf numFmtId="0" fontId="24" fillId="0" borderId="131" xfId="4" applyFont="1" applyFill="1" applyBorder="1" applyAlignment="1">
      <alignment horizontal="center" vertical="center" wrapText="1"/>
    </xf>
    <xf numFmtId="164" fontId="33" fillId="0" borderId="131" xfId="4" applyNumberFormat="1" applyFont="1" applyFill="1" applyBorder="1" applyAlignment="1">
      <alignment vertical="center"/>
    </xf>
    <xf numFmtId="164" fontId="34" fillId="0" borderId="131" xfId="4" applyNumberFormat="1" applyFont="1" applyFill="1" applyBorder="1" applyAlignment="1">
      <alignment vertical="center"/>
    </xf>
    <xf numFmtId="49" fontId="24" fillId="0" borderId="131" xfId="10" applyNumberFormat="1" applyFont="1" applyFill="1" applyBorder="1" applyAlignment="1">
      <alignment horizontal="center" vertical="center"/>
    </xf>
    <xf numFmtId="0" fontId="24" fillId="0" borderId="129" xfId="10" applyFont="1" applyFill="1" applyBorder="1" applyAlignment="1">
      <alignment horizontal="center" vertical="center" wrapText="1"/>
    </xf>
    <xf numFmtId="164" fontId="26" fillId="0" borderId="129" xfId="10" applyNumberFormat="1" applyFont="1" applyFill="1" applyBorder="1" applyAlignment="1">
      <alignment vertical="center"/>
    </xf>
    <xf numFmtId="0" fontId="27" fillId="0" borderId="129" xfId="4" applyFont="1" applyFill="1" applyBorder="1" applyAlignment="1">
      <alignment horizontal="center" vertical="center"/>
    </xf>
    <xf numFmtId="0" fontId="30" fillId="0" borderId="129" xfId="4" applyFont="1" applyFill="1" applyBorder="1" applyAlignment="1">
      <alignment horizontal="center" vertical="center"/>
    </xf>
    <xf numFmtId="0" fontId="29" fillId="0" borderId="129" xfId="4" applyFont="1" applyFill="1" applyBorder="1" applyAlignment="1">
      <alignment horizontal="left" vertical="center" wrapText="1" indent="1"/>
    </xf>
    <xf numFmtId="0" fontId="25" fillId="0" borderId="129" xfId="4" applyFont="1" applyFill="1" applyBorder="1" applyAlignment="1">
      <alignment horizontal="center" vertical="center" wrapText="1"/>
    </xf>
    <xf numFmtId="164" fontId="25" fillId="0" borderId="129" xfId="4" applyNumberFormat="1" applyFont="1" applyFill="1" applyBorder="1" applyAlignment="1">
      <alignment vertical="center"/>
    </xf>
    <xf numFmtId="0" fontId="30" fillId="0" borderId="30" xfId="4" applyFont="1" applyFill="1" applyBorder="1" applyAlignment="1">
      <alignment horizontal="center" vertical="center" wrapText="1"/>
    </xf>
    <xf numFmtId="1" fontId="25" fillId="0" borderId="131" xfId="1" applyNumberFormat="1" applyFont="1" applyFill="1" applyBorder="1" applyAlignment="1">
      <alignment horizontal="center" vertical="center" wrapText="1"/>
    </xf>
    <xf numFmtId="0" fontId="24" fillId="0" borderId="175" xfId="10" applyFont="1" applyFill="1" applyBorder="1" applyAlignment="1">
      <alignment horizontal="left" vertical="center" wrapText="1" indent="1"/>
    </xf>
    <xf numFmtId="0" fontId="27" fillId="0" borderId="25" xfId="4" applyFont="1" applyFill="1" applyBorder="1" applyAlignment="1">
      <alignment horizontal="center" vertical="center"/>
    </xf>
    <xf numFmtId="0" fontId="28" fillId="0" borderId="25" xfId="4" applyFont="1" applyFill="1" applyBorder="1" applyAlignment="1">
      <alignment horizontal="center" vertical="center"/>
    </xf>
    <xf numFmtId="0" fontId="24" fillId="0" borderId="176" xfId="10" applyFont="1" applyFill="1" applyBorder="1" applyAlignment="1">
      <alignment horizontal="left" vertical="center" wrapText="1" indent="1"/>
    </xf>
    <xf numFmtId="0" fontId="36" fillId="0" borderId="131" xfId="4" applyFont="1" applyFill="1" applyBorder="1" applyAlignment="1">
      <alignment horizontal="center" vertical="center"/>
    </xf>
    <xf numFmtId="0" fontId="24" fillId="0" borderId="133" xfId="10" applyFont="1" applyFill="1" applyBorder="1" applyAlignment="1">
      <alignment horizontal="left" vertical="center" wrapText="1" indent="1"/>
    </xf>
    <xf numFmtId="0" fontId="28" fillId="0" borderId="129" xfId="4" applyFont="1" applyFill="1" applyBorder="1" applyAlignment="1">
      <alignment horizontal="center" vertical="center"/>
    </xf>
    <xf numFmtId="1" fontId="25" fillId="0" borderId="177" xfId="4" applyNumberFormat="1" applyFont="1" applyFill="1" applyBorder="1" applyAlignment="1">
      <alignment horizontal="center" vertical="center"/>
    </xf>
    <xf numFmtId="0" fontId="30" fillId="0" borderId="177" xfId="4" applyFont="1" applyFill="1" applyBorder="1" applyAlignment="1">
      <alignment horizontal="center" vertical="center" wrapText="1"/>
    </xf>
    <xf numFmtId="39" fontId="25" fillId="0" borderId="177" xfId="4" applyNumberFormat="1" applyFont="1" applyFill="1" applyBorder="1" applyAlignment="1">
      <alignment vertical="center"/>
    </xf>
    <xf numFmtId="1" fontId="25" fillId="0" borderId="26" xfId="4" applyNumberFormat="1" applyFont="1" applyFill="1" applyBorder="1" applyAlignment="1">
      <alignment horizontal="center" vertical="center" wrapText="1"/>
    </xf>
    <xf numFmtId="0" fontId="29" fillId="0" borderId="178" xfId="4" applyFont="1" applyFill="1" applyBorder="1" applyAlignment="1">
      <alignment horizontal="left" vertical="center" wrapText="1" indent="1"/>
    </xf>
    <xf numFmtId="0" fontId="30" fillId="0" borderId="37" xfId="5" applyFont="1" applyFill="1" applyBorder="1" applyAlignment="1">
      <alignment horizontal="left" vertical="center" indent="1"/>
    </xf>
    <xf numFmtId="0" fontId="30" fillId="0" borderId="37" xfId="14" applyFont="1" applyFill="1" applyBorder="1" applyAlignment="1">
      <alignment horizontal="left" vertical="center" indent="1"/>
    </xf>
    <xf numFmtId="0" fontId="54" fillId="0" borderId="180" xfId="5" applyFont="1" applyFill="1" applyBorder="1" applyAlignment="1">
      <alignment horizontal="left" vertical="center" indent="1"/>
    </xf>
    <xf numFmtId="0" fontId="29" fillId="0" borderId="180" xfId="4" applyFont="1" applyFill="1" applyBorder="1" applyAlignment="1">
      <alignment horizontal="left" vertical="center" wrapText="1" indent="1"/>
    </xf>
    <xf numFmtId="0" fontId="25" fillId="0" borderId="180" xfId="4" applyFont="1" applyFill="1" applyBorder="1" applyAlignment="1">
      <alignment horizontal="center" vertical="center" wrapText="1"/>
    </xf>
    <xf numFmtId="0" fontId="30" fillId="0" borderId="180" xfId="4" applyFont="1" applyFill="1" applyBorder="1" applyAlignment="1">
      <alignment horizontal="center" vertical="center" wrapText="1"/>
    </xf>
    <xf numFmtId="0" fontId="30" fillId="0" borderId="177" xfId="5" applyFont="1" applyFill="1" applyBorder="1" applyAlignment="1">
      <alignment horizontal="left" vertical="center" indent="1"/>
    </xf>
    <xf numFmtId="1" fontId="25" fillId="0" borderId="177" xfId="5" applyNumberFormat="1" applyFont="1" applyFill="1" applyBorder="1" applyAlignment="1">
      <alignment horizontal="center"/>
    </xf>
    <xf numFmtId="1" fontId="25" fillId="0" borderId="177" xfId="0" applyNumberFormat="1" applyFont="1" applyFill="1" applyBorder="1" applyAlignment="1">
      <alignment horizontal="center"/>
    </xf>
    <xf numFmtId="0" fontId="30" fillId="0" borderId="177" xfId="5" applyFont="1" applyFill="1" applyBorder="1" applyAlignment="1">
      <alignment horizontal="left" vertical="center" wrapText="1" indent="1"/>
    </xf>
    <xf numFmtId="8" fontId="30" fillId="0" borderId="177" xfId="5" applyNumberFormat="1" applyFont="1" applyFill="1" applyBorder="1" applyAlignment="1">
      <alignment horizontal="left" vertical="center" wrapText="1" indent="1"/>
    </xf>
    <xf numFmtId="1" fontId="25" fillId="0" borderId="177" xfId="4" applyNumberFormat="1" applyFont="1" applyFill="1" applyBorder="1" applyAlignment="1">
      <alignment horizontal="center" wrapText="1"/>
    </xf>
    <xf numFmtId="1" fontId="25" fillId="0" borderId="177" xfId="4" applyNumberFormat="1" applyFont="1" applyFill="1" applyBorder="1" applyAlignment="1">
      <alignment horizontal="center" vertical="center" wrapText="1"/>
    </xf>
    <xf numFmtId="0" fontId="28" fillId="0" borderId="177" xfId="4" applyFont="1" applyFill="1" applyBorder="1" applyAlignment="1">
      <alignment horizontal="center" vertical="center"/>
    </xf>
    <xf numFmtId="0" fontId="28" fillId="0" borderId="26" xfId="4" quotePrefix="1" applyFont="1" applyFill="1" applyBorder="1" applyAlignment="1">
      <alignment horizontal="center" vertical="center"/>
    </xf>
    <xf numFmtId="0" fontId="29" fillId="0" borderId="177" xfId="4" applyFont="1" applyFill="1" applyBorder="1" applyAlignment="1">
      <alignment horizontal="left" vertical="center" wrapText="1" indent="1"/>
    </xf>
    <xf numFmtId="0" fontId="30" fillId="0" borderId="177" xfId="4" applyFont="1" applyFill="1" applyBorder="1" applyAlignment="1">
      <alignment horizontal="center" vertical="center"/>
    </xf>
    <xf numFmtId="1" fontId="25" fillId="0" borderId="181" xfId="5" applyNumberFormat="1" applyFont="1" applyFill="1" applyBorder="1" applyAlignment="1">
      <alignment horizontal="center" vertical="center"/>
    </xf>
    <xf numFmtId="0" fontId="30" fillId="0" borderId="181" xfId="4" applyFont="1" applyFill="1" applyBorder="1" applyAlignment="1">
      <alignment horizontal="center" vertical="center" wrapText="1"/>
    </xf>
    <xf numFmtId="0" fontId="27" fillId="0" borderId="107" xfId="4" applyFont="1" applyFill="1" applyBorder="1" applyAlignment="1">
      <alignment horizontal="center" vertical="center"/>
    </xf>
    <xf numFmtId="0" fontId="25" fillId="0" borderId="107" xfId="4" applyFont="1" applyFill="1" applyBorder="1" applyAlignment="1">
      <alignment horizontal="center" vertical="center" wrapText="1"/>
    </xf>
    <xf numFmtId="0" fontId="30" fillId="0" borderId="107" xfId="4" applyFont="1" applyFill="1" applyBorder="1" applyAlignment="1">
      <alignment horizontal="center" vertical="center" wrapText="1"/>
    </xf>
    <xf numFmtId="0" fontId="27" fillId="0" borderId="19" xfId="4" quotePrefix="1" applyFont="1" applyFill="1" applyBorder="1" applyAlignment="1">
      <alignment horizontal="center" vertical="center"/>
    </xf>
    <xf numFmtId="0" fontId="25" fillId="0" borderId="26" xfId="5" applyFont="1" applyFill="1" applyBorder="1" applyAlignment="1">
      <alignment horizontal="center" vertical="center"/>
    </xf>
    <xf numFmtId="0" fontId="30" fillId="0" borderId="26" xfId="0" applyFont="1" applyFill="1" applyBorder="1" applyAlignment="1">
      <alignment horizontal="left" vertical="center" wrapText="1" indent="1"/>
    </xf>
    <xf numFmtId="1" fontId="25" fillId="0" borderId="26" xfId="5" applyNumberFormat="1" applyFont="1" applyFill="1" applyBorder="1" applyAlignment="1">
      <alignment horizontal="center" vertical="center"/>
    </xf>
    <xf numFmtId="0" fontId="30" fillId="0" borderId="26" xfId="5" applyFont="1" applyFill="1" applyBorder="1" applyAlignment="1">
      <alignment horizontal="left" vertical="center" wrapText="1" indent="1"/>
    </xf>
    <xf numFmtId="0" fontId="27" fillId="0" borderId="41" xfId="4" applyFont="1" applyFill="1" applyBorder="1" applyAlignment="1">
      <alignment horizontal="center" vertical="center"/>
    </xf>
    <xf numFmtId="0" fontId="29" fillId="0" borderId="21" xfId="4" applyFont="1" applyFill="1" applyBorder="1" applyAlignment="1">
      <alignment horizontal="left" vertical="center" wrapText="1"/>
    </xf>
    <xf numFmtId="0" fontId="30" fillId="0" borderId="0" xfId="0" applyFont="1" applyFill="1" applyBorder="1" applyAlignment="1">
      <alignment horizontal="left" vertical="center" indent="1"/>
    </xf>
    <xf numFmtId="0" fontId="30" fillId="0" borderId="41" xfId="0" applyFont="1" applyFill="1" applyBorder="1" applyAlignment="1">
      <alignment horizontal="left" vertical="center" wrapText="1" indent="1"/>
    </xf>
    <xf numFmtId="1" fontId="25" fillId="0" borderId="41" xfId="4" applyNumberFormat="1" applyFont="1" applyFill="1" applyBorder="1" applyAlignment="1">
      <alignment horizontal="center" vertical="center" wrapText="1"/>
    </xf>
    <xf numFmtId="164" fontId="26" fillId="0" borderId="183" xfId="4" applyNumberFormat="1" applyFont="1" applyFill="1" applyBorder="1" applyAlignment="1">
      <alignment vertical="center"/>
    </xf>
    <xf numFmtId="0" fontId="30" fillId="0" borderId="184" xfId="4" applyFont="1" applyFill="1" applyBorder="1" applyAlignment="1">
      <alignment horizontal="center" vertical="center" wrapText="1"/>
    </xf>
    <xf numFmtId="164" fontId="26" fillId="0" borderId="177" xfId="4" applyNumberFormat="1" applyFont="1" applyFill="1" applyBorder="1" applyAlignment="1">
      <alignment vertical="center"/>
    </xf>
    <xf numFmtId="0" fontId="30" fillId="0" borderId="185" xfId="4" applyFont="1" applyFill="1" applyBorder="1" applyAlignment="1">
      <alignment horizontal="center" vertical="center" wrapText="1"/>
    </xf>
    <xf numFmtId="164" fontId="26" fillId="0" borderId="181" xfId="4" applyNumberFormat="1" applyFont="1" applyFill="1" applyBorder="1" applyAlignment="1">
      <alignment vertical="center"/>
    </xf>
    <xf numFmtId="164" fontId="26" fillId="0" borderId="180" xfId="4" applyNumberFormat="1" applyFont="1" applyFill="1" applyBorder="1" applyAlignment="1">
      <alignment vertical="center"/>
    </xf>
    <xf numFmtId="49" fontId="24" fillId="0" borderId="180" xfId="10" applyNumberFormat="1" applyFont="1" applyFill="1" applyBorder="1" applyAlignment="1">
      <alignment horizontal="center" vertical="center"/>
    </xf>
    <xf numFmtId="49" fontId="24" fillId="0" borderId="177" xfId="10" applyNumberFormat="1" applyFont="1" applyFill="1" applyBorder="1" applyAlignment="1">
      <alignment horizontal="center" vertical="center"/>
    </xf>
    <xf numFmtId="164" fontId="26" fillId="0" borderId="107" xfId="4" applyNumberFormat="1" applyFont="1" applyFill="1" applyBorder="1" applyAlignment="1">
      <alignment vertical="center"/>
    </xf>
    <xf numFmtId="49" fontId="24" fillId="0" borderId="39" xfId="10" applyNumberFormat="1" applyFont="1" applyFill="1" applyBorder="1" applyAlignment="1">
      <alignment horizontal="center" vertical="center"/>
    </xf>
    <xf numFmtId="1" fontId="25" fillId="0" borderId="31" xfId="4" applyNumberFormat="1" applyFont="1" applyFill="1" applyBorder="1" applyAlignment="1">
      <alignment horizontal="center" vertical="center" wrapText="1"/>
    </xf>
    <xf numFmtId="0" fontId="29" fillId="0" borderId="34" xfId="0" applyFont="1" applyFill="1" applyBorder="1" applyAlignment="1">
      <alignment horizontal="left" vertical="center" wrapText="1" indent="1"/>
    </xf>
    <xf numFmtId="0" fontId="25" fillId="0" borderId="34" xfId="4" applyFont="1" applyFill="1" applyBorder="1"/>
    <xf numFmtId="0" fontId="30" fillId="0" borderId="34" xfId="4" applyFont="1" applyFill="1" applyBorder="1"/>
    <xf numFmtId="0" fontId="29" fillId="0" borderId="88" xfId="4" applyFont="1" applyFill="1" applyBorder="1" applyAlignment="1">
      <alignment horizontal="left" vertical="center" wrapText="1" indent="1"/>
    </xf>
    <xf numFmtId="39" fontId="25" fillId="0" borderId="189" xfId="4" applyNumberFormat="1" applyFont="1" applyFill="1" applyBorder="1" applyAlignment="1">
      <alignment vertical="center"/>
    </xf>
    <xf numFmtId="164" fontId="26" fillId="0" borderId="179" xfId="4" applyNumberFormat="1" applyFont="1" applyFill="1" applyBorder="1" applyAlignment="1">
      <alignment vertical="center"/>
    </xf>
    <xf numFmtId="164" fontId="26" fillId="0" borderId="97" xfId="4" applyNumberFormat="1" applyFont="1" applyFill="1" applyBorder="1" applyAlignment="1">
      <alignment vertical="center"/>
    </xf>
    <xf numFmtId="0" fontId="27" fillId="0" borderId="37" xfId="5" applyFont="1" applyFill="1" applyBorder="1" applyAlignment="1">
      <alignment horizontal="center" vertical="center"/>
    </xf>
    <xf numFmtId="0" fontId="27" fillId="0" borderId="190" xfId="5" applyFont="1" applyFill="1" applyBorder="1" applyAlignment="1">
      <alignment horizontal="center" vertical="center"/>
    </xf>
    <xf numFmtId="0" fontId="27" fillId="0" borderId="191" xfId="4" applyFont="1" applyFill="1" applyBorder="1" applyAlignment="1">
      <alignment horizontal="center" vertical="center"/>
    </xf>
    <xf numFmtId="0" fontId="27" fillId="0" borderId="192" xfId="4" applyFont="1" applyFill="1" applyBorder="1" applyAlignment="1">
      <alignment horizontal="center" vertical="center"/>
    </xf>
    <xf numFmtId="0" fontId="30" fillId="0" borderId="177" xfId="0" applyFont="1" applyFill="1" applyBorder="1" applyAlignment="1">
      <alignment horizontal="left" vertical="center" indent="1"/>
    </xf>
    <xf numFmtId="0" fontId="30" fillId="0" borderId="181" xfId="5" applyFont="1" applyFill="1" applyBorder="1" applyAlignment="1">
      <alignment horizontal="left" vertical="center" indent="1"/>
    </xf>
    <xf numFmtId="0" fontId="29" fillId="0" borderId="181" xfId="5" applyFont="1" applyFill="1" applyBorder="1" applyAlignment="1">
      <alignment horizontal="left" vertical="center" indent="1"/>
    </xf>
    <xf numFmtId="0" fontId="30" fillId="0" borderId="26" xfId="0" applyFont="1" applyBorder="1" applyAlignment="1">
      <alignment horizontal="left" vertical="center" indent="1"/>
    </xf>
    <xf numFmtId="0" fontId="29" fillId="0" borderId="26" xfId="5" applyFont="1" applyFill="1" applyBorder="1" applyAlignment="1">
      <alignment horizontal="left" vertical="center" wrapText="1" indent="1"/>
    </xf>
    <xf numFmtId="0" fontId="30" fillId="0" borderId="31" xfId="0" applyFont="1" applyFill="1" applyBorder="1" applyAlignment="1">
      <alignment horizontal="left" vertical="center" wrapText="1" indent="1"/>
    </xf>
    <xf numFmtId="0" fontId="30" fillId="0" borderId="26" xfId="5" applyFont="1" applyFill="1" applyBorder="1" applyAlignment="1">
      <alignment horizontal="left" vertical="center" indent="1"/>
    </xf>
    <xf numFmtId="39" fontId="25" fillId="0" borderId="179" xfId="0" applyNumberFormat="1" applyFont="1" applyFill="1" applyBorder="1"/>
    <xf numFmtId="39" fontId="25" fillId="0" borderId="179" xfId="5" applyNumberFormat="1" applyFont="1" applyFill="1" applyBorder="1"/>
    <xf numFmtId="39" fontId="25" fillId="0" borderId="180" xfId="4" applyNumberFormat="1" applyFont="1" applyFill="1" applyBorder="1" applyAlignment="1">
      <alignment vertical="center"/>
    </xf>
    <xf numFmtId="39" fontId="25" fillId="0" borderId="177" xfId="5" applyNumberFormat="1" applyFont="1" applyFill="1" applyBorder="1"/>
    <xf numFmtId="39" fontId="25" fillId="0" borderId="177" xfId="0" applyNumberFormat="1" applyFont="1" applyFill="1" applyBorder="1"/>
    <xf numFmtId="39" fontId="25" fillId="0" borderId="181" xfId="5" applyNumberFormat="1" applyFont="1" applyFill="1" applyBorder="1"/>
    <xf numFmtId="39" fontId="25" fillId="0" borderId="107" xfId="4" applyNumberFormat="1" applyFont="1" applyFill="1" applyBorder="1" applyAlignment="1">
      <alignment vertical="center"/>
    </xf>
    <xf numFmtId="39" fontId="25" fillId="0" borderId="26" xfId="5" applyNumberFormat="1" applyFont="1" applyFill="1" applyBorder="1"/>
    <xf numFmtId="39" fontId="25" fillId="15" borderId="26" xfId="4" applyNumberFormat="1" applyFont="1" applyFill="1" applyBorder="1" applyAlignment="1">
      <alignment vertical="center"/>
    </xf>
    <xf numFmtId="39" fontId="25" fillId="0" borderId="34" xfId="4" applyNumberFormat="1" applyFont="1" applyFill="1" applyBorder="1"/>
    <xf numFmtId="39" fontId="25" fillId="0" borderId="26" xfId="0" applyNumberFormat="1" applyFont="1" applyFill="1" applyBorder="1"/>
    <xf numFmtId="39" fontId="25" fillId="0" borderId="27" xfId="0" applyNumberFormat="1" applyFont="1" applyFill="1" applyBorder="1"/>
    <xf numFmtId="39" fontId="25" fillId="0" borderId="27" xfId="5" applyNumberFormat="1" applyFont="1" applyFill="1" applyBorder="1"/>
    <xf numFmtId="39" fontId="25" fillId="0" borderId="41" xfId="5" applyNumberFormat="1" applyFont="1" applyFill="1" applyBorder="1"/>
    <xf numFmtId="0" fontId="36" fillId="0" borderId="19" xfId="4" applyFont="1" applyFill="1" applyBorder="1" applyAlignment="1">
      <alignment horizontal="center" vertical="center"/>
    </xf>
    <xf numFmtId="0" fontId="24" fillId="0" borderId="19" xfId="4" applyFont="1" applyFill="1" applyBorder="1" applyAlignment="1">
      <alignment horizontal="left" vertical="center" wrapText="1" indent="1"/>
    </xf>
    <xf numFmtId="0" fontId="29" fillId="0" borderId="21" xfId="4" applyFont="1" applyFill="1" applyBorder="1" applyAlignment="1">
      <alignment horizontal="left" vertical="center" indent="1"/>
    </xf>
    <xf numFmtId="0" fontId="36" fillId="0" borderId="39" xfId="4" applyFont="1" applyFill="1" applyBorder="1" applyAlignment="1">
      <alignment horizontal="center" vertical="center"/>
    </xf>
    <xf numFmtId="0" fontId="24" fillId="0" borderId="39" xfId="4" applyFont="1" applyFill="1" applyBorder="1" applyAlignment="1">
      <alignment horizontal="left" vertical="center" wrapText="1" indent="1"/>
    </xf>
    <xf numFmtId="0" fontId="33" fillId="0" borderId="39" xfId="4" applyFont="1" applyFill="1" applyBorder="1" applyAlignment="1">
      <alignment horizontal="center" vertical="center" wrapText="1"/>
    </xf>
    <xf numFmtId="0" fontId="24" fillId="0" borderId="39" xfId="4" applyFont="1" applyFill="1" applyBorder="1" applyAlignment="1">
      <alignment horizontal="center" vertical="center" wrapText="1"/>
    </xf>
    <xf numFmtId="164" fontId="33" fillId="0" borderId="39" xfId="4" applyNumberFormat="1" applyFont="1" applyFill="1" applyBorder="1" applyAlignment="1">
      <alignment vertical="center"/>
    </xf>
    <xf numFmtId="164" fontId="34" fillId="0" borderId="39" xfId="4" applyNumberFormat="1" applyFont="1" applyFill="1" applyBorder="1" applyAlignment="1">
      <alignment vertical="center"/>
    </xf>
    <xf numFmtId="0" fontId="24" fillId="0" borderId="131" xfId="8" applyFont="1" applyFill="1" applyBorder="1" applyAlignment="1">
      <alignment horizontal="center" vertical="center" wrapText="1"/>
    </xf>
    <xf numFmtId="0" fontId="24" fillId="12" borderId="131" xfId="10" applyFont="1" applyFill="1" applyBorder="1" applyAlignment="1">
      <alignment horizontal="left" vertical="center" wrapText="1" indent="1"/>
    </xf>
    <xf numFmtId="164" fontId="34" fillId="0" borderId="131" xfId="10" applyNumberFormat="1" applyFont="1" applyFill="1" applyBorder="1" applyAlignment="1">
      <alignment horizontal="right" vertical="center"/>
    </xf>
    <xf numFmtId="0" fontId="24" fillId="0" borderId="197" xfId="0" applyFont="1" applyFill="1" applyBorder="1" applyAlignment="1">
      <alignment horizontal="left" vertical="center" wrapText="1" indent="1"/>
    </xf>
    <xf numFmtId="0" fontId="59" fillId="0" borderId="197" xfId="0" applyFont="1" applyFill="1" applyBorder="1" applyAlignment="1">
      <alignment horizontal="center" vertical="center" wrapText="1"/>
    </xf>
    <xf numFmtId="0" fontId="24" fillId="0" borderId="198" xfId="0" applyFont="1" applyFill="1" applyBorder="1" applyAlignment="1">
      <alignment horizontal="left" vertical="center" wrapText="1" indent="1"/>
    </xf>
    <xf numFmtId="0" fontId="58" fillId="0" borderId="198" xfId="0" applyFont="1" applyFill="1" applyBorder="1" applyAlignment="1">
      <alignment horizontal="center" vertical="center" wrapText="1"/>
    </xf>
    <xf numFmtId="0" fontId="59" fillId="0" borderId="198" xfId="0" applyFont="1" applyFill="1" applyBorder="1" applyAlignment="1">
      <alignment horizontal="center" vertical="center" wrapText="1"/>
    </xf>
    <xf numFmtId="164" fontId="58" fillId="0" borderId="198" xfId="0" applyNumberFormat="1" applyFont="1" applyFill="1" applyBorder="1" applyAlignment="1">
      <alignment vertical="center"/>
    </xf>
    <xf numFmtId="0" fontId="35" fillId="0" borderId="197" xfId="0" applyFont="1" applyFill="1" applyBorder="1" applyAlignment="1">
      <alignment horizontal="left" vertical="center" wrapText="1" indent="1"/>
    </xf>
    <xf numFmtId="0" fontId="27" fillId="0" borderId="39" xfId="4" applyFont="1" applyFill="1" applyBorder="1" applyAlignment="1">
      <alignment horizontal="center" vertical="center"/>
    </xf>
    <xf numFmtId="164" fontId="26" fillId="0" borderId="39" xfId="4" applyNumberFormat="1" applyFont="1" applyFill="1" applyBorder="1" applyAlignment="1">
      <alignment vertical="center"/>
    </xf>
    <xf numFmtId="0" fontId="27" fillId="0" borderId="30" xfId="4" applyFont="1" applyFill="1" applyBorder="1" applyAlignment="1">
      <alignment horizontal="center" vertical="center"/>
    </xf>
    <xf numFmtId="0" fontId="24" fillId="12" borderId="197" xfId="0" applyFont="1" applyFill="1" applyBorder="1" applyAlignment="1">
      <alignment horizontal="center" vertical="center" wrapText="1"/>
    </xf>
    <xf numFmtId="0" fontId="35" fillId="0" borderId="131" xfId="4" applyFont="1" applyFill="1" applyBorder="1" applyAlignment="1">
      <alignment horizontal="left" vertical="center" wrapText="1" indent="1"/>
    </xf>
    <xf numFmtId="0" fontId="27" fillId="0" borderId="18" xfId="4" applyFont="1" applyFill="1" applyBorder="1" applyAlignment="1">
      <alignment horizontal="center" vertical="center"/>
    </xf>
    <xf numFmtId="0" fontId="30" fillId="0" borderId="18" xfId="4" applyFont="1" applyFill="1" applyBorder="1" applyAlignment="1">
      <alignment horizontal="center" vertical="center"/>
    </xf>
    <xf numFmtId="0" fontId="29" fillId="0" borderId="18" xfId="4" applyFont="1" applyFill="1" applyBorder="1" applyAlignment="1">
      <alignment horizontal="left" vertical="center" wrapText="1" indent="1"/>
    </xf>
    <xf numFmtId="0" fontId="25" fillId="0" borderId="18" xfId="4" applyFont="1" applyFill="1" applyBorder="1" applyAlignment="1">
      <alignment horizontal="center" vertical="center" wrapText="1"/>
    </xf>
    <xf numFmtId="0" fontId="30" fillId="0" borderId="18" xfId="4" applyFont="1" applyFill="1" applyBorder="1" applyAlignment="1">
      <alignment horizontal="center" vertical="center" wrapText="1"/>
    </xf>
    <xf numFmtId="164" fontId="25" fillId="0" borderId="18" xfId="4" applyNumberFormat="1" applyFont="1" applyFill="1" applyBorder="1" applyAlignment="1">
      <alignment vertical="center"/>
    </xf>
    <xf numFmtId="0" fontId="22" fillId="0" borderId="37" xfId="4" applyFont="1" applyFill="1" applyBorder="1" applyAlignment="1">
      <alignment horizontal="center" vertical="center"/>
    </xf>
    <xf numFmtId="0" fontId="35" fillId="0" borderId="37" xfId="4" applyFont="1" applyFill="1" applyBorder="1" applyAlignment="1">
      <alignment horizontal="left" vertical="center" wrapText="1" indent="1"/>
    </xf>
    <xf numFmtId="0" fontId="31" fillId="0" borderId="34" xfId="10" applyFont="1" applyFill="1" applyBorder="1" applyAlignment="1">
      <alignment horizontal="center" vertical="center" wrapText="1"/>
    </xf>
    <xf numFmtId="0" fontId="22" fillId="0" borderId="21" xfId="4" applyFont="1" applyFill="1" applyBorder="1" applyAlignment="1">
      <alignment horizontal="center" vertical="center"/>
    </xf>
    <xf numFmtId="164" fontId="33" fillId="0" borderId="34" xfId="4" applyNumberFormat="1" applyFont="1" applyFill="1" applyBorder="1" applyAlignment="1">
      <alignment horizontal="right" vertical="center"/>
    </xf>
    <xf numFmtId="164" fontId="33" fillId="0" borderId="26" xfId="4" applyNumberFormat="1" applyFont="1" applyFill="1" applyBorder="1" applyAlignment="1">
      <alignment horizontal="right" vertical="center"/>
    </xf>
    <xf numFmtId="164" fontId="33" fillId="0" borderId="37" xfId="4" applyNumberFormat="1" applyFont="1" applyFill="1" applyBorder="1" applyAlignment="1">
      <alignment horizontal="right" vertical="center"/>
    </xf>
    <xf numFmtId="164" fontId="33" fillId="0" borderId="31" xfId="4" applyNumberFormat="1" applyFont="1" applyFill="1" applyBorder="1" applyAlignment="1">
      <alignment horizontal="right" vertical="center"/>
    </xf>
    <xf numFmtId="0" fontId="27" fillId="0" borderId="21" xfId="15" applyFont="1" applyFill="1" applyBorder="1" applyAlignment="1">
      <alignment horizontal="center" vertical="center"/>
    </xf>
    <xf numFmtId="0" fontId="29" fillId="0" borderId="21" xfId="15" applyFont="1" applyFill="1" applyBorder="1" applyAlignment="1">
      <alignment horizontal="left" vertical="center" indent="1"/>
    </xf>
    <xf numFmtId="39" fontId="33" fillId="0" borderId="21" xfId="16" applyNumberFormat="1" applyFont="1" applyFill="1" applyBorder="1" applyAlignment="1">
      <alignment vertical="center"/>
    </xf>
    <xf numFmtId="164" fontId="31" fillId="0" borderId="21" xfId="10" applyNumberFormat="1" applyFont="1" applyFill="1" applyBorder="1" applyAlignment="1">
      <alignment horizontal="center" vertical="center" wrapText="1"/>
    </xf>
    <xf numFmtId="0" fontId="28" fillId="0" borderId="26" xfId="12" applyFont="1" applyFill="1" applyBorder="1" applyAlignment="1">
      <alignment horizontal="center" vertical="center"/>
    </xf>
    <xf numFmtId="0" fontId="59" fillId="0" borderId="26" xfId="10" applyFont="1" applyFill="1" applyBorder="1" applyAlignment="1">
      <alignment horizontal="left" vertical="center" indent="1"/>
    </xf>
    <xf numFmtId="0" fontId="28" fillId="0" borderId="26" xfId="12" applyFont="1" applyFill="1" applyBorder="1" applyAlignment="1">
      <alignment horizontal="center" vertical="center" wrapText="1"/>
    </xf>
    <xf numFmtId="0" fontId="27" fillId="0" borderId="26" xfId="15" applyFont="1" applyFill="1" applyBorder="1" applyAlignment="1">
      <alignment horizontal="center" vertical="center"/>
    </xf>
    <xf numFmtId="0" fontId="61" fillId="0" borderId="26" xfId="15" applyFont="1" applyFill="1" applyBorder="1" applyAlignment="1">
      <alignment horizontal="left" vertical="center" wrapText="1" indent="1"/>
    </xf>
    <xf numFmtId="0" fontId="28" fillId="0" borderId="26" xfId="15" applyFont="1" applyFill="1" applyBorder="1" applyAlignment="1">
      <alignment horizontal="center" vertical="center" wrapText="1"/>
    </xf>
    <xf numFmtId="0" fontId="41" fillId="0" borderId="26" xfId="15" applyFont="1" applyFill="1" applyBorder="1" applyAlignment="1">
      <alignment vertical="center" wrapText="1"/>
    </xf>
    <xf numFmtId="0" fontId="29" fillId="0" borderId="26" xfId="15" applyFont="1" applyFill="1" applyBorder="1" applyAlignment="1">
      <alignment horizontal="left" vertical="center" indent="1"/>
    </xf>
    <xf numFmtId="0" fontId="28" fillId="0" borderId="26" xfId="15" applyFont="1" applyFill="1" applyBorder="1" applyAlignment="1">
      <alignment horizontal="center" vertical="center"/>
    </xf>
    <xf numFmtId="0" fontId="30" fillId="0" borderId="26" xfId="15" applyFont="1" applyFill="1" applyBorder="1" applyAlignment="1">
      <alignment horizontal="left" vertical="center" indent="1"/>
    </xf>
    <xf numFmtId="0" fontId="28" fillId="0" borderId="41" xfId="15" applyFont="1" applyFill="1" applyBorder="1" applyAlignment="1">
      <alignment horizontal="center" vertical="center"/>
    </xf>
    <xf numFmtId="0" fontId="59" fillId="0" borderId="41" xfId="10" applyFont="1" applyFill="1" applyBorder="1" applyAlignment="1">
      <alignment horizontal="left" vertical="center" indent="1"/>
    </xf>
    <xf numFmtId="0" fontId="31" fillId="0" borderId="41" xfId="10" applyFont="1" applyFill="1" applyBorder="1" applyAlignment="1">
      <alignment horizontal="center" vertical="center" wrapText="1"/>
    </xf>
    <xf numFmtId="0" fontId="41" fillId="0" borderId="34" xfId="15" applyFont="1" applyFill="1" applyBorder="1" applyAlignment="1">
      <alignment vertical="center" wrapText="1"/>
    </xf>
    <xf numFmtId="0" fontId="27" fillId="0" borderId="31" xfId="15" applyFont="1" applyFill="1" applyBorder="1" applyAlignment="1">
      <alignment horizontal="center" vertical="center"/>
    </xf>
    <xf numFmtId="0" fontId="59" fillId="0" borderId="31" xfId="10" applyFont="1" applyFill="1" applyBorder="1" applyAlignment="1">
      <alignment horizontal="left" vertical="center" indent="1"/>
    </xf>
    <xf numFmtId="0" fontId="31" fillId="0" borderId="31" xfId="10" applyFont="1" applyFill="1" applyBorder="1" applyAlignment="1">
      <alignment horizontal="center" vertical="center" wrapText="1"/>
    </xf>
    <xf numFmtId="0" fontId="59" fillId="0" borderId="37" xfId="10" applyFont="1" applyFill="1" applyBorder="1" applyAlignment="1">
      <alignment horizontal="left" vertical="center" indent="1"/>
    </xf>
    <xf numFmtId="0" fontId="31" fillId="0" borderId="37" xfId="10" applyFont="1" applyFill="1" applyBorder="1" applyAlignment="1">
      <alignment horizontal="center" vertical="center" wrapText="1"/>
    </xf>
    <xf numFmtId="0" fontId="27" fillId="0" borderId="19" xfId="15" applyFont="1" applyFill="1" applyBorder="1" applyAlignment="1">
      <alignment horizontal="center" vertical="center"/>
    </xf>
    <xf numFmtId="0" fontId="29" fillId="0" borderId="19" xfId="15" applyFont="1" applyFill="1" applyBorder="1" applyAlignment="1">
      <alignment horizontal="left" vertical="center" indent="1"/>
    </xf>
    <xf numFmtId="0" fontId="62" fillId="0" borderId="19" xfId="15" applyFont="1" applyFill="1" applyBorder="1" applyAlignment="1">
      <alignment horizontal="center" vertical="center" wrapText="1"/>
    </xf>
    <xf numFmtId="0" fontId="28" fillId="0" borderId="37" xfId="15" applyFont="1" applyFill="1" applyBorder="1" applyAlignment="1">
      <alignment horizontal="center" vertical="center"/>
    </xf>
    <xf numFmtId="0" fontId="41" fillId="0" borderId="19" xfId="15" applyFont="1" applyFill="1" applyBorder="1" applyAlignment="1">
      <alignment vertical="center" wrapText="1"/>
    </xf>
    <xf numFmtId="0" fontId="27" fillId="0" borderId="34" xfId="15" applyFont="1" applyFill="1" applyBorder="1" applyAlignment="1">
      <alignment horizontal="center" vertical="center"/>
    </xf>
    <xf numFmtId="0" fontId="29" fillId="0" borderId="34" xfId="15" applyFont="1" applyFill="1" applyBorder="1" applyAlignment="1">
      <alignment horizontal="left" vertical="center" indent="1"/>
    </xf>
    <xf numFmtId="0" fontId="28" fillId="0" borderId="31" xfId="15" applyFont="1" applyFill="1" applyBorder="1" applyAlignment="1">
      <alignment horizontal="center" vertical="center"/>
    </xf>
    <xf numFmtId="0" fontId="27" fillId="0" borderId="37" xfId="15" applyFont="1" applyFill="1" applyBorder="1" applyAlignment="1">
      <alignment horizontal="center" vertical="center"/>
    </xf>
    <xf numFmtId="0" fontId="30" fillId="0" borderId="21" xfId="4" applyFont="1" applyFill="1" applyBorder="1"/>
    <xf numFmtId="0" fontId="33" fillId="0" borderId="21" xfId="10" applyFont="1" applyFill="1" applyBorder="1" applyAlignment="1">
      <alignment horizontal="center" vertical="center" wrapText="1"/>
    </xf>
    <xf numFmtId="0" fontId="33" fillId="0" borderId="26" xfId="10" applyNumberFormat="1" applyFont="1" applyFill="1" applyBorder="1" applyAlignment="1">
      <alignment horizontal="center" vertical="center"/>
    </xf>
    <xf numFmtId="0" fontId="64" fillId="0" borderId="26" xfId="10" applyFont="1" applyFill="1" applyBorder="1" applyAlignment="1">
      <alignment horizontal="center" vertical="center" wrapText="1"/>
    </xf>
    <xf numFmtId="0" fontId="33" fillId="0" borderId="26" xfId="10" applyNumberFormat="1" applyFont="1" applyFill="1" applyBorder="1" applyAlignment="1">
      <alignment horizontal="center" vertical="center" wrapText="1"/>
    </xf>
    <xf numFmtId="0" fontId="33" fillId="0" borderId="37" xfId="10" applyNumberFormat="1" applyFont="1" applyFill="1" applyBorder="1" applyAlignment="1">
      <alignment horizontal="center" vertical="center"/>
    </xf>
    <xf numFmtId="0" fontId="64" fillId="0" borderId="31" xfId="10" applyFont="1" applyFill="1" applyBorder="1" applyAlignment="1">
      <alignment horizontal="center" vertical="center" wrapText="1"/>
    </xf>
    <xf numFmtId="0" fontId="12" fillId="0" borderId="19" xfId="15" applyFont="1" applyFill="1" applyBorder="1" applyAlignment="1">
      <alignment vertical="center" wrapText="1"/>
    </xf>
    <xf numFmtId="0" fontId="33" fillId="0" borderId="31" xfId="10" applyNumberFormat="1" applyFont="1" applyFill="1" applyBorder="1" applyAlignment="1">
      <alignment horizontal="center" vertical="center"/>
    </xf>
    <xf numFmtId="0" fontId="33" fillId="0" borderId="34" xfId="10" applyNumberFormat="1" applyFont="1" applyFill="1" applyBorder="1" applyAlignment="1">
      <alignment horizontal="center" vertical="center"/>
    </xf>
    <xf numFmtId="0" fontId="33" fillId="0" borderId="41" xfId="10" applyNumberFormat="1" applyFont="1" applyFill="1" applyBorder="1" applyAlignment="1">
      <alignment horizontal="center" vertical="center"/>
    </xf>
    <xf numFmtId="39" fontId="64" fillId="0" borderId="26" xfId="10" applyNumberFormat="1" applyFont="1" applyFill="1" applyBorder="1" applyAlignment="1">
      <alignment horizontal="right" vertical="center"/>
    </xf>
    <xf numFmtId="39" fontId="33" fillId="0" borderId="19" xfId="16" applyNumberFormat="1" applyFont="1" applyFill="1" applyBorder="1" applyAlignment="1">
      <alignment vertical="center"/>
    </xf>
    <xf numFmtId="39" fontId="64" fillId="0" borderId="31" xfId="10" applyNumberFormat="1" applyFont="1" applyFill="1" applyBorder="1" applyAlignment="1">
      <alignment horizontal="right" vertical="center"/>
    </xf>
    <xf numFmtId="39" fontId="33" fillId="0" borderId="26" xfId="16" applyNumberFormat="1" applyFont="1" applyFill="1" applyBorder="1" applyAlignment="1">
      <alignment vertical="center"/>
    </xf>
    <xf numFmtId="39" fontId="33" fillId="0" borderId="31" xfId="10" applyNumberFormat="1" applyFont="1" applyFill="1" applyBorder="1" applyAlignment="1">
      <alignment horizontal="right" vertical="center"/>
    </xf>
    <xf numFmtId="39" fontId="33" fillId="0" borderId="34" xfId="10" applyNumberFormat="1" applyFont="1" applyFill="1" applyBorder="1" applyAlignment="1">
      <alignment horizontal="right" vertical="center"/>
    </xf>
    <xf numFmtId="39" fontId="33" fillId="0" borderId="34" xfId="16" applyNumberFormat="1" applyFont="1" applyFill="1" applyBorder="1" applyAlignment="1">
      <alignment vertical="center"/>
    </xf>
    <xf numFmtId="39" fontId="33" fillId="0" borderId="41" xfId="10" applyNumberFormat="1" applyFont="1" applyFill="1" applyBorder="1" applyAlignment="1">
      <alignment horizontal="right" vertical="center"/>
    </xf>
    <xf numFmtId="39" fontId="26" fillId="0" borderId="21" xfId="16" applyNumberFormat="1" applyFont="1" applyFill="1" applyBorder="1" applyAlignment="1">
      <alignment vertical="center"/>
    </xf>
    <xf numFmtId="39" fontId="26" fillId="0" borderId="26" xfId="16" applyNumberFormat="1" applyFont="1" applyFill="1" applyBorder="1" applyAlignment="1">
      <alignment vertical="center"/>
    </xf>
    <xf numFmtId="0" fontId="12" fillId="0" borderId="26" xfId="15" applyFont="1" applyFill="1" applyBorder="1" applyAlignment="1">
      <alignment vertical="center" wrapText="1"/>
    </xf>
    <xf numFmtId="39" fontId="26" fillId="0" borderId="37" xfId="16" applyNumberFormat="1" applyFont="1" applyFill="1" applyBorder="1" applyAlignment="1">
      <alignment vertical="center"/>
    </xf>
    <xf numFmtId="39" fontId="26" fillId="0" borderId="19" xfId="16" applyNumberFormat="1" applyFont="1" applyFill="1" applyBorder="1" applyAlignment="1">
      <alignment vertical="center"/>
    </xf>
    <xf numFmtId="39" fontId="26" fillId="0" borderId="31" xfId="16" applyNumberFormat="1" applyFont="1" applyFill="1" applyBorder="1" applyAlignment="1">
      <alignment vertical="center"/>
    </xf>
    <xf numFmtId="39" fontId="26" fillId="0" borderId="34" xfId="16" applyNumberFormat="1" applyFont="1" applyFill="1" applyBorder="1" applyAlignment="1">
      <alignment vertical="center"/>
    </xf>
    <xf numFmtId="0" fontId="12" fillId="0" borderId="37" xfId="15" applyFont="1" applyFill="1" applyBorder="1" applyAlignment="1">
      <alignment vertical="center" wrapText="1"/>
    </xf>
    <xf numFmtId="0" fontId="12" fillId="0" borderId="31" xfId="15" applyFont="1" applyFill="1" applyBorder="1" applyAlignment="1">
      <alignment vertical="center" wrapText="1"/>
    </xf>
    <xf numFmtId="39" fontId="26" fillId="0" borderId="41" xfId="16" applyNumberFormat="1" applyFont="1" applyFill="1" applyBorder="1" applyAlignment="1">
      <alignment vertical="center"/>
    </xf>
    <xf numFmtId="0" fontId="29" fillId="0" borderId="34" xfId="4" applyFont="1" applyFill="1" applyBorder="1" applyAlignment="1">
      <alignment horizontal="left" vertical="center" indent="1"/>
    </xf>
    <xf numFmtId="0" fontId="30" fillId="0" borderId="34" xfId="4" applyFont="1" applyFill="1" applyBorder="1" applyAlignment="1">
      <alignment horizontal="left" vertical="center" indent="1"/>
    </xf>
    <xf numFmtId="39" fontId="33" fillId="0" borderId="26" xfId="4" applyNumberFormat="1" applyFont="1" applyFill="1" applyBorder="1" applyAlignment="1">
      <alignment horizontal="right" vertical="center"/>
    </xf>
    <xf numFmtId="39" fontId="25" fillId="0" borderId="34" xfId="4" applyNumberFormat="1" applyFont="1" applyFill="1" applyBorder="1" applyAlignment="1">
      <alignment horizontal="right" vertical="center"/>
    </xf>
    <xf numFmtId="0" fontId="27" fillId="0" borderId="37" xfId="4" applyFont="1" applyFill="1" applyBorder="1" applyAlignment="1">
      <alignment horizontal="center" vertical="center"/>
    </xf>
    <xf numFmtId="164" fontId="34" fillId="0" borderId="26" xfId="4" applyNumberFormat="1" applyFont="1" applyFill="1" applyBorder="1" applyAlignment="1">
      <alignment horizontal="right" vertical="center"/>
    </xf>
    <xf numFmtId="1" fontId="33" fillId="0" borderId="129" xfId="10" applyNumberFormat="1" applyFont="1" applyFill="1" applyBorder="1" applyAlignment="1">
      <alignment horizontal="center" vertical="center" wrapText="1"/>
    </xf>
    <xf numFmtId="164" fontId="33" fillId="0" borderId="134" xfId="10" applyNumberFormat="1" applyFont="1" applyFill="1" applyBorder="1" applyAlignment="1">
      <alignment vertical="center"/>
    </xf>
    <xf numFmtId="164" fontId="33" fillId="0" borderId="129" xfId="10" applyNumberFormat="1" applyFont="1" applyFill="1" applyBorder="1" applyAlignment="1">
      <alignment vertical="center"/>
    </xf>
    <xf numFmtId="164" fontId="34" fillId="0" borderId="129" xfId="10" applyNumberFormat="1" applyFont="1" applyFill="1" applyBorder="1" applyAlignment="1">
      <alignment vertical="center"/>
    </xf>
    <xf numFmtId="0" fontId="22" fillId="0" borderId="129" xfId="4" applyFont="1" applyFill="1" applyBorder="1" applyAlignment="1">
      <alignment horizontal="center" vertical="center" wrapText="1"/>
    </xf>
    <xf numFmtId="0" fontId="24" fillId="0" borderId="129" xfId="4" applyFont="1" applyFill="1" applyBorder="1" applyAlignment="1">
      <alignment horizontal="center" vertical="center" wrapText="1"/>
    </xf>
    <xf numFmtId="49" fontId="35" fillId="0" borderId="129" xfId="10" applyNumberFormat="1" applyFont="1" applyFill="1" applyBorder="1" applyAlignment="1">
      <alignment horizontal="center" vertical="center"/>
    </xf>
    <xf numFmtId="0" fontId="27" fillId="0" borderId="17" xfId="4" applyFont="1" applyFill="1" applyBorder="1" applyAlignment="1">
      <alignment horizontal="center" vertical="center"/>
    </xf>
    <xf numFmtId="0" fontId="29" fillId="0" borderId="17" xfId="4" applyFont="1" applyFill="1" applyBorder="1" applyAlignment="1">
      <alignment horizontal="left" vertical="center" wrapText="1" indent="1"/>
    </xf>
    <xf numFmtId="0" fontId="22" fillId="0" borderId="17" xfId="4" applyFont="1" applyFill="1" applyBorder="1" applyAlignment="1">
      <alignment horizontal="center" vertical="center"/>
    </xf>
    <xf numFmtId="0" fontId="35" fillId="0" borderId="100" xfId="4" applyFont="1" applyFill="1" applyBorder="1" applyAlignment="1">
      <alignment horizontal="left" vertical="center" wrapText="1" indent="1"/>
    </xf>
    <xf numFmtId="0" fontId="35" fillId="0" borderId="131" xfId="4" applyFont="1" applyFill="1" applyBorder="1" applyAlignment="1">
      <alignment horizontal="center" vertical="center"/>
    </xf>
    <xf numFmtId="164" fontId="26" fillId="0" borderId="18" xfId="4" applyNumberFormat="1" applyFont="1" applyFill="1" applyBorder="1" applyAlignment="1">
      <alignment vertical="center"/>
    </xf>
    <xf numFmtId="0" fontId="31" fillId="0" borderId="18" xfId="10" applyFont="1" applyFill="1" applyBorder="1" applyAlignment="1">
      <alignment horizontal="center" vertical="center" wrapText="1"/>
    </xf>
    <xf numFmtId="0" fontId="22" fillId="0" borderId="25" xfId="4" applyFont="1" applyFill="1" applyBorder="1" applyAlignment="1">
      <alignment horizontal="center" vertical="center"/>
    </xf>
    <xf numFmtId="0" fontId="35" fillId="0" borderId="186" xfId="4" applyFont="1" applyFill="1" applyBorder="1" applyAlignment="1">
      <alignment horizontal="left" vertical="center" wrapText="1" indent="1"/>
    </xf>
    <xf numFmtId="0" fontId="29" fillId="0" borderId="131" xfId="4" applyFont="1" applyFill="1" applyBorder="1" applyAlignment="1">
      <alignment horizontal="left" vertical="center" wrapText="1" indent="1"/>
    </xf>
    <xf numFmtId="0" fontId="30" fillId="0" borderId="131" xfId="4" applyFont="1" applyFill="1" applyBorder="1" applyAlignment="1">
      <alignment horizontal="center" vertical="center" wrapText="1"/>
    </xf>
    <xf numFmtId="39" fontId="26" fillId="0" borderId="21" xfId="4" applyNumberFormat="1" applyFont="1" applyFill="1" applyBorder="1" applyAlignment="1">
      <alignment vertical="center"/>
    </xf>
    <xf numFmtId="39" fontId="26" fillId="0" borderId="26" xfId="4" applyNumberFormat="1" applyFont="1" applyFill="1" applyBorder="1" applyAlignment="1">
      <alignment vertical="center"/>
    </xf>
    <xf numFmtId="39" fontId="34" fillId="0" borderId="26" xfId="4" applyNumberFormat="1" applyFont="1" applyFill="1" applyBorder="1" applyAlignment="1">
      <alignment vertical="center"/>
    </xf>
    <xf numFmtId="39" fontId="34" fillId="0" borderId="34" xfId="4" applyNumberFormat="1" applyFont="1" applyFill="1" applyBorder="1" applyAlignment="1">
      <alignment vertical="center"/>
    </xf>
    <xf numFmtId="39" fontId="26" fillId="0" borderId="37" xfId="4" applyNumberFormat="1" applyFont="1" applyFill="1" applyBorder="1" applyAlignment="1">
      <alignment vertical="center"/>
    </xf>
    <xf numFmtId="39" fontId="33" fillId="0" borderId="37" xfId="4" applyNumberFormat="1" applyFont="1" applyFill="1" applyBorder="1" applyAlignment="1">
      <alignment vertical="center"/>
    </xf>
    <xf numFmtId="39" fontId="34" fillId="0" borderId="37" xfId="4" applyNumberFormat="1" applyFont="1" applyFill="1" applyBorder="1" applyAlignment="1">
      <alignment vertical="center"/>
    </xf>
    <xf numFmtId="39" fontId="34" fillId="0" borderId="19" xfId="4" applyNumberFormat="1" applyFont="1" applyFill="1" applyBorder="1" applyAlignment="1">
      <alignment vertical="center"/>
    </xf>
    <xf numFmtId="39" fontId="25" fillId="0" borderId="34" xfId="10" applyNumberFormat="1" applyFont="1" applyFill="1" applyBorder="1" applyAlignment="1">
      <alignment vertical="center"/>
    </xf>
    <xf numFmtId="39" fontId="26" fillId="0" borderId="34" xfId="10" applyNumberFormat="1" applyFont="1" applyFill="1" applyBorder="1" applyAlignment="1">
      <alignment vertical="center"/>
    </xf>
    <xf numFmtId="39" fontId="26" fillId="0" borderId="34" xfId="4" applyNumberFormat="1" applyFont="1" applyFill="1" applyBorder="1" applyAlignment="1">
      <alignment vertical="center"/>
    </xf>
    <xf numFmtId="39" fontId="34" fillId="0" borderId="31" xfId="4" applyNumberFormat="1" applyFont="1" applyFill="1" applyBorder="1" applyAlignment="1">
      <alignment vertical="center"/>
    </xf>
    <xf numFmtId="0" fontId="29" fillId="0" borderId="19" xfId="12" applyFont="1" applyFill="1" applyBorder="1" applyAlignment="1">
      <alignment horizontal="left" vertical="center" wrapText="1" indent="1"/>
    </xf>
    <xf numFmtId="39" fontId="26" fillId="0" borderId="19" xfId="4" applyNumberFormat="1" applyFont="1" applyFill="1" applyBorder="1" applyAlignment="1">
      <alignment vertical="center"/>
    </xf>
    <xf numFmtId="0" fontId="29" fillId="0" borderId="34" xfId="4" applyFont="1" applyFill="1" applyBorder="1" applyAlignment="1">
      <alignment horizontal="center" vertical="center"/>
    </xf>
    <xf numFmtId="0" fontId="30" fillId="0" borderId="19" xfId="4" applyFont="1" applyFill="1" applyBorder="1"/>
    <xf numFmtId="0" fontId="24" fillId="0" borderId="34" xfId="8" applyFont="1" applyFill="1" applyBorder="1" applyAlignment="1">
      <alignment horizontal="center" vertical="center"/>
    </xf>
    <xf numFmtId="1" fontId="25" fillId="0" borderId="34" xfId="1" applyNumberFormat="1" applyFont="1" applyFill="1" applyBorder="1" applyAlignment="1">
      <alignment horizontal="center" vertical="center"/>
    </xf>
    <xf numFmtId="0" fontId="25" fillId="0" borderId="34" xfId="10" applyFont="1" applyFill="1" applyBorder="1" applyAlignment="1">
      <alignment horizontal="center" vertical="center" wrapText="1"/>
    </xf>
    <xf numFmtId="0" fontId="24" fillId="0" borderId="194" xfId="8" applyFont="1" applyFill="1" applyBorder="1" applyAlignment="1">
      <alignment horizontal="center" vertical="center" wrapText="1"/>
    </xf>
    <xf numFmtId="0" fontId="23" fillId="0" borderId="131" xfId="8" applyFont="1" applyFill="1" applyBorder="1" applyAlignment="1">
      <alignment horizontal="left" vertical="center" wrapText="1" indent="1"/>
    </xf>
    <xf numFmtId="0" fontId="25" fillId="0" borderId="131" xfId="10" applyFont="1" applyFill="1" applyBorder="1" applyAlignment="1">
      <alignment horizontal="center" vertical="center" wrapText="1"/>
    </xf>
    <xf numFmtId="39" fontId="25" fillId="0" borderId="131" xfId="10" applyNumberFormat="1" applyFont="1" applyFill="1" applyBorder="1" applyAlignment="1">
      <alignment vertical="center"/>
    </xf>
    <xf numFmtId="39" fontId="26" fillId="0" borderId="131" xfId="10" applyNumberFormat="1" applyFont="1" applyFill="1" applyBorder="1" applyAlignment="1">
      <alignment vertical="center"/>
    </xf>
    <xf numFmtId="0" fontId="30" fillId="0" borderId="131" xfId="4" applyFont="1" applyFill="1" applyBorder="1"/>
    <xf numFmtId="0" fontId="30" fillId="0" borderId="171" xfId="10" applyFont="1" applyFill="1" applyBorder="1" applyAlignment="1">
      <alignment horizontal="left" vertical="center" wrapText="1" indent="1"/>
    </xf>
    <xf numFmtId="0" fontId="23" fillId="0" borderId="129" xfId="8" applyFont="1" applyFill="1" applyBorder="1" applyAlignment="1">
      <alignment horizontal="left" vertical="center" wrapText="1" indent="1"/>
    </xf>
    <xf numFmtId="39" fontId="25" fillId="0" borderId="129" xfId="10" applyNumberFormat="1" applyFont="1" applyFill="1" applyBorder="1" applyAlignment="1">
      <alignment vertical="center"/>
    </xf>
    <xf numFmtId="39" fontId="25" fillId="0" borderId="129" xfId="10" applyNumberFormat="1" applyFont="1" applyFill="1" applyBorder="1" applyAlignment="1">
      <alignment horizontal="right" vertical="center"/>
    </xf>
    <xf numFmtId="39" fontId="26" fillId="0" borderId="129" xfId="10" applyNumberFormat="1" applyFont="1" applyFill="1" applyBorder="1" applyAlignment="1">
      <alignment vertical="center"/>
    </xf>
    <xf numFmtId="0" fontId="29" fillId="0" borderId="129" xfId="4" applyFont="1" applyFill="1" applyBorder="1" applyAlignment="1">
      <alignment horizontal="center" vertical="center"/>
    </xf>
    <xf numFmtId="39" fontId="25" fillId="0" borderId="129" xfId="4" applyNumberFormat="1" applyFont="1" applyFill="1" applyBorder="1" applyAlignment="1">
      <alignment vertical="center"/>
    </xf>
    <xf numFmtId="39" fontId="26" fillId="0" borderId="129" xfId="4" applyNumberFormat="1" applyFont="1" applyFill="1" applyBorder="1" applyAlignment="1">
      <alignment vertical="center"/>
    </xf>
    <xf numFmtId="0" fontId="24" fillId="0" borderId="130" xfId="8" applyFont="1" applyFill="1" applyBorder="1" applyAlignment="1">
      <alignment horizontal="center" vertical="center" wrapText="1"/>
    </xf>
    <xf numFmtId="0" fontId="29" fillId="0" borderId="131" xfId="4" applyFont="1" applyFill="1" applyBorder="1" applyAlignment="1">
      <alignment horizontal="center" vertical="center"/>
    </xf>
    <xf numFmtId="0" fontId="24" fillId="0" borderId="171" xfId="8" applyFont="1" applyFill="1" applyBorder="1" applyAlignment="1">
      <alignment horizontal="center" vertical="center" wrapText="1"/>
    </xf>
    <xf numFmtId="0" fontId="37" fillId="8" borderId="7" xfId="8" applyFont="1" applyFill="1" applyBorder="1" applyAlignment="1">
      <alignment vertical="center"/>
    </xf>
    <xf numFmtId="0" fontId="39" fillId="8" borderId="54" xfId="7" applyFont="1" applyFill="1" applyBorder="1" applyAlignment="1">
      <alignment vertical="center"/>
    </xf>
    <xf numFmtId="0" fontId="39" fillId="8" borderId="55" xfId="7" applyFont="1" applyFill="1" applyBorder="1" applyAlignment="1">
      <alignment vertical="center"/>
    </xf>
    <xf numFmtId="0" fontId="39" fillId="8" borderId="56" xfId="7" applyFont="1" applyFill="1" applyBorder="1" applyAlignment="1">
      <alignment vertical="center"/>
    </xf>
    <xf numFmtId="0" fontId="37" fillId="8" borderId="40" xfId="8" applyFont="1" applyFill="1" applyBorder="1" applyAlignment="1">
      <alignment vertical="center"/>
    </xf>
    <xf numFmtId="0" fontId="24" fillId="0" borderId="224" xfId="0" applyFont="1" applyFill="1" applyBorder="1" applyAlignment="1">
      <alignment horizontal="left" vertical="center" wrapText="1" indent="1"/>
    </xf>
    <xf numFmtId="39" fontId="25" fillId="0" borderId="31" xfId="5" applyNumberFormat="1" applyFont="1" applyFill="1" applyBorder="1" applyAlignment="1">
      <alignment vertical="center"/>
    </xf>
    <xf numFmtId="39" fontId="26" fillId="0" borderId="19" xfId="15" applyNumberFormat="1" applyFont="1" applyFill="1" applyBorder="1" applyAlignment="1">
      <alignment vertical="center"/>
    </xf>
    <xf numFmtId="0" fontId="38" fillId="8" borderId="7" xfId="8" applyFont="1" applyFill="1" applyBorder="1" applyAlignment="1">
      <alignment horizontal="left" vertical="center" indent="1"/>
    </xf>
    <xf numFmtId="0" fontId="24" fillId="0" borderId="225" xfId="0" applyFont="1" applyFill="1" applyBorder="1" applyAlignment="1">
      <alignment horizontal="left" vertical="center" wrapText="1" indent="1"/>
    </xf>
    <xf numFmtId="1" fontId="30" fillId="0" borderId="21" xfId="4" applyNumberFormat="1" applyFont="1" applyFill="1" applyBorder="1" applyAlignment="1">
      <alignment horizontal="center" vertical="center"/>
    </xf>
    <xf numFmtId="0" fontId="24" fillId="12" borderId="129" xfId="8" applyFont="1" applyFill="1" applyBorder="1" applyAlignment="1">
      <alignment horizontal="center" vertical="center" wrapText="1"/>
    </xf>
    <xf numFmtId="0" fontId="24" fillId="0" borderId="129" xfId="4" applyFont="1" applyFill="1" applyBorder="1" applyAlignment="1">
      <alignment horizontal="left" vertical="center" wrapText="1" indent="1"/>
    </xf>
    <xf numFmtId="0" fontId="33" fillId="0" borderId="129" xfId="4" applyFont="1" applyFill="1" applyBorder="1" applyAlignment="1">
      <alignment horizontal="center" vertical="center" wrapText="1"/>
    </xf>
    <xf numFmtId="39" fontId="33" fillId="0" borderId="129" xfId="4" applyNumberFormat="1" applyFont="1" applyFill="1" applyBorder="1" applyAlignment="1">
      <alignment vertical="center"/>
    </xf>
    <xf numFmtId="164" fontId="30" fillId="0" borderId="129" xfId="4" applyNumberFormat="1" applyFont="1" applyFill="1" applyBorder="1" applyAlignment="1">
      <alignment horizontal="center" vertical="center"/>
    </xf>
    <xf numFmtId="1" fontId="29" fillId="0" borderId="21" xfId="4" applyNumberFormat="1" applyFont="1" applyFill="1" applyBorder="1" applyAlignment="1">
      <alignment horizontal="left" vertical="center" indent="1"/>
    </xf>
    <xf numFmtId="1" fontId="24" fillId="0" borderId="19" xfId="4" applyNumberFormat="1" applyFont="1" applyFill="1" applyBorder="1" applyAlignment="1">
      <alignment horizontal="center" vertical="center"/>
    </xf>
    <xf numFmtId="1" fontId="24" fillId="0" borderId="129" xfId="4" applyNumberFormat="1" applyFont="1" applyFill="1" applyBorder="1" applyAlignment="1">
      <alignment horizontal="center" vertical="center"/>
    </xf>
    <xf numFmtId="1" fontId="35" fillId="0" borderId="19" xfId="4" applyNumberFormat="1" applyFont="1" applyFill="1" applyBorder="1" applyAlignment="1">
      <alignment horizontal="left" vertical="center" wrapText="1" indent="1"/>
    </xf>
    <xf numFmtId="1" fontId="33" fillId="0" borderId="19" xfId="4" applyNumberFormat="1" applyFont="1" applyFill="1" applyBorder="1" applyAlignment="1">
      <alignment horizontal="center" vertical="center"/>
    </xf>
    <xf numFmtId="39" fontId="33" fillId="0" borderId="19" xfId="4" applyNumberFormat="1" applyFont="1" applyFill="1" applyBorder="1" applyAlignment="1">
      <alignment vertical="center"/>
    </xf>
    <xf numFmtId="1" fontId="22" fillId="0" borderId="19" xfId="4" applyNumberFormat="1" applyFont="1" applyFill="1" applyBorder="1" applyAlignment="1">
      <alignment horizontal="center" vertical="center"/>
    </xf>
    <xf numFmtId="0" fontId="36" fillId="0" borderId="129" xfId="4" applyFont="1" applyFill="1" applyBorder="1" applyAlignment="1">
      <alignment horizontal="center" vertical="center"/>
    </xf>
    <xf numFmtId="0" fontId="24" fillId="12" borderId="129" xfId="4" applyFont="1" applyFill="1" applyBorder="1" applyAlignment="1">
      <alignment horizontal="left" vertical="center" wrapText="1" indent="1"/>
    </xf>
    <xf numFmtId="0" fontId="24" fillId="12" borderId="129" xfId="10" applyFont="1" applyFill="1" applyBorder="1" applyAlignment="1">
      <alignment horizontal="left" vertical="center" wrapText="1" indent="1"/>
    </xf>
    <xf numFmtId="0" fontId="24" fillId="0" borderId="129" xfId="8" applyFont="1" applyFill="1" applyBorder="1" applyAlignment="1">
      <alignment horizontal="left" vertical="center" wrapText="1" indent="2"/>
    </xf>
    <xf numFmtId="1" fontId="33" fillId="0" borderId="21" xfId="4" applyNumberFormat="1" applyFont="1" applyFill="1" applyBorder="1" applyAlignment="1">
      <alignment horizontal="center" vertical="center"/>
    </xf>
    <xf numFmtId="1" fontId="24" fillId="0" borderId="21" xfId="4" applyNumberFormat="1" applyFont="1" applyFill="1" applyBorder="1" applyAlignment="1">
      <alignment horizontal="center" vertical="center"/>
    </xf>
    <xf numFmtId="39" fontId="33" fillId="0" borderId="21" xfId="4" applyNumberFormat="1" applyFont="1" applyFill="1" applyBorder="1" applyAlignment="1">
      <alignment vertical="center"/>
    </xf>
    <xf numFmtId="1" fontId="35" fillId="0" borderId="19" xfId="4" applyNumberFormat="1" applyFont="1" applyFill="1" applyBorder="1" applyAlignment="1">
      <alignment horizontal="left" vertical="center" indent="1"/>
    </xf>
    <xf numFmtId="0" fontId="24" fillId="12" borderId="131" xfId="8" applyFont="1" applyFill="1" applyBorder="1" applyAlignment="1">
      <alignment horizontal="center" vertical="center" wrapText="1"/>
    </xf>
    <xf numFmtId="39" fontId="33" fillId="0" borderId="131" xfId="4" applyNumberFormat="1" applyFont="1" applyFill="1" applyBorder="1" applyAlignment="1">
      <alignment vertical="center"/>
    </xf>
    <xf numFmtId="1" fontId="24" fillId="0" borderId="19" xfId="4" applyNumberFormat="1" applyFont="1" applyFill="1" applyBorder="1" applyAlignment="1">
      <alignment horizontal="center" vertical="center" wrapText="1"/>
    </xf>
    <xf numFmtId="0" fontId="22" fillId="0" borderId="26" xfId="4" applyFont="1" applyFill="1" applyBorder="1" applyAlignment="1">
      <alignment horizontal="center" vertical="center" wrapText="1"/>
    </xf>
    <xf numFmtId="1" fontId="36" fillId="0" borderId="26" xfId="4" applyNumberFormat="1" applyFont="1" applyFill="1" applyBorder="1" applyAlignment="1">
      <alignment horizontal="center" vertical="center" wrapText="1"/>
    </xf>
    <xf numFmtId="1" fontId="22" fillId="0" borderId="26" xfId="4" applyNumberFormat="1" applyFont="1" applyFill="1" applyBorder="1" applyAlignment="1">
      <alignment horizontal="center" vertical="center" wrapText="1"/>
    </xf>
    <xf numFmtId="1" fontId="24" fillId="0" borderId="26" xfId="4" applyNumberFormat="1" applyFont="1" applyFill="1" applyBorder="1" applyAlignment="1">
      <alignment horizontal="center" vertical="center" wrapText="1"/>
    </xf>
    <xf numFmtId="0" fontId="27" fillId="0" borderId="26" xfId="4" applyFont="1" applyFill="1" applyBorder="1" applyAlignment="1">
      <alignment horizontal="center"/>
    </xf>
    <xf numFmtId="1" fontId="22" fillId="0" borderId="26" xfId="4" applyNumberFormat="1" applyFont="1" applyFill="1" applyBorder="1" applyAlignment="1">
      <alignment horizontal="center" vertical="center"/>
    </xf>
    <xf numFmtId="0" fontId="29" fillId="0" borderId="101" xfId="4" applyFont="1" applyFill="1" applyBorder="1" applyAlignment="1">
      <alignment horizontal="left" vertical="center" wrapText="1" indent="1"/>
    </xf>
    <xf numFmtId="0" fontId="30" fillId="0" borderId="27" xfId="4" applyFont="1" applyFill="1" applyBorder="1" applyAlignment="1">
      <alignment horizontal="left" vertical="center" wrapText="1" indent="1"/>
    </xf>
    <xf numFmtId="164" fontId="34" fillId="0" borderId="99" xfId="4" applyNumberFormat="1" applyFont="1" applyFill="1" applyBorder="1" applyAlignment="1">
      <alignment vertical="center"/>
    </xf>
    <xf numFmtId="0" fontId="27" fillId="0" borderId="31" xfId="4" applyFont="1" applyFill="1" applyBorder="1" applyAlignment="1">
      <alignment horizontal="center" vertical="center"/>
    </xf>
    <xf numFmtId="164" fontId="34" fillId="0" borderId="39" xfId="10" applyNumberFormat="1" applyFont="1" applyFill="1" applyBorder="1" applyAlignment="1">
      <alignment horizontal="right" vertical="center"/>
    </xf>
    <xf numFmtId="164" fontId="34" fillId="0" borderId="21" xfId="4" applyNumberFormat="1" applyFont="1" applyFill="1" applyBorder="1" applyAlignment="1">
      <alignment vertical="center"/>
    </xf>
    <xf numFmtId="0" fontId="35" fillId="0" borderId="26" xfId="0" applyFont="1" applyFill="1" applyBorder="1" applyAlignment="1">
      <alignment horizontal="left" vertical="center" wrapText="1" indent="1"/>
    </xf>
    <xf numFmtId="0" fontId="71" fillId="0" borderId="26" xfId="4" applyFont="1" applyFill="1" applyBorder="1"/>
    <xf numFmtId="49" fontId="22" fillId="0" borderId="26" xfId="12" applyNumberFormat="1" applyFont="1" applyFill="1" applyBorder="1" applyAlignment="1">
      <alignment horizontal="center" vertical="center"/>
    </xf>
    <xf numFmtId="0" fontId="24" fillId="0" borderId="26" xfId="12" applyFont="1" applyFill="1" applyBorder="1" applyAlignment="1">
      <alignment horizontal="center" vertical="center" wrapText="1"/>
    </xf>
    <xf numFmtId="0" fontId="33" fillId="0" borderId="26" xfId="12" applyFont="1" applyFill="1" applyBorder="1" applyAlignment="1">
      <alignment horizontal="center" vertical="center"/>
    </xf>
    <xf numFmtId="3" fontId="33" fillId="0" borderId="26" xfId="12" applyNumberFormat="1" applyFont="1" applyFill="1" applyBorder="1" applyAlignment="1">
      <alignment horizontal="center" vertical="center"/>
    </xf>
    <xf numFmtId="0" fontId="35" fillId="0" borderId="26" xfId="12" applyFont="1" applyFill="1" applyBorder="1" applyAlignment="1">
      <alignment horizontal="center" vertical="center" wrapText="1"/>
    </xf>
    <xf numFmtId="13" fontId="24" fillId="0" borderId="26" xfId="10" applyNumberFormat="1" applyFont="1" applyFill="1" applyBorder="1" applyAlignment="1">
      <alignment horizontal="center" vertical="center" wrapText="1"/>
    </xf>
    <xf numFmtId="0" fontId="36" fillId="0" borderId="41" xfId="4" applyFont="1" applyFill="1" applyBorder="1" applyAlignment="1">
      <alignment horizontal="center" vertical="center"/>
    </xf>
    <xf numFmtId="0" fontId="24" fillId="0" borderId="41" xfId="4" applyFont="1" applyFill="1" applyBorder="1" applyAlignment="1">
      <alignment horizontal="left" vertical="center" wrapText="1" indent="1"/>
    </xf>
    <xf numFmtId="0" fontId="33" fillId="0" borderId="41" xfId="12" applyFont="1" applyFill="1" applyBorder="1" applyAlignment="1">
      <alignment horizontal="center" vertical="center" wrapText="1"/>
    </xf>
    <xf numFmtId="0" fontId="24" fillId="0" borderId="41" xfId="12" applyFont="1" applyFill="1" applyBorder="1" applyAlignment="1">
      <alignment horizontal="center" vertical="center" wrapText="1"/>
    </xf>
    <xf numFmtId="164" fontId="33" fillId="0" borderId="41" xfId="12" applyNumberFormat="1" applyFont="1" applyFill="1" applyBorder="1" applyAlignment="1">
      <alignment horizontal="right" vertical="center"/>
    </xf>
    <xf numFmtId="164" fontId="33" fillId="0" borderId="41" xfId="4" applyNumberFormat="1" applyFont="1" applyFill="1" applyBorder="1" applyAlignment="1">
      <alignment vertical="center"/>
    </xf>
    <xf numFmtId="0" fontId="71" fillId="0" borderId="19" xfId="4" applyFont="1" applyFill="1" applyBorder="1"/>
    <xf numFmtId="0" fontId="71" fillId="0" borderId="34" xfId="4" applyFont="1" applyFill="1" applyBorder="1"/>
    <xf numFmtId="0" fontId="59" fillId="0" borderId="26" xfId="0" applyFont="1" applyFill="1" applyBorder="1" applyAlignment="1">
      <alignment horizontal="left" vertical="center" indent="1"/>
    </xf>
    <xf numFmtId="0" fontId="33" fillId="0" borderId="116" xfId="10" applyFont="1" applyFill="1" applyBorder="1" applyAlignment="1">
      <alignment horizontal="center" vertical="center" wrapText="1"/>
    </xf>
    <xf numFmtId="0" fontId="24" fillId="0" borderId="116" xfId="10" applyFont="1" applyFill="1" applyBorder="1" applyAlignment="1">
      <alignment horizontal="left" vertical="center" wrapText="1" indent="1"/>
    </xf>
    <xf numFmtId="0" fontId="24" fillId="0" borderId="116" xfId="8" applyFont="1" applyFill="1" applyBorder="1" applyAlignment="1">
      <alignment horizontal="left" vertical="center" wrapText="1" indent="1"/>
    </xf>
    <xf numFmtId="0" fontId="24" fillId="0" borderId="17" xfId="4" applyFont="1" applyFill="1" applyBorder="1" applyAlignment="1">
      <alignment horizontal="left" vertical="center" wrapText="1" indent="1"/>
    </xf>
    <xf numFmtId="0" fontId="24" fillId="0" borderId="234" xfId="8" applyFont="1" applyFill="1" applyBorder="1" applyAlignment="1">
      <alignment horizontal="left" vertical="center" wrapText="1" indent="1"/>
    </xf>
    <xf numFmtId="0" fontId="28" fillId="0" borderId="17" xfId="4" applyFont="1" applyFill="1" applyBorder="1" applyAlignment="1">
      <alignment horizontal="center" vertical="center"/>
    </xf>
    <xf numFmtId="164" fontId="26" fillId="0" borderId="25" xfId="4" applyNumberFormat="1" applyFont="1" applyFill="1" applyBorder="1" applyAlignment="1">
      <alignment vertical="center"/>
    </xf>
    <xf numFmtId="0" fontId="25" fillId="0" borderId="17" xfId="10" applyFont="1" applyFill="1" applyBorder="1" applyAlignment="1">
      <alignment horizontal="center" vertical="center"/>
    </xf>
    <xf numFmtId="0" fontId="28" fillId="0" borderId="39" xfId="4" applyFont="1" applyFill="1" applyBorder="1" applyAlignment="1">
      <alignment horizontal="center" vertical="center"/>
    </xf>
    <xf numFmtId="0" fontId="30" fillId="0" borderId="39" xfId="4" applyFont="1" applyFill="1" applyBorder="1" applyAlignment="1">
      <alignment horizontal="center" vertical="center" wrapText="1"/>
    </xf>
    <xf numFmtId="0" fontId="27" fillId="0" borderId="88" xfId="4" applyFont="1" applyFill="1" applyBorder="1" applyAlignment="1">
      <alignment horizontal="center" vertical="center"/>
    </xf>
    <xf numFmtId="164" fontId="34" fillId="0" borderId="33" xfId="10" applyNumberFormat="1" applyFont="1" applyFill="1" applyBorder="1" applyAlignment="1">
      <alignment vertical="center"/>
    </xf>
    <xf numFmtId="164" fontId="26" fillId="0" borderId="33" xfId="10" applyNumberFormat="1" applyFont="1" applyFill="1" applyBorder="1" applyAlignment="1">
      <alignment vertical="center"/>
    </xf>
    <xf numFmtId="0" fontId="30" fillId="0" borderId="240" xfId="4" applyFont="1" applyFill="1" applyBorder="1" applyAlignment="1">
      <alignment horizontal="left" vertical="center" wrapText="1" indent="1"/>
    </xf>
    <xf numFmtId="0" fontId="24" fillId="0" borderId="242" xfId="8" applyFont="1" applyFill="1" applyBorder="1" applyAlignment="1">
      <alignment horizontal="left" vertical="center" wrapText="1" indent="1"/>
    </xf>
    <xf numFmtId="0" fontId="33" fillId="0" borderId="17" xfId="10" applyFont="1" applyFill="1" applyBorder="1" applyAlignment="1">
      <alignment horizontal="center" vertical="center"/>
    </xf>
    <xf numFmtId="164" fontId="34" fillId="0" borderId="98" xfId="4" applyNumberFormat="1" applyFont="1" applyFill="1" applyBorder="1" applyAlignment="1">
      <alignment vertical="center"/>
    </xf>
    <xf numFmtId="0" fontId="22" fillId="0" borderId="18" xfId="4" applyFont="1" applyFill="1" applyBorder="1" applyAlignment="1">
      <alignment horizontal="center" vertical="center"/>
    </xf>
    <xf numFmtId="0" fontId="1" fillId="0" borderId="17" xfId="4" applyFill="1" applyBorder="1"/>
    <xf numFmtId="0" fontId="24" fillId="0" borderId="241" xfId="10" applyFont="1" applyFill="1" applyBorder="1" applyAlignment="1">
      <alignment horizontal="left" vertical="center" wrapText="1" indent="1"/>
    </xf>
    <xf numFmtId="0" fontId="24" fillId="0" borderId="240" xfId="10" applyFont="1" applyFill="1" applyBorder="1" applyAlignment="1">
      <alignment horizontal="left" vertical="center" wrapText="1" indent="1"/>
    </xf>
    <xf numFmtId="0" fontId="24" fillId="0" borderId="128" xfId="10" applyFont="1" applyFill="1" applyBorder="1" applyAlignment="1">
      <alignment horizontal="left" vertical="center" wrapText="1" indent="1"/>
    </xf>
    <xf numFmtId="1" fontId="25" fillId="0" borderId="128" xfId="1" applyNumberFormat="1" applyFont="1" applyFill="1" applyBorder="1" applyAlignment="1">
      <alignment horizontal="center" vertical="center" wrapText="1"/>
    </xf>
    <xf numFmtId="0" fontId="25" fillId="0" borderId="128" xfId="10" applyFont="1" applyFill="1" applyBorder="1" applyAlignment="1">
      <alignment horizontal="center" vertical="center"/>
    </xf>
    <xf numFmtId="0" fontId="24" fillId="0" borderId="243" xfId="10" applyFont="1" applyFill="1" applyBorder="1" applyAlignment="1">
      <alignment horizontal="left" vertical="center" wrapText="1" indent="1"/>
    </xf>
    <xf numFmtId="0" fontId="27" fillId="0" borderId="233" xfId="4" applyFont="1" applyFill="1" applyBorder="1" applyAlignment="1">
      <alignment horizontal="center" vertical="center"/>
    </xf>
    <xf numFmtId="0" fontId="28" fillId="0" borderId="18" xfId="4" applyFont="1" applyFill="1" applyBorder="1" applyAlignment="1">
      <alignment horizontal="center" vertical="center"/>
    </xf>
    <xf numFmtId="0" fontId="22" fillId="0" borderId="20" xfId="4" applyFont="1" applyFill="1" applyBorder="1" applyAlignment="1">
      <alignment horizontal="center" vertical="center"/>
    </xf>
    <xf numFmtId="0" fontId="24" fillId="0" borderId="129" xfId="10" applyFont="1" applyFill="1" applyBorder="1" applyAlignment="1">
      <alignment horizontal="left" vertical="center" indent="1"/>
    </xf>
    <xf numFmtId="0" fontId="50" fillId="0" borderId="26" xfId="4" applyFont="1" applyFill="1" applyBorder="1" applyAlignment="1">
      <alignment horizontal="center" vertical="center" wrapText="1"/>
    </xf>
    <xf numFmtId="0" fontId="30" fillId="0" borderId="26" xfId="4" applyFont="1" applyBorder="1" applyAlignment="1">
      <alignment horizontal="center" vertical="center"/>
    </xf>
    <xf numFmtId="0" fontId="30" fillId="0" borderId="31" xfId="4" applyFont="1" applyBorder="1" applyAlignment="1">
      <alignment horizontal="center" vertical="center"/>
    </xf>
    <xf numFmtId="0" fontId="30" fillId="0" borderId="39" xfId="4" applyFont="1" applyFill="1" applyBorder="1" applyAlignment="1">
      <alignment horizontal="center" vertical="center"/>
    </xf>
    <xf numFmtId="0" fontId="35" fillId="0" borderId="18" xfId="4" applyFont="1" applyFill="1" applyBorder="1" applyAlignment="1">
      <alignment horizontal="left" vertical="center" wrapText="1" indent="1"/>
    </xf>
    <xf numFmtId="0" fontId="30" fillId="0" borderId="21" xfId="4" applyFont="1" applyFill="1" applyBorder="1" applyAlignment="1">
      <alignment vertical="center"/>
    </xf>
    <xf numFmtId="0" fontId="30" fillId="0" borderId="17" xfId="4" applyFont="1" applyFill="1" applyBorder="1" applyAlignment="1">
      <alignment vertical="center"/>
    </xf>
    <xf numFmtId="0" fontId="29" fillId="0" borderId="17" xfId="4" applyFont="1" applyFill="1" applyBorder="1" applyAlignment="1">
      <alignment horizontal="left" vertical="center" indent="1"/>
    </xf>
    <xf numFmtId="0" fontId="25" fillId="0" borderId="129" xfId="10" applyFont="1" applyFill="1" applyBorder="1" applyAlignment="1">
      <alignment horizontal="center" vertical="center"/>
    </xf>
    <xf numFmtId="0" fontId="24" fillId="0" borderId="246" xfId="10" applyFont="1" applyFill="1" applyBorder="1" applyAlignment="1">
      <alignment horizontal="left" vertical="center" wrapText="1" indent="1"/>
    </xf>
    <xf numFmtId="0" fontId="30" fillId="0" borderId="129" xfId="4" applyFont="1" applyFill="1" applyBorder="1" applyAlignment="1">
      <alignment horizontal="left" vertical="center" wrapText="1" indent="1"/>
    </xf>
    <xf numFmtId="0" fontId="24" fillId="0" borderId="131" xfId="9" applyFont="1" applyFill="1" applyBorder="1" applyAlignment="1">
      <alignment horizontal="left" vertical="center" wrapText="1" indent="1"/>
    </xf>
    <xf numFmtId="0" fontId="27" fillId="0" borderId="20" xfId="4" applyFont="1" applyFill="1" applyBorder="1" applyAlignment="1">
      <alignment horizontal="center" vertical="center"/>
    </xf>
    <xf numFmtId="0" fontId="22" fillId="0" borderId="88" xfId="4" applyFont="1" applyFill="1" applyBorder="1" applyAlignment="1">
      <alignment horizontal="center" vertical="center"/>
    </xf>
    <xf numFmtId="39" fontId="26" fillId="0" borderId="31" xfId="4" applyNumberFormat="1" applyFont="1" applyFill="1" applyBorder="1" applyAlignment="1">
      <alignment vertical="center"/>
    </xf>
    <xf numFmtId="0" fontId="24" fillId="0" borderId="31" xfId="12" applyFont="1" applyFill="1" applyBorder="1" applyAlignment="1">
      <alignment horizontal="center" vertical="center" wrapText="1"/>
    </xf>
    <xf numFmtId="39" fontId="25" fillId="0" borderId="82" xfId="10" applyNumberFormat="1" applyFont="1" applyFill="1" applyBorder="1" applyAlignment="1">
      <alignment vertical="center"/>
    </xf>
    <xf numFmtId="39" fontId="33" fillId="0" borderId="17" xfId="4" applyNumberFormat="1" applyFont="1" applyFill="1" applyBorder="1" applyAlignment="1">
      <alignment vertical="center"/>
    </xf>
    <xf numFmtId="39" fontId="34" fillId="0" borderId="17" xfId="4" applyNumberFormat="1" applyFont="1" applyFill="1" applyBorder="1" applyAlignment="1">
      <alignment vertical="center"/>
    </xf>
    <xf numFmtId="39" fontId="33" fillId="0" borderId="170" xfId="10" applyNumberFormat="1" applyFont="1" applyFill="1" applyBorder="1" applyAlignment="1">
      <alignment vertical="center"/>
    </xf>
    <xf numFmtId="39" fontId="33" fillId="0" borderId="131" xfId="10" applyNumberFormat="1" applyFont="1" applyFill="1" applyBorder="1" applyAlignment="1">
      <alignment vertical="center"/>
    </xf>
    <xf numFmtId="39" fontId="34" fillId="0" borderId="131" xfId="10" applyNumberFormat="1" applyFont="1" applyFill="1" applyBorder="1" applyAlignment="1">
      <alignment vertical="center"/>
    </xf>
    <xf numFmtId="39" fontId="34" fillId="0" borderId="131" xfId="4" applyNumberFormat="1" applyFont="1" applyFill="1" applyBorder="1" applyAlignment="1">
      <alignment vertical="center"/>
    </xf>
    <xf numFmtId="39" fontId="34" fillId="0" borderId="17" xfId="10" applyNumberFormat="1" applyFont="1" applyFill="1" applyBorder="1" applyAlignment="1">
      <alignment horizontal="right" vertical="center" wrapText="1"/>
    </xf>
    <xf numFmtId="39" fontId="25" fillId="0" borderId="134" xfId="10" applyNumberFormat="1" applyFont="1" applyFill="1" applyBorder="1" applyAlignment="1">
      <alignment vertical="center"/>
    </xf>
    <xf numFmtId="39" fontId="33" fillId="0" borderId="26" xfId="12" applyNumberFormat="1" applyFont="1" applyFill="1" applyBorder="1" applyAlignment="1">
      <alignment horizontal="right" vertical="center"/>
    </xf>
    <xf numFmtId="39" fontId="33" fillId="0" borderId="37" xfId="4" applyNumberFormat="1" applyFont="1" applyFill="1" applyBorder="1" applyAlignment="1">
      <alignment horizontal="right" vertical="center"/>
    </xf>
    <xf numFmtId="0" fontId="24" fillId="0" borderId="26" xfId="17" applyFont="1" applyFill="1" applyBorder="1" applyAlignment="1">
      <alignment horizontal="left" vertical="center" wrapText="1" indent="1"/>
    </xf>
    <xf numFmtId="0" fontId="30" fillId="0" borderId="20" xfId="4" applyFont="1" applyFill="1" applyBorder="1" applyAlignment="1">
      <alignment horizontal="center" vertical="center"/>
    </xf>
    <xf numFmtId="0" fontId="33" fillId="0" borderId="129" xfId="13" applyNumberFormat="1" applyFont="1" applyFill="1" applyBorder="1" applyAlignment="1">
      <alignment horizontal="center" vertical="center" wrapText="1"/>
    </xf>
    <xf numFmtId="0" fontId="33" fillId="0" borderId="129" xfId="10" applyNumberFormat="1" applyFont="1" applyFill="1" applyBorder="1" applyAlignment="1">
      <alignment horizontal="center" vertical="center" wrapText="1"/>
    </xf>
    <xf numFmtId="0" fontId="33" fillId="0" borderId="131" xfId="13" applyNumberFormat="1" applyFont="1" applyFill="1" applyBorder="1" applyAlignment="1">
      <alignment horizontal="center" vertical="center" wrapText="1"/>
    </xf>
    <xf numFmtId="0" fontId="33" fillId="0" borderId="131" xfId="13" applyNumberFormat="1" applyFont="1" applyFill="1" applyBorder="1" applyAlignment="1">
      <alignment horizontal="center" vertical="center"/>
    </xf>
    <xf numFmtId="0" fontId="23" fillId="0" borderId="116" xfId="8" applyFont="1" applyFill="1" applyBorder="1" applyAlignment="1">
      <alignment horizontal="left" vertical="center" wrapText="1" indent="1"/>
    </xf>
    <xf numFmtId="39" fontId="25" fillId="0" borderId="170" xfId="10" applyNumberFormat="1" applyFont="1" applyFill="1" applyBorder="1" applyAlignment="1">
      <alignment vertical="center"/>
    </xf>
    <xf numFmtId="0" fontId="27" fillId="0" borderId="96" xfId="4" applyFont="1" applyFill="1" applyBorder="1" applyAlignment="1">
      <alignment horizontal="center" vertical="center"/>
    </xf>
    <xf numFmtId="0" fontId="22" fillId="0" borderId="109" xfId="4" applyFont="1" applyFill="1" applyBorder="1" applyAlignment="1">
      <alignment horizontal="center" vertical="center"/>
    </xf>
    <xf numFmtId="0" fontId="22" fillId="0" borderId="117" xfId="4" applyFont="1" applyFill="1" applyBorder="1" applyAlignment="1">
      <alignment horizontal="center" vertical="center"/>
    </xf>
    <xf numFmtId="0" fontId="27" fillId="0" borderId="186" xfId="4" applyFont="1" applyFill="1" applyBorder="1" applyAlignment="1">
      <alignment horizontal="center" vertical="center"/>
    </xf>
    <xf numFmtId="0" fontId="27" fillId="0" borderId="256" xfId="4" applyFont="1" applyFill="1" applyBorder="1" applyAlignment="1">
      <alignment horizontal="center" vertical="center"/>
    </xf>
    <xf numFmtId="0" fontId="0" fillId="0" borderId="0" xfId="0" applyAlignment="1" applyProtection="1">
      <alignment vertical="center" wrapText="1"/>
      <protection locked="0"/>
    </xf>
    <xf numFmtId="0" fontId="72" fillId="0" borderId="260" xfId="0" applyFont="1" applyFill="1" applyBorder="1" applyAlignment="1">
      <alignment horizontal="center" vertical="center"/>
    </xf>
    <xf numFmtId="0" fontId="74" fillId="0" borderId="27" xfId="0" applyFont="1" applyFill="1" applyBorder="1" applyAlignment="1">
      <alignment horizontal="left" vertical="center" wrapText="1" indent="1"/>
    </xf>
    <xf numFmtId="0" fontId="73" fillId="0" borderId="26" xfId="0" applyFont="1" applyFill="1" applyBorder="1" applyAlignment="1">
      <alignment horizontal="left" vertical="center" wrapText="1" indent="1"/>
    </xf>
    <xf numFmtId="0" fontId="72" fillId="0" borderId="261" xfId="0" applyFont="1" applyFill="1" applyBorder="1" applyAlignment="1">
      <alignment horizontal="center" vertical="center"/>
    </xf>
    <xf numFmtId="0" fontId="73" fillId="0" borderId="37" xfId="0" applyFont="1" applyFill="1" applyBorder="1" applyAlignment="1">
      <alignment horizontal="left" vertical="center" wrapText="1" indent="1"/>
    </xf>
    <xf numFmtId="0" fontId="72" fillId="12" borderId="261" xfId="0" applyFont="1" applyFill="1" applyBorder="1" applyAlignment="1">
      <alignment horizontal="center" vertical="center"/>
    </xf>
    <xf numFmtId="0" fontId="73" fillId="12" borderId="37" xfId="0" applyFont="1" applyFill="1" applyBorder="1" applyAlignment="1">
      <alignment horizontal="left" vertical="center" wrapText="1" indent="1"/>
    </xf>
    <xf numFmtId="0" fontId="72" fillId="12" borderId="260" xfId="0" applyFont="1" applyFill="1" applyBorder="1" applyAlignment="1">
      <alignment horizontal="center" vertical="center"/>
    </xf>
    <xf numFmtId="0" fontId="73" fillId="12" borderId="26" xfId="0" applyFont="1" applyFill="1" applyBorder="1" applyAlignment="1">
      <alignment horizontal="left" vertical="center" wrapText="1" indent="1"/>
    </xf>
    <xf numFmtId="164" fontId="0" fillId="0" borderId="0" xfId="0" applyNumberFormat="1" applyAlignment="1" applyProtection="1">
      <alignment horizontal="right" vertical="center" wrapText="1"/>
    </xf>
    <xf numFmtId="164" fontId="25" fillId="0" borderId="0" xfId="0" applyNumberFormat="1" applyFont="1" applyAlignment="1" applyProtection="1">
      <alignment horizontal="right" vertical="center"/>
    </xf>
    <xf numFmtId="164" fontId="25" fillId="0" borderId="265" xfId="0" applyNumberFormat="1" applyFont="1" applyBorder="1" applyAlignment="1" applyProtection="1">
      <alignment horizontal="right" vertical="center"/>
    </xf>
    <xf numFmtId="164" fontId="1" fillId="0" borderId="0" xfId="4" applyNumberFormat="1" applyAlignment="1"/>
    <xf numFmtId="164" fontId="0" fillId="0" borderId="0" xfId="0" applyNumberFormat="1" applyAlignment="1" applyProtection="1">
      <alignment horizontal="right" vertical="center"/>
    </xf>
    <xf numFmtId="164" fontId="75" fillId="9" borderId="84" xfId="11" applyNumberFormat="1" applyFont="1" applyFill="1" applyBorder="1" applyAlignment="1">
      <alignment horizontal="right" vertical="center"/>
    </xf>
    <xf numFmtId="164" fontId="25" fillId="0" borderId="0" xfId="0" applyNumberFormat="1" applyFont="1" applyFill="1" applyAlignment="1" applyProtection="1">
      <alignment horizontal="right" vertical="center"/>
    </xf>
    <xf numFmtId="164" fontId="25" fillId="0" borderId="265" xfId="0" applyNumberFormat="1" applyFont="1" applyFill="1" applyBorder="1" applyAlignment="1" applyProtection="1">
      <alignment horizontal="right" vertical="center"/>
    </xf>
    <xf numFmtId="0" fontId="40" fillId="0" borderId="0" xfId="0" applyFont="1" applyAlignment="1" applyProtection="1">
      <alignment horizontal="left" vertical="center" wrapText="1" indent="1"/>
      <protection locked="0"/>
    </xf>
    <xf numFmtId="0" fontId="42" fillId="0" borderId="0" xfId="0" applyFont="1" applyAlignment="1" applyProtection="1">
      <alignment horizontal="left" vertical="center" wrapText="1" indent="1"/>
      <protection locked="0"/>
    </xf>
    <xf numFmtId="0" fontId="40" fillId="0" borderId="0" xfId="4" applyFont="1" applyAlignment="1">
      <alignment horizontal="left" indent="1"/>
    </xf>
    <xf numFmtId="39" fontId="7" fillId="0" borderId="0" xfId="0" applyNumberFormat="1" applyFont="1" applyFill="1" applyAlignment="1" applyProtection="1">
      <alignment horizontal="right" vertical="center"/>
    </xf>
    <xf numFmtId="39" fontId="25" fillId="0" borderId="126" xfId="0" applyNumberFormat="1" applyFont="1" applyBorder="1" applyAlignment="1" applyProtection="1">
      <alignment horizontal="right" vertical="center"/>
    </xf>
    <xf numFmtId="39" fontId="33" fillId="0" borderId="195" xfId="0" applyNumberFormat="1" applyFont="1" applyBorder="1" applyAlignment="1" applyProtection="1">
      <alignment horizontal="right" vertical="center"/>
    </xf>
    <xf numFmtId="39" fontId="33" fillId="12" borderId="126" xfId="0" applyNumberFormat="1" applyFont="1" applyFill="1" applyBorder="1" applyAlignment="1" applyProtection="1">
      <alignment horizontal="right" vertical="center"/>
    </xf>
    <xf numFmtId="0" fontId="76" fillId="11" borderId="257" xfId="0" applyFont="1" applyFill="1" applyBorder="1" applyAlignment="1">
      <alignment horizontal="center" vertical="center"/>
    </xf>
    <xf numFmtId="0" fontId="76" fillId="11" borderId="258" xfId="0" applyFont="1" applyFill="1" applyBorder="1" applyAlignment="1">
      <alignment horizontal="center" vertical="center"/>
    </xf>
    <xf numFmtId="49" fontId="76" fillId="11" borderId="259" xfId="0" applyNumberFormat="1" applyFont="1" applyFill="1" applyBorder="1" applyAlignment="1">
      <alignment horizontal="center" vertical="center" wrapText="1"/>
    </xf>
    <xf numFmtId="0" fontId="77" fillId="11" borderId="262" xfId="0" applyFont="1" applyFill="1" applyBorder="1" applyAlignment="1">
      <alignment horizontal="center" vertical="center"/>
    </xf>
    <xf numFmtId="0" fontId="78" fillId="11" borderId="263" xfId="0" applyFont="1" applyFill="1" applyBorder="1" applyAlignment="1">
      <alignment horizontal="left" vertical="center" indent="1"/>
    </xf>
    <xf numFmtId="39" fontId="79" fillId="11" borderId="264" xfId="13" applyNumberFormat="1" applyFont="1" applyFill="1" applyBorder="1" applyAlignment="1" applyProtection="1">
      <alignment horizontal="right" vertical="center"/>
    </xf>
    <xf numFmtId="0" fontId="24" fillId="0" borderId="131" xfId="8" applyFont="1" applyFill="1" applyBorder="1" applyAlignment="1">
      <alignment horizontal="center" vertical="center"/>
    </xf>
    <xf numFmtId="0" fontId="24" fillId="0" borderId="129" xfId="8" applyFont="1" applyFill="1" applyBorder="1" applyAlignment="1">
      <alignment horizontal="center" vertical="center"/>
    </xf>
    <xf numFmtId="0" fontId="42" fillId="0" borderId="0" xfId="4" applyFont="1" applyAlignment="1">
      <alignment vertical="center"/>
    </xf>
    <xf numFmtId="0" fontId="40" fillId="0" borderId="266" xfId="4" applyFont="1" applyBorder="1" applyAlignment="1">
      <alignment horizontal="center" vertical="center"/>
    </xf>
    <xf numFmtId="0" fontId="42" fillId="0" borderId="0" xfId="4" applyFont="1" applyAlignment="1">
      <alignment horizontal="center" vertical="center"/>
    </xf>
    <xf numFmtId="0" fontId="40" fillId="0" borderId="0" xfId="4" applyFont="1" applyBorder="1" applyAlignment="1">
      <alignment horizontal="center" vertical="center"/>
    </xf>
    <xf numFmtId="164" fontId="34" fillId="0" borderId="26" xfId="16" applyNumberFormat="1" applyFont="1" applyFill="1" applyBorder="1" applyAlignment="1">
      <alignment vertical="center"/>
    </xf>
    <xf numFmtId="49" fontId="24" fillId="0" borderId="34" xfId="9" applyNumberFormat="1" applyFont="1" applyFill="1" applyBorder="1" applyAlignment="1">
      <alignment horizontal="center" vertical="center"/>
    </xf>
    <xf numFmtId="49" fontId="24" fillId="0" borderId="26" xfId="9" applyNumberFormat="1" applyFont="1" applyFill="1" applyBorder="1" applyAlignment="1">
      <alignment horizontal="center" vertical="center"/>
    </xf>
    <xf numFmtId="164" fontId="33" fillId="0" borderId="25" xfId="9" applyNumberFormat="1" applyFont="1" applyFill="1" applyBorder="1" applyAlignment="1">
      <alignment vertical="center" wrapText="1"/>
    </xf>
    <xf numFmtId="164" fontId="33" fillId="0" borderId="25" xfId="9" applyNumberFormat="1" applyFont="1" applyFill="1" applyBorder="1" applyAlignment="1">
      <alignment horizontal="center" vertical="center" wrapText="1"/>
    </xf>
    <xf numFmtId="49" fontId="24" fillId="0" borderId="25" xfId="9" applyNumberFormat="1" applyFont="1" applyFill="1" applyBorder="1" applyAlignment="1">
      <alignment horizontal="center" vertical="center"/>
    </xf>
    <xf numFmtId="164" fontId="30" fillId="0" borderId="21" xfId="4" applyNumberFormat="1" applyFont="1" applyFill="1" applyBorder="1" applyAlignment="1">
      <alignment horizontal="center" vertical="center" wrapText="1"/>
    </xf>
    <xf numFmtId="164" fontId="24" fillId="0" borderId="19" xfId="4" applyNumberFormat="1" applyFont="1" applyFill="1" applyBorder="1" applyAlignment="1">
      <alignment horizontal="center" vertical="center" wrapText="1"/>
    </xf>
    <xf numFmtId="164" fontId="24" fillId="0" borderId="34" xfId="4" applyNumberFormat="1" applyFont="1" applyFill="1" applyBorder="1" applyAlignment="1">
      <alignment horizontal="center" vertical="center" wrapText="1"/>
    </xf>
    <xf numFmtId="0" fontId="35" fillId="0" borderId="21" xfId="0" applyFont="1" applyFill="1" applyBorder="1" applyAlignment="1">
      <alignment horizontal="left" vertical="center" wrapText="1" indent="1"/>
    </xf>
    <xf numFmtId="164" fontId="33" fillId="0" borderId="102" xfId="12" applyNumberFormat="1" applyFont="1" applyFill="1" applyBorder="1" applyAlignment="1">
      <alignment horizontal="right" vertical="center"/>
    </xf>
    <xf numFmtId="164" fontId="33" fillId="0" borderId="73" xfId="12" applyNumberFormat="1" applyFont="1" applyFill="1" applyBorder="1" applyAlignment="1">
      <alignment horizontal="right" vertical="center"/>
    </xf>
    <xf numFmtId="164" fontId="33" fillId="0" borderId="90" xfId="4" applyNumberFormat="1" applyFont="1" applyFill="1" applyBorder="1" applyAlignment="1">
      <alignment vertical="center"/>
    </xf>
    <xf numFmtId="164" fontId="33" fillId="0" borderId="81" xfId="4" applyNumberFormat="1" applyFont="1" applyFill="1" applyBorder="1" applyAlignment="1">
      <alignment vertical="center"/>
    </xf>
    <xf numFmtId="39" fontId="33" fillId="0" borderId="25" xfId="4" applyNumberFormat="1" applyFont="1" applyFill="1" applyBorder="1" applyAlignment="1">
      <alignment vertical="center"/>
    </xf>
    <xf numFmtId="39" fontId="34" fillId="0" borderId="25" xfId="4" applyNumberFormat="1" applyFont="1" applyFill="1" applyBorder="1" applyAlignment="1">
      <alignment vertical="center"/>
    </xf>
    <xf numFmtId="0" fontId="25" fillId="0" borderId="129" xfId="1" applyNumberFormat="1" applyFont="1" applyFill="1" applyBorder="1" applyAlignment="1">
      <alignment horizontal="center" vertical="center" wrapText="1"/>
    </xf>
    <xf numFmtId="0" fontId="33" fillId="0" borderId="131" xfId="10" applyNumberFormat="1" applyFont="1" applyFill="1" applyBorder="1" applyAlignment="1">
      <alignment horizontal="center" vertical="center" wrapText="1"/>
    </xf>
    <xf numFmtId="39" fontId="33" fillId="0" borderId="131" xfId="10" applyNumberFormat="1" applyFont="1" applyFill="1" applyBorder="1" applyAlignment="1">
      <alignment horizontal="right" vertical="center"/>
    </xf>
    <xf numFmtId="39" fontId="33" fillId="0" borderId="170" xfId="10" applyNumberFormat="1" applyFont="1" applyFill="1" applyBorder="1" applyAlignment="1">
      <alignment horizontal="right" vertical="center"/>
    </xf>
    <xf numFmtId="39" fontId="25" fillId="0" borderId="134" xfId="10" applyNumberFormat="1" applyFont="1" applyFill="1" applyBorder="1" applyAlignment="1">
      <alignment horizontal="right" vertical="center"/>
    </xf>
    <xf numFmtId="0" fontId="29" fillId="0" borderId="20" xfId="4" applyFont="1" applyFill="1" applyBorder="1" applyAlignment="1">
      <alignment horizontal="center" vertical="center"/>
    </xf>
    <xf numFmtId="0" fontId="30" fillId="0" borderId="97" xfId="4" applyFont="1" applyFill="1" applyBorder="1" applyAlignment="1">
      <alignment horizontal="center" vertical="center"/>
    </xf>
    <xf numFmtId="0" fontId="30" fillId="0" borderId="98" xfId="4" applyFont="1" applyFill="1" applyBorder="1" applyAlignment="1">
      <alignment horizontal="center" vertical="center"/>
    </xf>
    <xf numFmtId="0" fontId="40" fillId="0" borderId="35" xfId="4" applyFont="1" applyFill="1" applyBorder="1" applyAlignment="1">
      <alignment horizontal="center"/>
    </xf>
    <xf numFmtId="0" fontId="24" fillId="0" borderId="97" xfId="4" applyFont="1" applyFill="1" applyBorder="1" applyAlignment="1">
      <alignment horizontal="center" vertical="center"/>
    </xf>
    <xf numFmtId="0" fontId="35" fillId="0" borderId="100" xfId="4" applyFont="1" applyFill="1" applyBorder="1" applyAlignment="1">
      <alignment horizontal="center" vertical="center"/>
    </xf>
    <xf numFmtId="0" fontId="24" fillId="0" borderId="172" xfId="4" applyFont="1" applyFill="1" applyBorder="1" applyAlignment="1">
      <alignment horizontal="center" vertical="center"/>
    </xf>
    <xf numFmtId="0" fontId="24" fillId="0" borderId="186" xfId="4" applyFont="1" applyFill="1" applyBorder="1" applyAlignment="1">
      <alignment horizontal="center" vertical="center"/>
    </xf>
    <xf numFmtId="0" fontId="29" fillId="0" borderId="245" xfId="4" applyFont="1" applyFill="1" applyBorder="1" applyAlignment="1">
      <alignment horizontal="center" vertical="center"/>
    </xf>
    <xf numFmtId="37" fontId="33" fillId="0" borderId="131" xfId="4" applyNumberFormat="1" applyFont="1" applyFill="1" applyBorder="1" applyAlignment="1">
      <alignment horizontal="center" vertical="center" wrapText="1"/>
    </xf>
    <xf numFmtId="39" fontId="33" fillId="0" borderId="131" xfId="4" applyNumberFormat="1" applyFont="1" applyFill="1" applyBorder="1" applyAlignment="1">
      <alignment horizontal="right" vertical="center"/>
    </xf>
    <xf numFmtId="39" fontId="34" fillId="0" borderId="131" xfId="4" applyNumberFormat="1" applyFont="1" applyFill="1" applyBorder="1" applyAlignment="1">
      <alignment horizontal="right" vertical="center"/>
    </xf>
    <xf numFmtId="0" fontId="63" fillId="0" borderId="129" xfId="4" applyFont="1" applyFill="1" applyBorder="1" applyAlignment="1">
      <alignment horizontal="left" vertical="center" wrapText="1" indent="1"/>
    </xf>
    <xf numFmtId="39" fontId="1" fillId="0" borderId="0" xfId="4" applyNumberFormat="1"/>
    <xf numFmtId="39" fontId="25" fillId="0" borderId="25" xfId="4" applyNumberFormat="1" applyFont="1" applyFill="1" applyBorder="1" applyAlignment="1">
      <alignment horizontal="right" vertical="center"/>
    </xf>
    <xf numFmtId="0" fontId="30" fillId="0" borderId="171" xfId="4" applyFont="1" applyFill="1" applyBorder="1" applyAlignment="1">
      <alignment horizontal="left" vertical="center" wrapText="1"/>
    </xf>
    <xf numFmtId="0" fontId="30" fillId="0" borderId="171" xfId="4" applyFont="1" applyFill="1" applyBorder="1" applyAlignment="1">
      <alignment horizontal="left" vertical="center" wrapText="1" indent="1"/>
    </xf>
    <xf numFmtId="0" fontId="63" fillId="0" borderId="128" xfId="4" applyFont="1" applyFill="1" applyBorder="1" applyAlignment="1">
      <alignment horizontal="left" vertical="center" wrapText="1" indent="1"/>
    </xf>
    <xf numFmtId="0" fontId="30" fillId="0" borderId="128" xfId="4" applyFont="1" applyFill="1" applyBorder="1" applyAlignment="1">
      <alignment horizontal="left" vertical="center" wrapText="1" indent="1"/>
    </xf>
    <xf numFmtId="0" fontId="25" fillId="0" borderId="128" xfId="4" applyFont="1" applyFill="1" applyBorder="1" applyAlignment="1">
      <alignment horizontal="center" vertical="center" wrapText="1"/>
    </xf>
    <xf numFmtId="39" fontId="25" fillId="0" borderId="296" xfId="4" applyNumberFormat="1" applyFont="1" applyFill="1" applyBorder="1" applyAlignment="1">
      <alignment vertical="center"/>
    </xf>
    <xf numFmtId="39" fontId="25" fillId="0" borderId="128" xfId="4" applyNumberFormat="1" applyFont="1" applyFill="1" applyBorder="1" applyAlignment="1">
      <alignment vertical="center"/>
    </xf>
    <xf numFmtId="39" fontId="26" fillId="0" borderId="128" xfId="4" applyNumberFormat="1" applyFont="1" applyFill="1" applyBorder="1" applyAlignment="1">
      <alignment vertical="center"/>
    </xf>
    <xf numFmtId="0" fontId="22" fillId="0" borderId="131" xfId="14" applyFont="1" applyFill="1" applyBorder="1" applyAlignment="1">
      <alignment horizontal="center" vertical="center"/>
    </xf>
    <xf numFmtId="39" fontId="26" fillId="0" borderId="26" xfId="4" applyNumberFormat="1" applyFont="1" applyFill="1" applyBorder="1" applyAlignment="1">
      <alignment horizontal="right" vertical="center"/>
    </xf>
    <xf numFmtId="39" fontId="26" fillId="0" borderId="131" xfId="4" applyNumberFormat="1" applyFont="1" applyFill="1" applyBorder="1" applyAlignment="1">
      <alignment horizontal="right" vertical="center"/>
    </xf>
    <xf numFmtId="39" fontId="25" fillId="0" borderId="31" xfId="4" applyNumberFormat="1" applyFont="1" applyFill="1" applyBorder="1" applyAlignment="1">
      <alignment horizontal="right" vertical="center"/>
    </xf>
    <xf numFmtId="39" fontId="25" fillId="0" borderId="39" xfId="4" applyNumberFormat="1" applyFont="1" applyFill="1" applyBorder="1" applyAlignment="1">
      <alignment horizontal="right" vertical="center"/>
    </xf>
    <xf numFmtId="0" fontId="35" fillId="0" borderId="131" xfId="4" applyFont="1" applyFill="1" applyBorder="1" applyAlignment="1">
      <alignment horizontal="left" vertical="center" indent="1"/>
    </xf>
    <xf numFmtId="49" fontId="24" fillId="0" borderId="18" xfId="9" applyNumberFormat="1" applyFont="1" applyFill="1" applyBorder="1" applyAlignment="1">
      <alignment horizontal="center" vertical="center"/>
    </xf>
    <xf numFmtId="0" fontId="24" fillId="0" borderId="171" xfId="4" applyFont="1" applyFill="1" applyBorder="1" applyAlignment="1">
      <alignment horizontal="left" vertical="center" wrapText="1"/>
    </xf>
    <xf numFmtId="0" fontId="30" fillId="0" borderId="130" xfId="4" applyFont="1" applyFill="1" applyBorder="1" applyAlignment="1">
      <alignment horizontal="left" vertical="center" wrapText="1"/>
    </xf>
    <xf numFmtId="39" fontId="33" fillId="0" borderId="297" xfId="4" applyNumberFormat="1" applyFont="1" applyFill="1" applyBorder="1" applyAlignment="1">
      <alignment horizontal="right" vertical="center"/>
    </xf>
    <xf numFmtId="39" fontId="25" fillId="0" borderId="297" xfId="4" applyNumberFormat="1" applyFont="1" applyFill="1" applyBorder="1" applyAlignment="1">
      <alignment horizontal="right" vertical="center"/>
    </xf>
    <xf numFmtId="39" fontId="25" fillId="0" borderId="299" xfId="4" applyNumberFormat="1" applyFont="1" applyFill="1" applyBorder="1" applyAlignment="1">
      <alignment horizontal="right" vertical="center"/>
    </xf>
    <xf numFmtId="39" fontId="25" fillId="0" borderId="129" xfId="4" applyNumberFormat="1" applyFont="1" applyFill="1" applyBorder="1" applyAlignment="1">
      <alignment horizontal="right" vertical="center"/>
    </xf>
    <xf numFmtId="39" fontId="26" fillId="0" borderId="129" xfId="4" applyNumberFormat="1" applyFont="1" applyFill="1" applyBorder="1" applyAlignment="1">
      <alignment horizontal="right" vertical="center"/>
    </xf>
    <xf numFmtId="14" fontId="4" fillId="0" borderId="0" xfId="4" applyNumberFormat="1" applyFont="1" applyAlignment="1">
      <alignment horizontal="left" vertical="center" indent="5"/>
    </xf>
    <xf numFmtId="39" fontId="33" fillId="0" borderId="195" xfId="0" applyNumberFormat="1" applyFont="1" applyFill="1" applyBorder="1" applyAlignment="1" applyProtection="1">
      <alignment horizontal="right" vertical="center"/>
    </xf>
    <xf numFmtId="39" fontId="33" fillId="0" borderId="126" xfId="0" applyNumberFormat="1" applyFont="1" applyFill="1" applyBorder="1" applyAlignment="1" applyProtection="1">
      <alignment horizontal="right" vertical="center"/>
    </xf>
    <xf numFmtId="0" fontId="24" fillId="0" borderId="131" xfId="18" applyFont="1" applyFill="1" applyBorder="1" applyAlignment="1">
      <alignment horizontal="left" vertical="center" wrapText="1" indent="1"/>
    </xf>
    <xf numFmtId="0" fontId="24" fillId="0" borderId="129" xfId="18" applyFont="1" applyFill="1" applyBorder="1" applyAlignment="1">
      <alignment horizontal="left" vertical="center" indent="1"/>
    </xf>
    <xf numFmtId="0" fontId="23" fillId="0" borderId="131" xfId="18" applyFont="1" applyFill="1" applyBorder="1" applyAlignment="1">
      <alignment horizontal="left" vertical="center" wrapText="1" indent="1"/>
    </xf>
    <xf numFmtId="0" fontId="24" fillId="0" borderId="131" xfId="18" applyFont="1" applyFill="1" applyBorder="1" applyAlignment="1">
      <alignment horizontal="center" vertical="center"/>
    </xf>
    <xf numFmtId="1" fontId="33" fillId="0" borderId="131" xfId="1" applyNumberFormat="1" applyFont="1" applyFill="1" applyBorder="1" applyAlignment="1">
      <alignment horizontal="center" vertical="center"/>
    </xf>
    <xf numFmtId="1" fontId="33" fillId="0" borderId="131" xfId="19" applyNumberFormat="1" applyFont="1" applyFill="1" applyBorder="1" applyAlignment="1">
      <alignment horizontal="center" vertical="center"/>
    </xf>
    <xf numFmtId="1" fontId="33" fillId="0" borderId="131" xfId="18" applyNumberFormat="1" applyFont="1" applyFill="1" applyBorder="1" applyAlignment="1">
      <alignment horizontal="center" vertical="center"/>
    </xf>
    <xf numFmtId="0" fontId="24" fillId="0" borderId="176" xfId="18" applyFont="1" applyFill="1" applyBorder="1" applyAlignment="1">
      <alignment horizontal="left" vertical="center" wrapText="1" indent="1"/>
    </xf>
    <xf numFmtId="39" fontId="33" fillId="0" borderId="297" xfId="18" applyNumberFormat="1" applyFont="1" applyFill="1" applyBorder="1" applyAlignment="1">
      <alignment horizontal="right" vertical="center"/>
    </xf>
    <xf numFmtId="39" fontId="33" fillId="0" borderId="131" xfId="18" applyNumberFormat="1" applyFont="1" applyFill="1" applyBorder="1" applyAlignment="1">
      <alignment horizontal="right" vertical="center"/>
    </xf>
    <xf numFmtId="39" fontId="34" fillId="0" borderId="131" xfId="18" applyNumberFormat="1" applyFont="1" applyFill="1" applyBorder="1" applyAlignment="1">
      <alignment horizontal="right" vertical="center"/>
    </xf>
    <xf numFmtId="0" fontId="24" fillId="0" borderId="129" xfId="18" applyFont="1" applyFill="1" applyBorder="1" applyAlignment="1">
      <alignment horizontal="center" vertical="center"/>
    </xf>
    <xf numFmtId="0" fontId="36" fillId="0" borderId="129" xfId="18" applyFont="1" applyFill="1" applyBorder="1" applyAlignment="1">
      <alignment horizontal="center" vertical="center"/>
    </xf>
    <xf numFmtId="39" fontId="33" fillId="0" borderId="129" xfId="18" applyNumberFormat="1" applyFont="1" applyFill="1" applyBorder="1" applyAlignment="1">
      <alignment vertical="center"/>
    </xf>
    <xf numFmtId="0" fontId="23" fillId="0" borderId="129" xfId="18" applyFont="1" applyFill="1" applyBorder="1" applyAlignment="1">
      <alignment horizontal="left" vertical="center" wrapText="1" indent="1"/>
    </xf>
    <xf numFmtId="0" fontId="24" fillId="0" borderId="129" xfId="21" applyFont="1" applyFill="1" applyBorder="1" applyAlignment="1">
      <alignment horizontal="left" vertical="center" wrapText="1" indent="1"/>
    </xf>
    <xf numFmtId="1" fontId="33" fillId="0" borderId="129" xfId="18" applyNumberFormat="1" applyFont="1" applyFill="1" applyBorder="1" applyAlignment="1">
      <alignment horizontal="center" vertical="center"/>
    </xf>
    <xf numFmtId="0" fontId="24" fillId="0" borderId="129" xfId="18" applyFont="1" applyFill="1" applyBorder="1" applyAlignment="1">
      <alignment horizontal="left" vertical="center" wrapText="1" indent="1"/>
    </xf>
    <xf numFmtId="0" fontId="24" fillId="0" borderId="133" xfId="18" applyFont="1" applyFill="1" applyBorder="1" applyAlignment="1">
      <alignment horizontal="left" vertical="center" wrapText="1" indent="1"/>
    </xf>
    <xf numFmtId="39" fontId="33" fillId="0" borderId="299" xfId="18" applyNumberFormat="1" applyFont="1" applyFill="1" applyBorder="1" applyAlignment="1">
      <alignment horizontal="right" vertical="center"/>
    </xf>
    <xf numFmtId="39" fontId="33" fillId="0" borderId="129" xfId="18" applyNumberFormat="1" applyFont="1" applyFill="1" applyBorder="1" applyAlignment="1">
      <alignment horizontal="right" vertical="center"/>
    </xf>
    <xf numFmtId="39" fontId="34" fillId="0" borderId="129" xfId="18" applyNumberFormat="1" applyFont="1" applyFill="1" applyBorder="1" applyAlignment="1">
      <alignment horizontal="right" vertical="center"/>
    </xf>
    <xf numFmtId="164" fontId="25" fillId="0" borderId="245" xfId="4" applyNumberFormat="1" applyFont="1" applyFill="1" applyBorder="1" applyAlignment="1">
      <alignment vertical="center"/>
    </xf>
    <xf numFmtId="164" fontId="33" fillId="0" borderId="129" xfId="9" applyNumberFormat="1" applyFont="1" applyFill="1" applyBorder="1" applyAlignment="1">
      <alignment vertical="center" wrapText="1"/>
    </xf>
    <xf numFmtId="164" fontId="33" fillId="0" borderId="129" xfId="9" applyNumberFormat="1" applyFont="1" applyFill="1" applyBorder="1" applyAlignment="1">
      <alignment horizontal="center" vertical="center" wrapText="1"/>
    </xf>
    <xf numFmtId="49" fontId="24" fillId="0" borderId="129" xfId="9" applyNumberFormat="1" applyFont="1" applyFill="1" applyBorder="1" applyAlignment="1">
      <alignment horizontal="center" vertical="center"/>
    </xf>
    <xf numFmtId="0" fontId="24" fillId="0" borderId="30" xfId="12" applyFont="1" applyFill="1" applyBorder="1" applyAlignment="1">
      <alignment horizontal="center" vertical="center" wrapText="1"/>
    </xf>
    <xf numFmtId="0" fontId="24" fillId="0" borderId="34" xfId="12" applyFont="1" applyFill="1" applyBorder="1" applyAlignment="1">
      <alignment horizontal="center" vertical="center" wrapText="1"/>
    </xf>
    <xf numFmtId="4" fontId="1" fillId="0" borderId="0" xfId="4" applyNumberFormat="1"/>
    <xf numFmtId="1" fontId="27" fillId="0" borderId="25" xfId="4" applyNumberFormat="1" applyFont="1" applyFill="1" applyBorder="1" applyAlignment="1">
      <alignment horizontal="center" vertical="center"/>
    </xf>
    <xf numFmtId="3" fontId="33" fillId="0" borderId="26" xfId="4" applyNumberFormat="1" applyFont="1" applyFill="1" applyBorder="1" applyAlignment="1">
      <alignment horizontal="center" vertical="center"/>
    </xf>
    <xf numFmtId="3" fontId="33" fillId="0" borderId="129" xfId="18" applyNumberFormat="1" applyFont="1" applyFill="1" applyBorder="1" applyAlignment="1">
      <alignment horizontal="center" vertical="center"/>
    </xf>
    <xf numFmtId="3" fontId="33" fillId="0" borderId="17" xfId="18" applyNumberFormat="1" applyFont="1" applyFill="1" applyBorder="1" applyAlignment="1">
      <alignment horizontal="center" vertical="center"/>
    </xf>
    <xf numFmtId="164" fontId="33" fillId="0" borderId="17" xfId="9" applyNumberFormat="1" applyFont="1" applyFill="1" applyBorder="1" applyAlignment="1">
      <alignment vertical="center" wrapText="1"/>
    </xf>
    <xf numFmtId="164" fontId="33" fillId="0" borderId="17" xfId="9" applyNumberFormat="1" applyFont="1" applyFill="1" applyBorder="1" applyAlignment="1">
      <alignment horizontal="center" vertical="center" wrapText="1"/>
    </xf>
    <xf numFmtId="49" fontId="24" fillId="0" borderId="17" xfId="9" applyNumberFormat="1" applyFont="1" applyFill="1" applyBorder="1" applyAlignment="1">
      <alignment horizontal="center" vertical="center"/>
    </xf>
    <xf numFmtId="0" fontId="36" fillId="0" borderId="30" xfId="18" applyFont="1" applyFill="1" applyBorder="1" applyAlignment="1">
      <alignment horizontal="center" vertical="center"/>
    </xf>
    <xf numFmtId="0" fontId="24" fillId="0" borderId="30" xfId="18" applyFont="1" applyFill="1" applyBorder="1" applyAlignment="1">
      <alignment horizontal="left" vertical="center" indent="1"/>
    </xf>
    <xf numFmtId="3" fontId="33" fillId="0" borderId="30" xfId="18" applyNumberFormat="1" applyFont="1" applyFill="1" applyBorder="1" applyAlignment="1">
      <alignment horizontal="center" vertical="center"/>
    </xf>
    <xf numFmtId="0" fontId="36" fillId="0" borderId="31" xfId="18" applyFont="1" applyFill="1" applyBorder="1" applyAlignment="1">
      <alignment horizontal="center" vertical="center"/>
    </xf>
    <xf numFmtId="0" fontId="24" fillId="0" borderId="31" xfId="18" applyFont="1" applyFill="1" applyBorder="1" applyAlignment="1">
      <alignment horizontal="center" vertical="center"/>
    </xf>
    <xf numFmtId="0" fontId="24" fillId="0" borderId="31" xfId="18" applyFont="1" applyFill="1" applyBorder="1" applyAlignment="1">
      <alignment horizontal="left" vertical="center" indent="1"/>
    </xf>
    <xf numFmtId="3" fontId="33" fillId="0" borderId="31" xfId="18" applyNumberFormat="1" applyFont="1" applyFill="1" applyBorder="1" applyAlignment="1">
      <alignment horizontal="center" vertical="center"/>
    </xf>
    <xf numFmtId="39" fontId="33" fillId="0" borderId="31" xfId="18" applyNumberFormat="1" applyFont="1" applyFill="1" applyBorder="1" applyAlignment="1">
      <alignment vertical="center"/>
    </xf>
    <xf numFmtId="164" fontId="33" fillId="0" borderId="31" xfId="9" applyNumberFormat="1" applyFont="1" applyFill="1" applyBorder="1" applyAlignment="1">
      <alignment vertical="center" wrapText="1"/>
    </xf>
    <xf numFmtId="164" fontId="33" fillId="0" borderId="31" xfId="9" applyNumberFormat="1" applyFont="1" applyFill="1" applyBorder="1" applyAlignment="1">
      <alignment horizontal="center" vertical="center" wrapText="1"/>
    </xf>
    <xf numFmtId="0" fontId="35" fillId="0" borderId="17" xfId="18" applyFont="1" applyFill="1" applyBorder="1" applyAlignment="1">
      <alignment horizontal="left" vertical="center" indent="1"/>
    </xf>
    <xf numFmtId="0" fontId="22" fillId="0" borderId="17" xfId="18" applyFont="1" applyFill="1" applyBorder="1" applyAlignment="1">
      <alignment horizontal="center" vertical="center"/>
    </xf>
    <xf numFmtId="0" fontId="24" fillId="0" borderId="18" xfId="4" applyFont="1" applyFill="1" applyBorder="1" applyAlignment="1">
      <alignment horizontal="center" vertical="center"/>
    </xf>
    <xf numFmtId="164" fontId="35" fillId="0" borderId="18" xfId="21" applyNumberFormat="1" applyFont="1" applyFill="1" applyBorder="1" applyAlignment="1">
      <alignment horizontal="left" vertical="center" wrapText="1" indent="1"/>
    </xf>
    <xf numFmtId="3" fontId="33" fillId="0" borderId="18" xfId="4" applyNumberFormat="1" applyFont="1" applyFill="1" applyBorder="1" applyAlignment="1">
      <alignment horizontal="center" vertical="center"/>
    </xf>
    <xf numFmtId="0" fontId="24" fillId="0" borderId="18" xfId="4" applyFont="1" applyFill="1" applyBorder="1" applyAlignment="1">
      <alignment horizontal="center" vertical="center" wrapText="1"/>
    </xf>
    <xf numFmtId="39" fontId="33" fillId="0" borderId="18" xfId="4" applyNumberFormat="1" applyFont="1" applyFill="1" applyBorder="1" applyAlignment="1">
      <alignment vertical="center"/>
    </xf>
    <xf numFmtId="164" fontId="34" fillId="0" borderId="18" xfId="16" applyNumberFormat="1" applyFont="1" applyFill="1" applyBorder="1" applyAlignment="1">
      <alignment vertical="center"/>
    </xf>
    <xf numFmtId="0" fontId="22" fillId="0" borderId="34" xfId="12" applyFont="1" applyFill="1" applyBorder="1" applyAlignment="1">
      <alignment horizontal="center" vertical="center" wrapText="1"/>
    </xf>
    <xf numFmtId="0" fontId="35" fillId="0" borderId="34" xfId="12" applyFont="1" applyFill="1" applyBorder="1" applyAlignment="1">
      <alignment horizontal="center" vertical="center" wrapText="1"/>
    </xf>
    <xf numFmtId="0" fontId="35" fillId="0" borderId="34" xfId="12" applyFont="1" applyFill="1" applyBorder="1" applyAlignment="1">
      <alignment horizontal="left" vertical="center" wrapText="1" indent="1"/>
    </xf>
    <xf numFmtId="3" fontId="34" fillId="0" borderId="34" xfId="12" applyNumberFormat="1" applyFont="1" applyFill="1" applyBorder="1" applyAlignment="1">
      <alignment horizontal="center" vertical="center"/>
    </xf>
    <xf numFmtId="39" fontId="34" fillId="0" borderId="34" xfId="12" applyNumberFormat="1" applyFont="1" applyFill="1" applyBorder="1" applyAlignment="1">
      <alignment vertical="center"/>
    </xf>
    <xf numFmtId="164" fontId="34" fillId="0" borderId="25" xfId="16" applyNumberFormat="1" applyFont="1" applyFill="1" applyBorder="1" applyAlignment="1">
      <alignment vertical="center"/>
    </xf>
    <xf numFmtId="3" fontId="33" fillId="0" borderId="31" xfId="4" applyNumberFormat="1" applyFont="1" applyFill="1" applyBorder="1" applyAlignment="1">
      <alignment horizontal="center" vertical="center"/>
    </xf>
    <xf numFmtId="164" fontId="34" fillId="0" borderId="31" xfId="16" applyNumberFormat="1" applyFont="1" applyFill="1" applyBorder="1" applyAlignment="1">
      <alignment vertical="center"/>
    </xf>
    <xf numFmtId="49" fontId="24" fillId="0" borderId="30" xfId="9" applyNumberFormat="1" applyFont="1" applyFill="1" applyBorder="1" applyAlignment="1">
      <alignment horizontal="center" vertical="center"/>
    </xf>
    <xf numFmtId="0" fontId="31" fillId="0" borderId="131" xfId="10" applyFont="1" applyFill="1" applyBorder="1" applyAlignment="1">
      <alignment horizontal="center" vertical="center" wrapText="1"/>
    </xf>
    <xf numFmtId="0" fontId="31" fillId="0" borderId="129" xfId="10" applyFont="1" applyFill="1" applyBorder="1" applyAlignment="1">
      <alignment horizontal="center" vertical="center" wrapText="1"/>
    </xf>
    <xf numFmtId="0" fontId="82" fillId="0" borderId="26" xfId="15" applyFont="1" applyFill="1" applyBorder="1" applyAlignment="1">
      <alignment horizontal="center" vertical="center"/>
    </xf>
    <xf numFmtId="164" fontId="30" fillId="0" borderId="34" xfId="4" applyNumberFormat="1" applyFont="1" applyFill="1" applyBorder="1" applyAlignment="1">
      <alignment horizontal="center" vertical="center" wrapText="1"/>
    </xf>
    <xf numFmtId="49" fontId="28" fillId="12" borderId="39" xfId="4" applyNumberFormat="1" applyFont="1" applyFill="1" applyBorder="1" applyAlignment="1">
      <alignment horizontal="center" vertical="center"/>
    </xf>
    <xf numFmtId="0" fontId="24" fillId="0" borderId="199" xfId="0" applyFont="1" applyFill="1" applyBorder="1" applyAlignment="1">
      <alignment horizontal="left" vertical="center" wrapText="1" indent="1"/>
    </xf>
    <xf numFmtId="0" fontId="59" fillId="0" borderId="199" xfId="0" applyFont="1" applyFill="1" applyBorder="1" applyAlignment="1">
      <alignment horizontal="center" vertical="center" wrapText="1"/>
    </xf>
    <xf numFmtId="0" fontId="33" fillId="0" borderId="129" xfId="10" applyFont="1" applyFill="1" applyBorder="1" applyAlignment="1">
      <alignment horizontal="center" vertical="center" wrapText="1"/>
    </xf>
    <xf numFmtId="0" fontId="33" fillId="0" borderId="34" xfId="12" applyFont="1" applyFill="1" applyBorder="1" applyAlignment="1">
      <alignment horizontal="center" vertical="center" wrapText="1"/>
    </xf>
    <xf numFmtId="0" fontId="30" fillId="0" borderId="235" xfId="4" applyFont="1" applyFill="1" applyBorder="1" applyAlignment="1">
      <alignment horizontal="center" vertical="center"/>
    </xf>
    <xf numFmtId="0" fontId="27" fillId="0" borderId="26" xfId="4" quotePrefix="1" applyFont="1" applyFill="1" applyBorder="1" applyAlignment="1">
      <alignment horizontal="center" vertical="center"/>
    </xf>
    <xf numFmtId="0" fontId="29" fillId="0" borderId="26" xfId="5" applyFont="1" applyFill="1" applyBorder="1" applyAlignment="1">
      <alignment horizontal="left" vertical="center" indent="1"/>
    </xf>
    <xf numFmtId="1" fontId="22" fillId="0" borderId="34" xfId="4" applyNumberFormat="1" applyFont="1" applyFill="1" applyBorder="1" applyAlignment="1">
      <alignment horizontal="center" vertical="center"/>
    </xf>
    <xf numFmtId="1" fontId="24" fillId="0" borderId="34" xfId="4" applyNumberFormat="1" applyFont="1" applyFill="1" applyBorder="1" applyAlignment="1">
      <alignment horizontal="center" vertical="center" wrapText="1"/>
    </xf>
    <xf numFmtId="0" fontId="24" fillId="0" borderId="125" xfId="8" applyFont="1" applyFill="1" applyBorder="1" applyAlignment="1">
      <alignment vertical="center" wrapText="1"/>
    </xf>
    <xf numFmtId="1" fontId="35" fillId="0" borderId="34" xfId="4" applyNumberFormat="1" applyFont="1" applyFill="1" applyBorder="1" applyAlignment="1">
      <alignment horizontal="left" vertical="center" indent="1"/>
    </xf>
    <xf numFmtId="1" fontId="35" fillId="0" borderId="26" xfId="4" applyNumberFormat="1" applyFont="1" applyFill="1" applyBorder="1" applyAlignment="1">
      <alignment horizontal="left" vertical="center" indent="1"/>
    </xf>
    <xf numFmtId="0" fontId="30" fillId="14" borderId="26" xfId="4" applyFont="1" applyFill="1" applyBorder="1" applyAlignment="1">
      <alignment horizontal="left" vertical="center" wrapText="1" indent="1"/>
    </xf>
    <xf numFmtId="0" fontId="30" fillId="14" borderId="26" xfId="4" applyNumberFormat="1" applyFont="1" applyFill="1" applyBorder="1" applyAlignment="1">
      <alignment horizontal="left" vertical="center" indent="1"/>
    </xf>
    <xf numFmtId="164" fontId="33" fillId="0" borderId="44" xfId="10" applyNumberFormat="1" applyFont="1" applyFill="1" applyBorder="1" applyAlignment="1">
      <alignment horizontal="right" vertical="center" wrapText="1"/>
    </xf>
    <xf numFmtId="0" fontId="23" fillId="0" borderId="304" xfId="10" applyFont="1" applyFill="1" applyBorder="1" applyAlignment="1">
      <alignment horizontal="left" vertical="center" wrapText="1" indent="1"/>
    </xf>
    <xf numFmtId="0" fontId="24" fillId="0" borderId="304" xfId="8" applyFont="1" applyFill="1" applyBorder="1" applyAlignment="1">
      <alignment horizontal="left" vertical="center" wrapText="1" indent="1"/>
    </xf>
    <xf numFmtId="0" fontId="24" fillId="0" borderId="304" xfId="8" applyFont="1" applyFill="1" applyBorder="1" applyAlignment="1">
      <alignment horizontal="center" vertical="center" wrapText="1"/>
    </xf>
    <xf numFmtId="0" fontId="24" fillId="0" borderId="304" xfId="10" applyFont="1" applyFill="1" applyBorder="1" applyAlignment="1">
      <alignment horizontal="left" vertical="center" wrapText="1" indent="1"/>
    </xf>
    <xf numFmtId="1" fontId="33" fillId="0" borderId="304" xfId="10" applyNumberFormat="1" applyFont="1" applyFill="1" applyBorder="1" applyAlignment="1">
      <alignment horizontal="center" vertical="center" wrapText="1"/>
    </xf>
    <xf numFmtId="0" fontId="33" fillId="0" borderId="304" xfId="10" applyFont="1" applyFill="1" applyBorder="1" applyAlignment="1">
      <alignment horizontal="center" vertical="center" wrapText="1"/>
    </xf>
    <xf numFmtId="0" fontId="24" fillId="0" borderId="305" xfId="10" applyFont="1" applyFill="1" applyBorder="1" applyAlignment="1">
      <alignment horizontal="left" vertical="center" wrapText="1" indent="1"/>
    </xf>
    <xf numFmtId="164" fontId="33" fillId="0" borderId="306" xfId="10" applyNumberFormat="1" applyFont="1" applyFill="1" applyBorder="1" applyAlignment="1">
      <alignment horizontal="right" vertical="center"/>
    </xf>
    <xf numFmtId="164" fontId="33" fillId="0" borderId="304" xfId="10" applyNumberFormat="1" applyFont="1" applyFill="1" applyBorder="1" applyAlignment="1">
      <alignment horizontal="right" vertical="center"/>
    </xf>
    <xf numFmtId="164" fontId="34" fillId="0" borderId="304" xfId="10" applyNumberFormat="1" applyFont="1" applyFill="1" applyBorder="1" applyAlignment="1">
      <alignment horizontal="right" vertical="center"/>
    </xf>
    <xf numFmtId="0" fontId="33" fillId="0" borderId="304" xfId="4" applyFont="1" applyFill="1" applyBorder="1" applyAlignment="1">
      <alignment horizontal="center" vertical="center" wrapText="1"/>
    </xf>
    <xf numFmtId="0" fontId="24" fillId="0" borderId="304" xfId="4" applyFont="1" applyFill="1" applyBorder="1" applyAlignment="1">
      <alignment horizontal="center" vertical="center" wrapText="1"/>
    </xf>
    <xf numFmtId="164" fontId="33" fillId="0" borderId="304" xfId="4" applyNumberFormat="1" applyFont="1" applyFill="1" applyBorder="1" applyAlignment="1">
      <alignment vertical="center"/>
    </xf>
    <xf numFmtId="164" fontId="25" fillId="0" borderId="304" xfId="4" applyNumberFormat="1" applyFont="1" applyFill="1" applyBorder="1" applyAlignment="1">
      <alignment vertical="center"/>
    </xf>
    <xf numFmtId="164" fontId="34" fillId="0" borderId="304" xfId="4" applyNumberFormat="1" applyFont="1" applyFill="1" applyBorder="1" applyAlignment="1">
      <alignment vertical="center"/>
    </xf>
    <xf numFmtId="49" fontId="24" fillId="0" borderId="304" xfId="10" applyNumberFormat="1" applyFont="1" applyFill="1" applyBorder="1" applyAlignment="1">
      <alignment horizontal="center" vertical="center"/>
    </xf>
    <xf numFmtId="49" fontId="24" fillId="0" borderId="305" xfId="10" applyNumberFormat="1" applyFont="1" applyFill="1" applyBorder="1" applyAlignment="1">
      <alignment horizontal="center" vertical="center"/>
    </xf>
    <xf numFmtId="0" fontId="35" fillId="0" borderId="25" xfId="0" applyFont="1" applyFill="1" applyBorder="1" applyAlignment="1">
      <alignment horizontal="left" vertical="center" wrapText="1" indent="1"/>
    </xf>
    <xf numFmtId="0" fontId="71" fillId="0" borderId="25" xfId="4" applyFont="1" applyFill="1" applyBorder="1"/>
    <xf numFmtId="0" fontId="24" fillId="0" borderId="31" xfId="0" applyFont="1" applyFill="1" applyBorder="1" applyAlignment="1">
      <alignment horizontal="center" vertical="center"/>
    </xf>
    <xf numFmtId="0" fontId="74" fillId="0" borderId="0" xfId="0" applyFont="1" applyAlignment="1" applyProtection="1">
      <alignment horizontal="left" vertical="center" wrapText="1" indent="1"/>
      <protection locked="0"/>
    </xf>
    <xf numFmtId="164" fontId="33" fillId="0" borderId="25" xfId="4" applyNumberFormat="1" applyFont="1" applyFill="1" applyBorder="1" applyAlignment="1">
      <alignment horizontal="right" vertical="center"/>
    </xf>
    <xf numFmtId="0" fontId="50" fillId="0" borderId="31" xfId="4" applyFont="1" applyFill="1" applyBorder="1" applyAlignment="1">
      <alignment horizontal="center" vertical="center" wrapText="1"/>
    </xf>
    <xf numFmtId="0" fontId="42" fillId="0" borderId="0" xfId="4" applyFont="1" applyAlignment="1">
      <alignment vertical="top"/>
    </xf>
    <xf numFmtId="14" fontId="4" fillId="0" borderId="0" xfId="4" applyNumberFormat="1" applyFont="1" applyAlignment="1">
      <alignment horizontal="left" vertical="top"/>
    </xf>
    <xf numFmtId="0" fontId="73" fillId="12" borderId="31" xfId="0" applyFont="1" applyFill="1" applyBorder="1" applyAlignment="1">
      <alignment horizontal="left" vertical="center" wrapText="1" indent="1"/>
    </xf>
    <xf numFmtId="39" fontId="33" fillId="12" borderId="127" xfId="0" applyNumberFormat="1" applyFont="1" applyFill="1" applyBorder="1" applyAlignment="1" applyProtection="1">
      <alignment horizontal="right" vertical="center"/>
    </xf>
    <xf numFmtId="0" fontId="72" fillId="12" borderId="260" xfId="0" applyFont="1" applyFill="1" applyBorder="1" applyAlignment="1">
      <alignment horizontal="left" vertical="center"/>
    </xf>
    <xf numFmtId="0" fontId="72" fillId="12" borderId="307" xfId="0" applyFont="1" applyFill="1" applyBorder="1" applyAlignment="1">
      <alignment horizontal="left" vertical="center"/>
    </xf>
    <xf numFmtId="164" fontId="25" fillId="0" borderId="0" xfId="0" applyNumberFormat="1" applyFont="1" applyFill="1" applyBorder="1" applyAlignment="1" applyProtection="1">
      <alignment horizontal="right" vertical="center"/>
    </xf>
    <xf numFmtId="0" fontId="28" fillId="0" borderId="26" xfId="4" quotePrefix="1" applyNumberFormat="1" applyFont="1" applyFill="1" applyBorder="1" applyAlignment="1">
      <alignment horizontal="center" vertical="center"/>
    </xf>
    <xf numFmtId="164" fontId="4" fillId="0" borderId="26" xfId="4" applyNumberFormat="1" applyFont="1" applyFill="1" applyBorder="1" applyAlignment="1">
      <alignment vertical="center"/>
    </xf>
    <xf numFmtId="3" fontId="25" fillId="0" borderId="26" xfId="4" applyNumberFormat="1" applyFont="1" applyFill="1" applyBorder="1" applyAlignment="1">
      <alignment horizontal="center" vertical="center" wrapText="1"/>
    </xf>
    <xf numFmtId="0" fontId="24" fillId="0" borderId="29" xfId="8" applyFont="1" applyFill="1" applyBorder="1" applyAlignment="1">
      <alignment horizontal="left" vertical="center" wrapText="1" indent="1"/>
    </xf>
    <xf numFmtId="0" fontId="24" fillId="0" borderId="90" xfId="10" applyFont="1" applyFill="1" applyBorder="1" applyAlignment="1">
      <alignment horizontal="left" vertical="center" wrapText="1" indent="1"/>
    </xf>
    <xf numFmtId="164" fontId="34" fillId="0" borderId="17" xfId="10" applyNumberFormat="1" applyFont="1" applyFill="1" applyBorder="1" applyAlignment="1">
      <alignment vertical="center"/>
    </xf>
    <xf numFmtId="0" fontId="24" fillId="12" borderId="17" xfId="10" applyFont="1" applyFill="1" applyBorder="1" applyAlignment="1">
      <alignment horizontal="left" vertical="center" wrapText="1" indent="1"/>
    </xf>
    <xf numFmtId="0" fontId="23" fillId="0" borderId="17" xfId="10" applyFont="1" applyFill="1" applyBorder="1" applyAlignment="1">
      <alignment horizontal="left" vertical="center" wrapText="1" indent="1"/>
    </xf>
    <xf numFmtId="0" fontId="24" fillId="0" borderId="17" xfId="8" applyFont="1" applyFill="1" applyBorder="1" applyAlignment="1">
      <alignment horizontal="left" vertical="center" wrapText="1" indent="1"/>
    </xf>
    <xf numFmtId="0" fontId="24" fillId="12" borderId="17" xfId="8" applyFont="1" applyFill="1" applyBorder="1" applyAlignment="1">
      <alignment horizontal="center" vertical="center" wrapText="1"/>
    </xf>
    <xf numFmtId="0" fontId="33" fillId="0" borderId="17" xfId="8" applyFont="1" applyFill="1" applyBorder="1" applyAlignment="1">
      <alignment horizontal="center" vertical="center" wrapText="1"/>
    </xf>
    <xf numFmtId="0" fontId="24" fillId="0" borderId="17" xfId="10" applyFont="1" applyFill="1" applyBorder="1" applyAlignment="1">
      <alignment horizontal="left" vertical="center" wrapText="1" indent="1"/>
    </xf>
    <xf numFmtId="0" fontId="24" fillId="0" borderId="137" xfId="10" applyFont="1" applyFill="1" applyBorder="1" applyAlignment="1">
      <alignment horizontal="left" vertical="center" wrapText="1" indent="1"/>
    </xf>
    <xf numFmtId="164" fontId="33" fillId="0" borderId="44" xfId="10" applyNumberFormat="1" applyFont="1" applyFill="1" applyBorder="1" applyAlignment="1">
      <alignment vertical="center"/>
    </xf>
    <xf numFmtId="164" fontId="33" fillId="0" borderId="17" xfId="10" applyNumberFormat="1" applyFont="1" applyFill="1" applyBorder="1" applyAlignment="1">
      <alignment vertical="center"/>
    </xf>
    <xf numFmtId="0" fontId="24" fillId="0" borderId="19" xfId="8" applyFont="1" applyFill="1" applyBorder="1" applyAlignment="1">
      <alignment horizontal="left" vertical="center" wrapText="1" indent="1"/>
    </xf>
    <xf numFmtId="0" fontId="24" fillId="0" borderId="25" xfId="10" applyFont="1" applyFill="1" applyBorder="1" applyAlignment="1">
      <alignment horizontal="left" vertical="center" wrapText="1" indent="1"/>
    </xf>
    <xf numFmtId="164" fontId="33" fillId="0" borderId="17" xfId="10" applyNumberFormat="1" applyFont="1" applyFill="1" applyBorder="1" applyAlignment="1">
      <alignment horizontal="right" vertical="center"/>
    </xf>
    <xf numFmtId="0" fontId="24" fillId="0" borderId="25" xfId="8" applyFont="1" applyFill="1" applyBorder="1" applyAlignment="1">
      <alignment horizontal="left" vertical="center" wrapText="1" indent="1"/>
    </xf>
    <xf numFmtId="0" fontId="25" fillId="0" borderId="131" xfId="4" applyFont="1" applyFill="1" applyBorder="1" applyAlignment="1">
      <alignment horizontal="center" vertical="center" wrapText="1"/>
    </xf>
    <xf numFmtId="0" fontId="25" fillId="0" borderId="17" xfId="4" applyFont="1" applyFill="1" applyBorder="1" applyAlignment="1">
      <alignment horizontal="center" vertical="center" wrapText="1"/>
    </xf>
    <xf numFmtId="0" fontId="30" fillId="0" borderId="34" xfId="4" applyFont="1" applyFill="1" applyBorder="1" applyAlignment="1">
      <alignment horizontal="left" vertical="center" wrapText="1" indent="1"/>
    </xf>
    <xf numFmtId="0" fontId="30" fillId="0" borderId="26" xfId="4" applyFont="1" applyFill="1" applyBorder="1" applyAlignment="1">
      <alignment horizontal="left" vertical="center" wrapText="1" indent="1"/>
    </xf>
    <xf numFmtId="0" fontId="30" fillId="0" borderId="37" xfId="4" applyFont="1" applyFill="1" applyBorder="1" applyAlignment="1">
      <alignment horizontal="left" vertical="center" wrapText="1" indent="1"/>
    </xf>
    <xf numFmtId="0" fontId="24" fillId="0" borderId="19" xfId="10" applyFont="1" applyFill="1" applyBorder="1" applyAlignment="1">
      <alignment horizontal="left" vertical="center" wrapText="1" indent="1"/>
    </xf>
    <xf numFmtId="0" fontId="24" fillId="0" borderId="30" xfId="4" applyFont="1" applyFill="1" applyBorder="1" applyAlignment="1">
      <alignment horizontal="left" vertical="center" wrapText="1" indent="1"/>
    </xf>
    <xf numFmtId="0" fontId="24" fillId="0" borderId="131" xfId="4" applyFont="1" applyFill="1" applyBorder="1" applyAlignment="1">
      <alignment horizontal="left" vertical="center" wrapText="1" indent="1"/>
    </xf>
    <xf numFmtId="0" fontId="24" fillId="0" borderId="33" xfId="10" applyFont="1" applyFill="1" applyBorder="1" applyAlignment="1">
      <alignment horizontal="left" vertical="center" wrapText="1" indent="1"/>
    </xf>
    <xf numFmtId="0" fontId="24" fillId="0" borderId="35" xfId="10" applyFont="1" applyFill="1" applyBorder="1" applyAlignment="1">
      <alignment horizontal="left" vertical="center" wrapText="1" indent="1"/>
    </xf>
    <xf numFmtId="0" fontId="33" fillId="0" borderId="17" xfId="10" applyNumberFormat="1" applyFont="1" applyFill="1" applyBorder="1" applyAlignment="1">
      <alignment horizontal="center" vertical="center" wrapText="1"/>
    </xf>
    <xf numFmtId="0" fontId="33" fillId="0" borderId="25" xfId="10" applyNumberFormat="1" applyFont="1" applyFill="1" applyBorder="1" applyAlignment="1">
      <alignment horizontal="center" vertical="center" wrapText="1"/>
    </xf>
    <xf numFmtId="0" fontId="33" fillId="0" borderId="17" xfId="10" applyFont="1" applyFill="1" applyBorder="1" applyAlignment="1">
      <alignment horizontal="center" vertical="center" wrapText="1"/>
    </xf>
    <xf numFmtId="0" fontId="33" fillId="0" borderId="25" xfId="10" applyFont="1" applyFill="1" applyBorder="1" applyAlignment="1">
      <alignment horizontal="center" vertical="center" wrapText="1"/>
    </xf>
    <xf numFmtId="0" fontId="30" fillId="0" borderId="25" xfId="4" applyFont="1" applyFill="1" applyBorder="1" applyAlignment="1">
      <alignment horizontal="left" vertical="center" wrapText="1" indent="1"/>
    </xf>
    <xf numFmtId="0" fontId="25" fillId="0" borderId="25" xfId="4" applyFont="1" applyFill="1" applyBorder="1" applyAlignment="1">
      <alignment horizontal="center" vertical="center" wrapText="1"/>
    </xf>
    <xf numFmtId="0" fontId="63" fillId="0" borderId="131" xfId="4" applyFont="1" applyFill="1" applyBorder="1" applyAlignment="1">
      <alignment horizontal="left" vertical="center" wrapText="1" indent="1"/>
    </xf>
    <xf numFmtId="164" fontId="33" fillId="0" borderId="25" xfId="10" applyNumberFormat="1" applyFont="1" applyFill="1" applyBorder="1" applyAlignment="1">
      <alignment vertical="center"/>
    </xf>
    <xf numFmtId="0" fontId="23" fillId="0" borderId="19" xfId="10" applyFont="1" applyFill="1" applyBorder="1" applyAlignment="1">
      <alignment horizontal="left" vertical="center" wrapText="1" indent="1"/>
    </xf>
    <xf numFmtId="0" fontId="24" fillId="12" borderId="19" xfId="8" applyFont="1" applyFill="1" applyBorder="1" applyAlignment="1">
      <alignment horizontal="center" vertical="center" wrapText="1"/>
    </xf>
    <xf numFmtId="1" fontId="33" fillId="0" borderId="17" xfId="10" applyNumberFormat="1" applyFont="1" applyFill="1" applyBorder="1" applyAlignment="1">
      <alignment horizontal="center" vertical="center" wrapText="1"/>
    </xf>
    <xf numFmtId="0" fontId="23" fillId="0" borderId="25" xfId="10" applyFont="1" applyFill="1" applyBorder="1" applyAlignment="1">
      <alignment horizontal="left" vertical="center" wrapText="1" indent="1"/>
    </xf>
    <xf numFmtId="0" fontId="24" fillId="12" borderId="17" xfId="10" applyFont="1" applyFill="1" applyBorder="1" applyAlignment="1">
      <alignment horizontal="center" vertical="center" wrapText="1"/>
    </xf>
    <xf numFmtId="0" fontId="24" fillId="0" borderId="21" xfId="10" applyFont="1" applyFill="1" applyBorder="1" applyAlignment="1">
      <alignment horizontal="left" vertical="center" wrapText="1" indent="1"/>
    </xf>
    <xf numFmtId="39" fontId="25" fillId="0" borderId="45" xfId="10" applyNumberFormat="1" applyFont="1" applyFill="1" applyBorder="1" applyAlignment="1">
      <alignment vertical="center"/>
    </xf>
    <xf numFmtId="1" fontId="33" fillId="0" borderId="25" xfId="10" applyNumberFormat="1" applyFont="1" applyFill="1" applyBorder="1" applyAlignment="1">
      <alignment horizontal="center" vertical="center" wrapText="1"/>
    </xf>
    <xf numFmtId="0" fontId="24" fillId="0" borderId="17" xfId="18" applyFont="1" applyFill="1" applyBorder="1" applyAlignment="1">
      <alignment horizontal="center" vertical="center"/>
    </xf>
    <xf numFmtId="0" fontId="24" fillId="0" borderId="30" xfId="18" applyFont="1" applyFill="1" applyBorder="1" applyAlignment="1">
      <alignment horizontal="center" vertical="center"/>
    </xf>
    <xf numFmtId="164" fontId="34" fillId="0" borderId="25" xfId="10" applyNumberFormat="1" applyFont="1" applyFill="1" applyBorder="1" applyAlignment="1">
      <alignment vertical="center"/>
    </xf>
    <xf numFmtId="1" fontId="33" fillId="0" borderId="19" xfId="10" applyNumberFormat="1" applyFont="1" applyFill="1" applyBorder="1" applyAlignment="1">
      <alignment horizontal="center" vertical="center" wrapText="1"/>
    </xf>
    <xf numFmtId="1" fontId="33" fillId="0" borderId="17" xfId="19" applyNumberFormat="1" applyFont="1" applyFill="1" applyBorder="1" applyAlignment="1">
      <alignment horizontal="center" vertical="center"/>
    </xf>
    <xf numFmtId="1" fontId="33" fillId="0" borderId="17" xfId="20" applyNumberFormat="1" applyFont="1" applyFill="1" applyBorder="1" applyAlignment="1">
      <alignment horizontal="center" vertical="center"/>
    </xf>
    <xf numFmtId="0" fontId="24" fillId="0" borderId="125" xfId="8" applyFont="1" applyFill="1" applyBorder="1" applyAlignment="1">
      <alignment horizontal="left" vertical="center" wrapText="1" indent="1"/>
    </xf>
    <xf numFmtId="0" fontId="24" fillId="0" borderId="127" xfId="8" applyFont="1" applyFill="1" applyBorder="1" applyAlignment="1">
      <alignment horizontal="left" vertical="center" wrapText="1" indent="1"/>
    </xf>
    <xf numFmtId="0" fontId="24" fillId="0" borderId="22" xfId="8" applyFont="1" applyFill="1" applyBorder="1" applyAlignment="1">
      <alignment horizontal="left" vertical="center" wrapText="1" indent="1"/>
    </xf>
    <xf numFmtId="0" fontId="33" fillId="12" borderId="19" xfId="8" applyFont="1" applyFill="1" applyBorder="1" applyAlignment="1">
      <alignment horizontal="center" vertical="center" wrapText="1"/>
    </xf>
    <xf numFmtId="0" fontId="33" fillId="0" borderId="19" xfId="8" applyFont="1" applyFill="1" applyBorder="1" applyAlignment="1">
      <alignment horizontal="center" vertical="center" wrapText="1"/>
    </xf>
    <xf numFmtId="0" fontId="24" fillId="0" borderId="126" xfId="8" applyFont="1" applyFill="1" applyBorder="1" applyAlignment="1">
      <alignment horizontal="left" vertical="center" wrapText="1" indent="1"/>
    </xf>
    <xf numFmtId="0" fontId="24" fillId="0" borderId="49" xfId="10" applyFont="1" applyFill="1" applyBorder="1" applyAlignment="1">
      <alignment horizontal="left" vertical="center" wrapText="1" indent="1"/>
    </xf>
    <xf numFmtId="164" fontId="33" fillId="0" borderId="44" xfId="10" applyNumberFormat="1" applyFont="1" applyFill="1" applyBorder="1" applyAlignment="1">
      <alignment horizontal="right" vertical="center"/>
    </xf>
    <xf numFmtId="0" fontId="33" fillId="12" borderId="17" xfId="10" applyFont="1" applyFill="1" applyBorder="1" applyAlignment="1">
      <alignment horizontal="center" vertical="center" wrapText="1"/>
    </xf>
    <xf numFmtId="164" fontId="33" fillId="0" borderId="19" xfId="10" applyNumberFormat="1" applyFont="1" applyFill="1" applyBorder="1" applyAlignment="1">
      <alignment vertical="center"/>
    </xf>
    <xf numFmtId="164" fontId="25" fillId="0" borderId="21" xfId="10" applyNumberFormat="1" applyFont="1" applyFill="1" applyBorder="1" applyAlignment="1">
      <alignment horizontal="right" vertical="center"/>
    </xf>
    <xf numFmtId="164" fontId="34" fillId="0" borderId="17" xfId="10" applyNumberFormat="1" applyFont="1" applyFill="1" applyBorder="1" applyAlignment="1">
      <alignment horizontal="right" vertical="center"/>
    </xf>
    <xf numFmtId="0" fontId="24" fillId="12" borderId="25" xfId="10" applyFont="1" applyFill="1" applyBorder="1" applyAlignment="1">
      <alignment horizontal="left" vertical="center" wrapText="1" indent="1"/>
    </xf>
    <xf numFmtId="164" fontId="33" fillId="0" borderId="45" xfId="10" applyNumberFormat="1" applyFont="1" applyFill="1" applyBorder="1" applyAlignment="1">
      <alignment vertical="center"/>
    </xf>
    <xf numFmtId="164" fontId="33" fillId="0" borderId="115" xfId="10" applyNumberFormat="1" applyFont="1" applyFill="1" applyBorder="1" applyAlignment="1">
      <alignment vertical="center"/>
    </xf>
    <xf numFmtId="164" fontId="33" fillId="0" borderId="82" xfId="10" applyNumberFormat="1" applyFont="1" applyFill="1" applyBorder="1" applyAlignment="1">
      <alignment vertical="center"/>
    </xf>
    <xf numFmtId="164" fontId="33" fillId="0" borderId="34" xfId="10" applyNumberFormat="1" applyFont="1" applyFill="1" applyBorder="1" applyAlignment="1">
      <alignment vertical="center"/>
    </xf>
    <xf numFmtId="164" fontId="34" fillId="0" borderId="19" xfId="10" applyNumberFormat="1" applyFont="1" applyFill="1" applyBorder="1" applyAlignment="1">
      <alignment vertical="center"/>
    </xf>
    <xf numFmtId="0" fontId="24" fillId="12" borderId="19" xfId="10" applyFont="1" applyFill="1" applyBorder="1" applyAlignment="1">
      <alignment horizontal="left" vertical="center" wrapText="1" indent="1"/>
    </xf>
    <xf numFmtId="164" fontId="26" fillId="0" borderId="21" xfId="10" applyNumberFormat="1" applyFont="1" applyFill="1" applyBorder="1" applyAlignment="1">
      <alignment horizontal="right" vertical="center"/>
    </xf>
    <xf numFmtId="3" fontId="33" fillId="0" borderId="19" xfId="8" applyNumberFormat="1" applyFont="1" applyFill="1" applyBorder="1" applyAlignment="1">
      <alignment horizontal="center" vertical="center" wrapText="1"/>
    </xf>
    <xf numFmtId="0" fontId="24" fillId="12" borderId="21" xfId="10" applyFont="1" applyFill="1" applyBorder="1" applyAlignment="1">
      <alignment horizontal="left" vertical="center" wrapText="1" indent="1"/>
    </xf>
    <xf numFmtId="0" fontId="67" fillId="0" borderId="126" xfId="8" applyFont="1" applyFill="1" applyBorder="1" applyAlignment="1">
      <alignment horizontal="left" vertical="center" wrapText="1" indent="1"/>
    </xf>
    <xf numFmtId="1" fontId="33" fillId="12" borderId="17" xfId="10" applyNumberFormat="1" applyFont="1" applyFill="1" applyBorder="1" applyAlignment="1">
      <alignment horizontal="center" vertical="center" wrapText="1"/>
    </xf>
    <xf numFmtId="0" fontId="30" fillId="0" borderId="29" xfId="10" applyFont="1" applyFill="1" applyBorder="1" applyAlignment="1">
      <alignment horizontal="left" vertical="center" wrapText="1" indent="1"/>
    </xf>
    <xf numFmtId="39" fontId="33" fillId="0" borderId="44" xfId="10" applyNumberFormat="1" applyFont="1" applyFill="1" applyBorder="1" applyAlignment="1">
      <alignment horizontal="right" vertical="center"/>
    </xf>
    <xf numFmtId="39" fontId="33" fillId="0" borderId="45" xfId="10" applyNumberFormat="1" applyFont="1" applyFill="1" applyBorder="1" applyAlignment="1">
      <alignment horizontal="right" vertical="center"/>
    </xf>
    <xf numFmtId="39" fontId="33" fillId="0" borderId="17" xfId="10" applyNumberFormat="1" applyFont="1" applyFill="1" applyBorder="1" applyAlignment="1">
      <alignment horizontal="right" vertical="center"/>
    </xf>
    <xf numFmtId="0" fontId="24" fillId="12" borderId="21" xfId="10" applyFont="1" applyFill="1" applyBorder="1" applyAlignment="1">
      <alignment horizontal="center" vertical="center" wrapText="1"/>
    </xf>
    <xf numFmtId="164" fontId="25" fillId="0" borderId="50" xfId="10" applyNumberFormat="1" applyFont="1" applyFill="1" applyBorder="1" applyAlignment="1">
      <alignment horizontal="right" vertical="center"/>
    </xf>
    <xf numFmtId="1" fontId="25" fillId="0" borderId="34" xfId="1" applyNumberFormat="1" applyFont="1" applyFill="1" applyBorder="1" applyAlignment="1">
      <alignment horizontal="center" vertical="center" wrapText="1"/>
    </xf>
    <xf numFmtId="0" fontId="23" fillId="0" borderId="34" xfId="8" applyFont="1" applyFill="1" applyBorder="1" applyAlignment="1">
      <alignment horizontal="left" vertical="center" wrapText="1" indent="1"/>
    </xf>
    <xf numFmtId="0" fontId="24" fillId="0" borderId="34" xfId="10" applyFont="1" applyFill="1" applyBorder="1" applyAlignment="1">
      <alignment horizontal="center" vertical="center" wrapText="1"/>
    </xf>
    <xf numFmtId="0" fontId="24" fillId="0" borderId="26" xfId="10" applyFont="1" applyFill="1" applyBorder="1" applyAlignment="1">
      <alignment horizontal="center" vertical="center" wrapText="1"/>
    </xf>
    <xf numFmtId="0" fontId="24" fillId="0" borderId="19" xfId="10" applyFont="1" applyFill="1" applyBorder="1" applyAlignment="1">
      <alignment horizontal="center" vertical="center" wrapText="1"/>
    </xf>
    <xf numFmtId="0" fontId="24" fillId="0" borderId="193" xfId="8" applyFont="1" applyFill="1" applyBorder="1" applyAlignment="1">
      <alignment horizontal="left" vertical="center" wrapText="1" indent="1"/>
    </xf>
    <xf numFmtId="0" fontId="23" fillId="0" borderId="21" xfId="10" applyFont="1" applyFill="1" applyBorder="1" applyAlignment="1">
      <alignment horizontal="left" vertical="center" wrapText="1" indent="1"/>
    </xf>
    <xf numFmtId="0" fontId="24" fillId="0" borderId="21" xfId="10" applyFont="1" applyFill="1" applyBorder="1" applyAlignment="1">
      <alignment horizontal="center" vertical="center" wrapText="1"/>
    </xf>
    <xf numFmtId="0" fontId="24" fillId="12" borderId="90" xfId="10" applyFont="1" applyFill="1" applyBorder="1" applyAlignment="1">
      <alignment horizontal="left" vertical="center" wrapText="1" indent="1"/>
    </xf>
    <xf numFmtId="0" fontId="24" fillId="0" borderId="100" xfId="8" applyFont="1" applyFill="1" applyBorder="1" applyAlignment="1">
      <alignment horizontal="center" vertical="center" wrapText="1"/>
    </xf>
    <xf numFmtId="39" fontId="33" fillId="0" borderId="26" xfId="10" applyNumberFormat="1" applyFont="1" applyFill="1" applyBorder="1" applyAlignment="1">
      <alignment horizontal="right" vertical="center"/>
    </xf>
    <xf numFmtId="39" fontId="33" fillId="0" borderId="37" xfId="10" applyNumberFormat="1" applyFont="1" applyFill="1" applyBorder="1" applyAlignment="1">
      <alignment horizontal="right" vertical="center"/>
    </xf>
    <xf numFmtId="0" fontId="23" fillId="0" borderId="17" xfId="18" applyFont="1" applyFill="1" applyBorder="1" applyAlignment="1">
      <alignment horizontal="left" vertical="center" wrapText="1" indent="1"/>
    </xf>
    <xf numFmtId="0" fontId="24" fillId="0" borderId="17" xfId="18" applyFont="1" applyFill="1" applyBorder="1" applyAlignment="1">
      <alignment horizontal="left" vertical="center" wrapText="1" indent="1"/>
    </xf>
    <xf numFmtId="0" fontId="33" fillId="0" borderId="17" xfId="13" applyNumberFormat="1" applyFont="1" applyFill="1" applyBorder="1" applyAlignment="1">
      <alignment horizontal="center" vertical="center" wrapText="1"/>
    </xf>
    <xf numFmtId="0" fontId="24" fillId="12" borderId="25" xfId="8" applyFont="1" applyFill="1" applyBorder="1" applyAlignment="1">
      <alignment horizontal="center" vertical="center" wrapText="1"/>
    </xf>
    <xf numFmtId="164" fontId="26" fillId="0" borderId="49" xfId="10" applyNumberFormat="1" applyFont="1" applyFill="1" applyBorder="1" applyAlignment="1">
      <alignment vertical="center"/>
    </xf>
    <xf numFmtId="0" fontId="24" fillId="0" borderId="31" xfId="12" applyFont="1" applyFill="1" applyBorder="1" applyAlignment="1">
      <alignment horizontal="left" vertical="center" wrapText="1" indent="1"/>
    </xf>
    <xf numFmtId="164" fontId="34" fillId="0" borderId="34" xfId="10" applyNumberFormat="1" applyFont="1" applyFill="1" applyBorder="1" applyAlignment="1">
      <alignment vertical="center"/>
    </xf>
    <xf numFmtId="0" fontId="33" fillId="0" borderId="21" xfId="8" applyFont="1" applyFill="1" applyBorder="1" applyAlignment="1">
      <alignment horizontal="center" vertical="center" wrapText="1"/>
    </xf>
    <xf numFmtId="0" fontId="30" fillId="0" borderId="131" xfId="4" applyFont="1" applyFill="1" applyBorder="1" applyAlignment="1">
      <alignment horizontal="left" vertical="center" wrapText="1" indent="1"/>
    </xf>
    <xf numFmtId="39" fontId="25" fillId="0" borderId="170" xfId="4" applyNumberFormat="1" applyFont="1" applyFill="1" applyBorder="1" applyAlignment="1">
      <alignment vertical="center"/>
    </xf>
    <xf numFmtId="39" fontId="25" fillId="0" borderId="131" xfId="4" applyNumberFormat="1" applyFont="1" applyFill="1" applyBorder="1" applyAlignment="1">
      <alignment vertical="center"/>
    </xf>
    <xf numFmtId="39" fontId="26" fillId="0" borderId="131" xfId="4" applyNumberFormat="1" applyFont="1" applyFill="1" applyBorder="1" applyAlignment="1">
      <alignment vertical="center"/>
    </xf>
    <xf numFmtId="0" fontId="30" fillId="0" borderId="31" xfId="4" applyFont="1" applyFill="1" applyBorder="1" applyAlignment="1">
      <alignment horizontal="left" vertical="center" wrapText="1" indent="1"/>
    </xf>
    <xf numFmtId="0" fontId="30" fillId="0" borderId="17" xfId="4" applyFont="1" applyFill="1" applyBorder="1" applyAlignment="1">
      <alignment horizontal="center" vertical="center"/>
    </xf>
    <xf numFmtId="0" fontId="30" fillId="0" borderId="25" xfId="4" applyFont="1" applyFill="1" applyBorder="1" applyAlignment="1">
      <alignment horizontal="center" vertical="center"/>
    </xf>
    <xf numFmtId="39" fontId="25" fillId="0" borderId="131" xfId="4" applyNumberFormat="1" applyFont="1" applyFill="1" applyBorder="1" applyAlignment="1">
      <alignment horizontal="right" vertical="center"/>
    </xf>
    <xf numFmtId="0" fontId="24" fillId="0" borderId="301" xfId="18" applyFont="1" applyFill="1" applyBorder="1" applyAlignment="1">
      <alignment horizontal="left" vertical="center" wrapText="1" indent="1"/>
    </xf>
    <xf numFmtId="39" fontId="33" fillId="0" borderId="298" xfId="18" applyNumberFormat="1" applyFont="1" applyFill="1" applyBorder="1" applyAlignment="1">
      <alignment vertical="center"/>
    </xf>
    <xf numFmtId="39" fontId="33" fillId="0" borderId="17" xfId="18" applyNumberFormat="1" applyFont="1" applyFill="1" applyBorder="1" applyAlignment="1">
      <alignment vertical="center"/>
    </xf>
    <xf numFmtId="39" fontId="33" fillId="0" borderId="30" xfId="18" applyNumberFormat="1" applyFont="1" applyFill="1" applyBorder="1" applyAlignment="1">
      <alignment vertical="center"/>
    </xf>
    <xf numFmtId="39" fontId="34" fillId="0" borderId="17" xfId="18" applyNumberFormat="1" applyFont="1" applyFill="1" applyBorder="1" applyAlignment="1">
      <alignment vertical="center"/>
    </xf>
    <xf numFmtId="0" fontId="24" fillId="0" borderId="29" xfId="8" applyFont="1" applyFill="1" applyBorder="1" applyAlignment="1">
      <alignment horizontal="left" vertical="center" wrapText="1" indent="1"/>
    </xf>
    <xf numFmtId="0" fontId="24" fillId="0" borderId="32" xfId="8" applyFont="1" applyFill="1" applyBorder="1" applyAlignment="1">
      <alignment horizontal="left" vertical="center" wrapText="1" indent="1"/>
    </xf>
    <xf numFmtId="0" fontId="24" fillId="0" borderId="51" xfId="8" applyFont="1" applyFill="1" applyBorder="1" applyAlignment="1">
      <alignment horizontal="left" vertical="center" wrapText="1" indent="1"/>
    </xf>
    <xf numFmtId="164" fontId="25" fillId="0" borderId="17" xfId="10" applyNumberFormat="1" applyFont="1" applyFill="1" applyBorder="1" applyAlignment="1">
      <alignment vertical="center"/>
    </xf>
    <xf numFmtId="164" fontId="25" fillId="0" borderId="25" xfId="10" applyNumberFormat="1" applyFont="1" applyFill="1" applyBorder="1" applyAlignment="1">
      <alignment vertical="center"/>
    </xf>
    <xf numFmtId="164" fontId="34" fillId="0" borderId="17" xfId="10" applyNumberFormat="1" applyFont="1" applyFill="1" applyBorder="1" applyAlignment="1">
      <alignment vertical="center"/>
    </xf>
    <xf numFmtId="0" fontId="24" fillId="0" borderId="22" xfId="8" applyFont="1" applyFill="1" applyBorder="1" applyAlignment="1">
      <alignment horizontal="left" vertical="center" wrapText="1" indent="1"/>
    </xf>
    <xf numFmtId="0" fontId="24" fillId="0" borderId="17" xfId="10" applyFont="1" applyFill="1" applyBorder="1" applyAlignment="1">
      <alignment horizontal="left" vertical="center" wrapText="1" indent="1"/>
    </xf>
    <xf numFmtId="0" fontId="24" fillId="0" borderId="25" xfId="10" applyFont="1" applyFill="1" applyBorder="1" applyAlignment="1">
      <alignment horizontal="left" vertical="center" wrapText="1" indent="1"/>
    </xf>
    <xf numFmtId="164" fontId="33" fillId="0" borderId="17" xfId="10" applyNumberFormat="1" applyFont="1" applyFill="1" applyBorder="1" applyAlignment="1">
      <alignment vertical="center"/>
    </xf>
    <xf numFmtId="164" fontId="25" fillId="0" borderId="39" xfId="10" applyNumberFormat="1" applyFont="1" applyFill="1" applyBorder="1" applyAlignment="1">
      <alignment vertical="center"/>
    </xf>
    <xf numFmtId="164" fontId="26" fillId="0" borderId="17" xfId="10" applyNumberFormat="1" applyFont="1" applyFill="1" applyBorder="1" applyAlignment="1">
      <alignment vertical="center"/>
    </xf>
    <xf numFmtId="164" fontId="26" fillId="0" borderId="39" xfId="10" applyNumberFormat="1" applyFont="1" applyFill="1" applyBorder="1" applyAlignment="1">
      <alignment vertical="center"/>
    </xf>
    <xf numFmtId="0" fontId="24" fillId="0" borderId="39" xfId="10" applyFont="1" applyFill="1" applyBorder="1" applyAlignment="1">
      <alignment horizontal="left" vertical="center" wrapText="1" indent="1"/>
    </xf>
    <xf numFmtId="0" fontId="33" fillId="0" borderId="17" xfId="10" applyFont="1" applyFill="1" applyBorder="1" applyAlignment="1">
      <alignment horizontal="center" vertical="center" wrapText="1"/>
    </xf>
    <xf numFmtId="0" fontId="33" fillId="0" borderId="25" xfId="10" applyFont="1" applyFill="1" applyBorder="1" applyAlignment="1">
      <alignment horizontal="center" vertical="center" wrapText="1"/>
    </xf>
    <xf numFmtId="0" fontId="24" fillId="0" borderId="17" xfId="8" applyFont="1" applyFill="1" applyBorder="1" applyAlignment="1">
      <alignment horizontal="center" vertical="center" wrapText="1"/>
    </xf>
    <xf numFmtId="0" fontId="24" fillId="0" borderId="25" xfId="8" applyFont="1" applyFill="1" applyBorder="1" applyAlignment="1">
      <alignment horizontal="center" vertical="center" wrapText="1"/>
    </xf>
    <xf numFmtId="0" fontId="24" fillId="0" borderId="18" xfId="10" applyFont="1" applyFill="1" applyBorder="1" applyAlignment="1">
      <alignment horizontal="center" vertical="center" wrapText="1"/>
    </xf>
    <xf numFmtId="0" fontId="23" fillId="0" borderId="17" xfId="8" applyFont="1" applyFill="1" applyBorder="1" applyAlignment="1">
      <alignment horizontal="left" vertical="center" wrapText="1" indent="1"/>
    </xf>
    <xf numFmtId="164" fontId="25" fillId="0" borderId="18" xfId="10" applyNumberFormat="1" applyFont="1" applyFill="1" applyBorder="1" applyAlignment="1">
      <alignment vertical="center"/>
    </xf>
    <xf numFmtId="164" fontId="25" fillId="0" borderId="21" xfId="10" applyNumberFormat="1" applyFont="1" applyFill="1" applyBorder="1" applyAlignment="1">
      <alignment vertical="center"/>
    </xf>
    <xf numFmtId="164" fontId="25" fillId="0" borderId="50" xfId="10" applyNumberFormat="1" applyFont="1" applyFill="1" applyBorder="1" applyAlignment="1">
      <alignment vertical="center"/>
    </xf>
    <xf numFmtId="0" fontId="23" fillId="0" borderId="18" xfId="10" applyFont="1" applyFill="1" applyBorder="1" applyAlignment="1">
      <alignment horizontal="left" vertical="center" wrapText="1" indent="1"/>
    </xf>
    <xf numFmtId="0" fontId="23" fillId="0" borderId="25" xfId="10" applyFont="1" applyFill="1" applyBorder="1" applyAlignment="1">
      <alignment horizontal="left" vertical="center" wrapText="1" indent="1"/>
    </xf>
    <xf numFmtId="0" fontId="24" fillId="12" borderId="17" xfId="10" applyFont="1" applyFill="1" applyBorder="1" applyAlignment="1">
      <alignment horizontal="left" vertical="center" wrapText="1" indent="1"/>
    </xf>
    <xf numFmtId="0" fontId="24" fillId="12" borderId="25" xfId="10" applyFont="1" applyFill="1" applyBorder="1" applyAlignment="1">
      <alignment horizontal="left" vertical="center" wrapText="1" indent="1"/>
    </xf>
    <xf numFmtId="164" fontId="25" fillId="0" borderId="44" xfId="10" applyNumberFormat="1" applyFont="1" applyFill="1" applyBorder="1" applyAlignment="1">
      <alignment vertical="center"/>
    </xf>
    <xf numFmtId="164" fontId="25" fillId="0" borderId="45" xfId="10" applyNumberFormat="1" applyFont="1" applyFill="1" applyBorder="1" applyAlignment="1">
      <alignment vertical="center"/>
    </xf>
    <xf numFmtId="0" fontId="24" fillId="0" borderId="18" xfId="10" applyFont="1" applyFill="1" applyBorder="1" applyAlignment="1">
      <alignment horizontal="left" vertical="center" wrapText="1" indent="1"/>
    </xf>
    <xf numFmtId="0" fontId="24" fillId="12" borderId="25" xfId="10" applyFont="1" applyFill="1" applyBorder="1" applyAlignment="1">
      <alignment horizontal="center" vertical="center" wrapText="1"/>
    </xf>
    <xf numFmtId="1" fontId="33" fillId="0" borderId="17" xfId="10" applyNumberFormat="1" applyFont="1" applyFill="1" applyBorder="1" applyAlignment="1">
      <alignment horizontal="center" vertical="center" wrapText="1"/>
    </xf>
    <xf numFmtId="0" fontId="24" fillId="0" borderId="21" xfId="10" applyFont="1" applyFill="1" applyBorder="1" applyAlignment="1">
      <alignment horizontal="left" vertical="center" wrapText="1" indent="1"/>
    </xf>
    <xf numFmtId="0" fontId="24" fillId="0" borderId="17" xfId="8" applyFont="1" applyFill="1" applyBorder="1" applyAlignment="1">
      <alignment horizontal="left" vertical="center" wrapText="1" indent="1"/>
    </xf>
    <xf numFmtId="0" fontId="24" fillId="0" borderId="25" xfId="8" applyFont="1" applyFill="1" applyBorder="1" applyAlignment="1">
      <alignment horizontal="left" vertical="center" wrapText="1" indent="1"/>
    </xf>
    <xf numFmtId="0" fontId="23" fillId="0" borderId="17" xfId="10" applyFont="1" applyFill="1" applyBorder="1" applyAlignment="1">
      <alignment horizontal="left" vertical="center" wrapText="1" indent="1"/>
    </xf>
    <xf numFmtId="0" fontId="24" fillId="0" borderId="33" xfId="10" applyFont="1" applyFill="1" applyBorder="1" applyAlignment="1">
      <alignment horizontal="left" vertical="center" wrapText="1" indent="1"/>
    </xf>
    <xf numFmtId="0" fontId="24" fillId="0" borderId="35" xfId="10" applyFont="1" applyFill="1" applyBorder="1" applyAlignment="1">
      <alignment horizontal="left" vertical="center" wrapText="1" indent="1"/>
    </xf>
    <xf numFmtId="164" fontId="33" fillId="0" borderId="44" xfId="10" applyNumberFormat="1" applyFont="1" applyFill="1" applyBorder="1" applyAlignment="1">
      <alignment vertical="center"/>
    </xf>
    <xf numFmtId="164" fontId="33" fillId="0" borderId="17" xfId="10" applyNumberFormat="1" applyFont="1" applyFill="1" applyBorder="1" applyAlignment="1">
      <alignment horizontal="right" vertical="center"/>
    </xf>
    <xf numFmtId="164" fontId="33" fillId="0" borderId="25" xfId="10" applyNumberFormat="1" applyFont="1" applyFill="1" applyBorder="1" applyAlignment="1">
      <alignment horizontal="right" vertical="center"/>
    </xf>
    <xf numFmtId="164" fontId="34" fillId="0" borderId="17" xfId="10" applyNumberFormat="1" applyFont="1" applyFill="1" applyBorder="1" applyAlignment="1">
      <alignment horizontal="right" vertical="center"/>
    </xf>
    <xf numFmtId="164" fontId="34" fillId="0" borderId="25" xfId="10" applyNumberFormat="1" applyFont="1" applyFill="1" applyBorder="1" applyAlignment="1">
      <alignment horizontal="right" vertical="center"/>
    </xf>
    <xf numFmtId="164" fontId="33" fillId="0" borderId="44" xfId="10" applyNumberFormat="1" applyFont="1" applyFill="1" applyBorder="1" applyAlignment="1">
      <alignment horizontal="right" vertical="center"/>
    </xf>
    <xf numFmtId="164" fontId="33" fillId="0" borderId="45" xfId="10" applyNumberFormat="1" applyFont="1" applyFill="1" applyBorder="1" applyAlignment="1">
      <alignment horizontal="right" vertical="center"/>
    </xf>
    <xf numFmtId="0" fontId="24" fillId="0" borderId="100" xfId="8" applyFont="1" applyFill="1" applyBorder="1" applyAlignment="1">
      <alignment horizontal="left" vertical="center" wrapText="1" indent="1"/>
    </xf>
    <xf numFmtId="164" fontId="25" fillId="0" borderId="47" xfId="10" applyNumberFormat="1" applyFont="1" applyFill="1" applyBorder="1" applyAlignment="1">
      <alignment vertical="center"/>
    </xf>
    <xf numFmtId="0" fontId="24" fillId="0" borderId="188" xfId="8" applyFont="1" applyFill="1" applyBorder="1" applyAlignment="1">
      <alignment horizontal="left" vertical="center" wrapText="1" indent="1"/>
    </xf>
    <xf numFmtId="0" fontId="22" fillId="0" borderId="100" xfId="4" applyFont="1" applyFill="1" applyBorder="1" applyAlignment="1">
      <alignment horizontal="center" vertical="center"/>
    </xf>
    <xf numFmtId="0" fontId="22" fillId="0" borderId="186" xfId="4" applyFont="1" applyFill="1" applyBorder="1" applyAlignment="1">
      <alignment horizontal="center" vertical="center"/>
    </xf>
    <xf numFmtId="0" fontId="22" fillId="0" borderId="245" xfId="4" applyFont="1" applyFill="1" applyBorder="1" applyAlignment="1">
      <alignment horizontal="center" vertical="center"/>
    </xf>
    <xf numFmtId="0" fontId="33" fillId="0" borderId="41" xfId="4" applyFont="1" applyFill="1" applyBorder="1" applyAlignment="1">
      <alignment horizontal="center" vertical="center" wrapText="1"/>
    </xf>
    <xf numFmtId="164" fontId="33" fillId="0" borderId="101" xfId="4" applyNumberFormat="1" applyFont="1" applyFill="1" applyBorder="1" applyAlignment="1">
      <alignment horizontal="right" vertical="center"/>
    </xf>
    <xf numFmtId="0" fontId="24" fillId="0" borderId="222" xfId="0" applyFont="1" applyFill="1" applyBorder="1" applyAlignment="1">
      <alignment horizontal="center" vertical="center" wrapText="1"/>
    </xf>
    <xf numFmtId="0" fontId="27" fillId="0" borderId="294" xfId="4" applyFont="1" applyFill="1" applyBorder="1" applyAlignment="1">
      <alignment horizontal="center" vertical="center"/>
    </xf>
    <xf numFmtId="39" fontId="26" fillId="0" borderId="31" xfId="4" applyNumberFormat="1" applyFont="1" applyFill="1" applyBorder="1" applyAlignment="1">
      <alignment horizontal="right" vertical="center"/>
    </xf>
    <xf numFmtId="39" fontId="26" fillId="0" borderId="34" xfId="4" applyNumberFormat="1" applyFont="1" applyFill="1" applyBorder="1" applyAlignment="1">
      <alignment horizontal="right" vertical="center"/>
    </xf>
    <xf numFmtId="39" fontId="34" fillId="0" borderId="26" xfId="4" applyNumberFormat="1" applyFont="1" applyFill="1" applyBorder="1" applyAlignment="1">
      <alignment horizontal="right" vertical="center"/>
    </xf>
    <xf numFmtId="0" fontId="25" fillId="0" borderId="131" xfId="0" applyFont="1" applyFill="1" applyBorder="1" applyAlignment="1">
      <alignment horizontal="center" vertical="center" wrapText="1"/>
    </xf>
    <xf numFmtId="0" fontId="30" fillId="0" borderId="131" xfId="0" applyFont="1" applyFill="1" applyBorder="1" applyAlignment="1">
      <alignment horizontal="center" vertical="center" wrapText="1"/>
    </xf>
    <xf numFmtId="39" fontId="25" fillId="0" borderId="131" xfId="0" applyNumberFormat="1" applyFont="1" applyFill="1" applyBorder="1" applyAlignment="1">
      <alignment horizontal="right" vertical="center"/>
    </xf>
    <xf numFmtId="0" fontId="27" fillId="0" borderId="196" xfId="4" applyFont="1" applyFill="1" applyBorder="1" applyAlignment="1">
      <alignment horizontal="center" vertical="center"/>
    </xf>
    <xf numFmtId="0" fontId="29" fillId="0" borderId="131" xfId="0" applyFont="1" applyFill="1" applyBorder="1" applyAlignment="1">
      <alignment horizontal="left" vertical="center" wrapText="1" indent="1"/>
    </xf>
    <xf numFmtId="0" fontId="30" fillId="0" borderId="33" xfId="4" applyFont="1" applyFill="1" applyBorder="1" applyAlignment="1">
      <alignment horizontal="left" vertical="center" wrapText="1" indent="1"/>
    </xf>
    <xf numFmtId="0" fontId="27" fillId="0" borderId="207" xfId="4" applyFont="1" applyFill="1" applyBorder="1" applyAlignment="1">
      <alignment horizontal="center" vertical="center"/>
    </xf>
    <xf numFmtId="164" fontId="25" fillId="0" borderId="308" xfId="4" applyNumberFormat="1" applyFont="1" applyFill="1" applyBorder="1" applyAlignment="1">
      <alignment vertical="center"/>
    </xf>
    <xf numFmtId="164" fontId="25" fillId="0" borderId="309" xfId="4" applyNumberFormat="1" applyFont="1" applyFill="1" applyBorder="1" applyAlignment="1">
      <alignment vertical="center"/>
    </xf>
    <xf numFmtId="0" fontId="27" fillId="0" borderId="107" xfId="4" quotePrefix="1" applyFont="1" applyFill="1" applyBorder="1" applyAlignment="1">
      <alignment horizontal="center" vertical="center"/>
    </xf>
    <xf numFmtId="0" fontId="29" fillId="0" borderId="107" xfId="5" applyFont="1" applyFill="1" applyBorder="1" applyAlignment="1">
      <alignment horizontal="left" vertical="center" wrapText="1" indent="1"/>
    </xf>
    <xf numFmtId="0" fontId="28" fillId="0" borderId="37" xfId="4" quotePrefix="1" applyFont="1" applyFill="1" applyBorder="1" applyAlignment="1">
      <alignment horizontal="center" vertical="center"/>
    </xf>
    <xf numFmtId="0" fontId="35" fillId="0" borderId="126" xfId="8" applyFont="1" applyFill="1" applyBorder="1" applyAlignment="1">
      <alignment horizontal="left" vertical="center" wrapText="1" indent="1"/>
    </xf>
    <xf numFmtId="1" fontId="22" fillId="12" borderId="19" xfId="4" applyNumberFormat="1" applyFont="1" applyFill="1" applyBorder="1" applyAlignment="1">
      <alignment horizontal="center" vertical="center"/>
    </xf>
    <xf numFmtId="0" fontId="36" fillId="0" borderId="30" xfId="4" applyFont="1" applyFill="1" applyBorder="1" applyAlignment="1">
      <alignment horizontal="center" vertical="center" wrapText="1"/>
    </xf>
    <xf numFmtId="49" fontId="36" fillId="0" borderId="30" xfId="4" applyNumberFormat="1" applyFont="1" applyFill="1" applyBorder="1" applyAlignment="1">
      <alignment horizontal="center" vertical="center" wrapText="1"/>
    </xf>
    <xf numFmtId="164" fontId="27" fillId="0" borderId="34" xfId="4" applyNumberFormat="1" applyFont="1" applyFill="1" applyBorder="1" applyAlignment="1">
      <alignment vertical="center"/>
    </xf>
    <xf numFmtId="0" fontId="30" fillId="17" borderId="198" xfId="0" applyFont="1" applyFill="1" applyBorder="1" applyAlignment="1">
      <alignment horizontal="center" vertical="center" wrapText="1"/>
    </xf>
    <xf numFmtId="0" fontId="30" fillId="0" borderId="197" xfId="0" applyFont="1" applyBorder="1" applyAlignment="1">
      <alignment horizontal="left" vertical="center" wrapText="1"/>
    </xf>
    <xf numFmtId="164" fontId="27" fillId="0" borderId="39" xfId="4" applyNumberFormat="1" applyFont="1" applyFill="1" applyBorder="1" applyAlignment="1">
      <alignment vertical="center"/>
    </xf>
    <xf numFmtId="39" fontId="22" fillId="0" borderId="19" xfId="4" applyNumberFormat="1" applyFont="1" applyFill="1" applyBorder="1" applyAlignment="1">
      <alignment horizontal="right" vertical="center"/>
    </xf>
    <xf numFmtId="39" fontId="34" fillId="0" borderId="19" xfId="4" applyNumberFormat="1" applyFont="1" applyFill="1" applyBorder="1" applyAlignment="1">
      <alignment horizontal="right" vertical="center"/>
    </xf>
    <xf numFmtId="39" fontId="36" fillId="0" borderId="36" xfId="4" applyNumberFormat="1" applyFont="1" applyFill="1" applyBorder="1" applyAlignment="1">
      <alignment horizontal="right" vertical="center"/>
    </xf>
    <xf numFmtId="0" fontId="30" fillId="0" borderId="131" xfId="10" applyFont="1" applyFill="1" applyBorder="1" applyAlignment="1">
      <alignment horizontal="left" vertical="center" wrapText="1" indent="1"/>
    </xf>
    <xf numFmtId="3" fontId="33" fillId="0" borderId="131" xfId="10" applyNumberFormat="1" applyFont="1" applyFill="1" applyBorder="1" applyAlignment="1">
      <alignment horizontal="center" vertical="center" wrapText="1"/>
    </xf>
    <xf numFmtId="0" fontId="30" fillId="0" borderId="171" xfId="9" applyFont="1" applyFill="1" applyBorder="1" applyAlignment="1">
      <alignment horizontal="left" vertical="center" wrapText="1" indent="2"/>
    </xf>
    <xf numFmtId="0" fontId="27" fillId="0" borderId="21" xfId="4" applyFont="1" applyBorder="1" applyAlignment="1">
      <alignment horizontal="center" vertical="center"/>
    </xf>
    <xf numFmtId="0" fontId="28" fillId="0" borderId="21" xfId="4" applyFont="1" applyBorder="1" applyAlignment="1">
      <alignment horizontal="center" vertical="center"/>
    </xf>
    <xf numFmtId="0" fontId="29" fillId="0" borderId="21" xfId="4" applyFont="1" applyBorder="1" applyAlignment="1">
      <alignment horizontal="left" vertical="center" wrapText="1" indent="1"/>
    </xf>
    <xf numFmtId="0" fontId="25" fillId="0" borderId="21" xfId="4" applyFont="1" applyBorder="1" applyAlignment="1">
      <alignment horizontal="center" vertical="center" wrapText="1"/>
    </xf>
    <xf numFmtId="0" fontId="30" fillId="0" borderId="34" xfId="4" applyFont="1" applyBorder="1" applyAlignment="1">
      <alignment horizontal="center" vertical="center" wrapText="1"/>
    </xf>
    <xf numFmtId="164" fontId="25" fillId="0" borderId="34" xfId="4" applyNumberFormat="1" applyFont="1" applyBorder="1" applyAlignment="1">
      <alignment vertical="center"/>
    </xf>
    <xf numFmtId="0" fontId="27" fillId="0" borderId="34" xfId="4" applyFont="1" applyBorder="1" applyAlignment="1">
      <alignment horizontal="center" vertical="center"/>
    </xf>
    <xf numFmtId="0" fontId="30" fillId="0" borderId="34" xfId="4" applyFont="1" applyBorder="1" applyAlignment="1">
      <alignment horizontal="left" vertical="center" wrapText="1" indent="1"/>
    </xf>
    <xf numFmtId="0" fontId="25" fillId="0" borderId="34" xfId="4" applyFont="1" applyBorder="1" applyAlignment="1">
      <alignment horizontal="center" vertical="center" wrapText="1"/>
    </xf>
    <xf numFmtId="0" fontId="28" fillId="0" borderId="34" xfId="4" applyFont="1" applyBorder="1" applyAlignment="1">
      <alignment horizontal="center" vertical="center"/>
    </xf>
    <xf numFmtId="0" fontId="29" fillId="0" borderId="34" xfId="4" applyFont="1" applyBorder="1" applyAlignment="1">
      <alignment horizontal="left" vertical="center" wrapText="1" indent="1"/>
    </xf>
    <xf numFmtId="164" fontId="25" fillId="0" borderId="26" xfId="4" applyNumberFormat="1" applyFont="1" applyBorder="1" applyAlignment="1">
      <alignment vertical="center"/>
    </xf>
    <xf numFmtId="0" fontId="27" fillId="0" borderId="30" xfId="4" applyFont="1" applyBorder="1" applyAlignment="1">
      <alignment horizontal="center" vertical="center"/>
    </xf>
    <xf numFmtId="0" fontId="30" fillId="0" borderId="30" xfId="4" applyFont="1" applyBorder="1" applyAlignment="1">
      <alignment horizontal="left" vertical="center" wrapText="1" indent="1"/>
    </xf>
    <xf numFmtId="0" fontId="25" fillId="0" borderId="30" xfId="4" applyFont="1" applyBorder="1" applyAlignment="1">
      <alignment horizontal="center" vertical="center" wrapText="1"/>
    </xf>
    <xf numFmtId="164" fontId="25" fillId="0" borderId="31" xfId="4" applyNumberFormat="1" applyFont="1" applyBorder="1" applyAlignment="1">
      <alignment vertical="center"/>
    </xf>
    <xf numFmtId="0" fontId="35" fillId="0" borderId="34" xfId="4" applyFont="1" applyBorder="1" applyAlignment="1">
      <alignment horizontal="left" vertical="center" wrapText="1" indent="1"/>
    </xf>
    <xf numFmtId="0" fontId="33" fillId="0" borderId="34" xfId="4" applyFont="1" applyBorder="1" applyAlignment="1">
      <alignment horizontal="center" vertical="center" wrapText="1"/>
    </xf>
    <xf numFmtId="0" fontId="24" fillId="0" borderId="19" xfId="4" applyFont="1" applyBorder="1" applyAlignment="1">
      <alignment horizontal="center" vertical="center" wrapText="1"/>
    </xf>
    <xf numFmtId="164" fontId="33" fillId="0" borderId="34" xfId="4" applyNumberFormat="1" applyFont="1" applyBorder="1" applyAlignment="1">
      <alignment vertical="center"/>
    </xf>
    <xf numFmtId="0" fontId="36" fillId="0" borderId="26" xfId="4" applyFont="1" applyBorder="1" applyAlignment="1">
      <alignment horizontal="center" vertical="center"/>
    </xf>
    <xf numFmtId="0" fontId="24" fillId="0" borderId="26" xfId="4" applyFont="1" applyBorder="1" applyAlignment="1">
      <alignment horizontal="left" vertical="center" wrapText="1" indent="1"/>
    </xf>
    <xf numFmtId="0" fontId="33" fillId="0" borderId="26" xfId="4" applyFont="1" applyBorder="1" applyAlignment="1">
      <alignment horizontal="center" vertical="center" wrapText="1"/>
    </xf>
    <xf numFmtId="0" fontId="24" fillId="0" borderId="26" xfId="4" applyFont="1" applyBorder="1" applyAlignment="1">
      <alignment horizontal="center" vertical="center" wrapText="1"/>
    </xf>
    <xf numFmtId="164" fontId="33" fillId="0" borderId="26" xfId="4" applyNumberFormat="1" applyFont="1" applyBorder="1" applyAlignment="1">
      <alignment vertical="center"/>
    </xf>
    <xf numFmtId="0" fontId="22" fillId="0" borderId="37" xfId="4" applyFont="1" applyBorder="1" applyAlignment="1">
      <alignment horizontal="center" vertical="center"/>
    </xf>
    <xf numFmtId="0" fontId="36" fillId="0" borderId="37" xfId="4" applyFont="1" applyBorder="1" applyAlignment="1">
      <alignment horizontal="center" vertical="center"/>
    </xf>
    <xf numFmtId="0" fontId="35" fillId="0" borderId="37" xfId="4" applyFont="1" applyBorder="1" applyAlignment="1">
      <alignment horizontal="left" vertical="center" wrapText="1" indent="1"/>
    </xf>
    <xf numFmtId="0" fontId="33" fillId="0" borderId="37" xfId="4" applyFont="1" applyBorder="1" applyAlignment="1">
      <alignment horizontal="center" vertical="center" wrapText="1"/>
    </xf>
    <xf numFmtId="0" fontId="24" fillId="0" borderId="37" xfId="4" applyFont="1" applyBorder="1" applyAlignment="1">
      <alignment horizontal="center" vertical="center" wrapText="1"/>
    </xf>
    <xf numFmtId="164" fontId="33" fillId="0" borderId="37" xfId="4" applyNumberFormat="1" applyFont="1" applyBorder="1" applyAlignment="1">
      <alignment vertical="center"/>
    </xf>
    <xf numFmtId="164" fontId="25" fillId="0" borderId="37" xfId="4" applyNumberFormat="1" applyFont="1" applyBorder="1" applyAlignment="1">
      <alignment vertical="center"/>
    </xf>
    <xf numFmtId="0" fontId="36" fillId="0" borderId="31" xfId="4" applyFont="1" applyBorder="1" applyAlignment="1">
      <alignment horizontal="center" vertical="center"/>
    </xf>
    <xf numFmtId="0" fontId="24" fillId="0" borderId="31" xfId="4" applyFont="1" applyBorder="1" applyAlignment="1">
      <alignment horizontal="left" vertical="center" wrapText="1" indent="1"/>
    </xf>
    <xf numFmtId="0" fontId="33" fillId="0" borderId="31" xfId="4" applyFont="1" applyBorder="1" applyAlignment="1">
      <alignment horizontal="center" vertical="center" wrapText="1"/>
    </xf>
    <xf numFmtId="0" fontId="24" fillId="0" borderId="31" xfId="4" applyFont="1" applyBorder="1" applyAlignment="1">
      <alignment horizontal="center" vertical="center" wrapText="1"/>
    </xf>
    <xf numFmtId="164" fontId="33" fillId="0" borderId="31" xfId="4" applyNumberFormat="1" applyFont="1" applyBorder="1" applyAlignment="1">
      <alignment vertical="center"/>
    </xf>
    <xf numFmtId="0" fontId="35" fillId="0" borderId="19" xfId="4" applyFont="1" applyBorder="1" applyAlignment="1">
      <alignment horizontal="left" vertical="center" wrapText="1" indent="1"/>
    </xf>
    <xf numFmtId="0" fontId="33" fillId="0" borderId="19" xfId="4" applyFont="1" applyBorder="1" applyAlignment="1">
      <alignment horizontal="center" vertical="center" wrapText="1"/>
    </xf>
    <xf numFmtId="164" fontId="33" fillId="0" borderId="19" xfId="4" applyNumberFormat="1" applyFont="1" applyBorder="1" applyAlignment="1">
      <alignment vertical="center"/>
    </xf>
    <xf numFmtId="0" fontId="22" fillId="0" borderId="26" xfId="4" applyFont="1" applyBorder="1" applyAlignment="1">
      <alignment horizontal="center" vertical="center"/>
    </xf>
    <xf numFmtId="0" fontId="22" fillId="0" borderId="31" xfId="4" applyFont="1" applyBorder="1" applyAlignment="1">
      <alignment horizontal="center" vertical="center"/>
    </xf>
    <xf numFmtId="0" fontId="35" fillId="0" borderId="26" xfId="4" applyFont="1" applyBorder="1" applyAlignment="1">
      <alignment horizontal="left" vertical="center" wrapText="1" indent="1"/>
    </xf>
    <xf numFmtId="0" fontId="27" fillId="0" borderId="19" xfId="4" applyFont="1" applyBorder="1" applyAlignment="1">
      <alignment horizontal="center" vertical="center"/>
    </xf>
    <xf numFmtId="0" fontId="28" fillId="0" borderId="19" xfId="4" applyFont="1" applyBorder="1" applyAlignment="1">
      <alignment horizontal="center" vertical="center"/>
    </xf>
    <xf numFmtId="164" fontId="25" fillId="0" borderId="19" xfId="4" applyNumberFormat="1" applyFont="1" applyBorder="1" applyAlignment="1">
      <alignment vertical="center"/>
    </xf>
    <xf numFmtId="0" fontId="36" fillId="0" borderId="41" xfId="4" applyFont="1" applyBorder="1" applyAlignment="1">
      <alignment horizontal="center" vertical="center"/>
    </xf>
    <xf numFmtId="0" fontId="30" fillId="0" borderId="41" xfId="4" applyFont="1" applyBorder="1" applyAlignment="1">
      <alignment horizontal="center" vertical="center"/>
    </xf>
    <xf numFmtId="0" fontId="24" fillId="0" borderId="41" xfId="4" applyFont="1" applyBorder="1" applyAlignment="1">
      <alignment horizontal="left" vertical="center" wrapText="1" indent="1"/>
    </xf>
    <xf numFmtId="0" fontId="33" fillId="0" borderId="41" xfId="4" applyFont="1" applyBorder="1" applyAlignment="1">
      <alignment horizontal="center" vertical="center" wrapText="1"/>
    </xf>
    <xf numFmtId="0" fontId="24" fillId="0" borderId="41" xfId="4" applyFont="1" applyBorder="1" applyAlignment="1">
      <alignment horizontal="center" vertical="center" wrapText="1"/>
    </xf>
    <xf numFmtId="164" fontId="25" fillId="0" borderId="39" xfId="4" applyNumberFormat="1" applyFont="1" applyBorder="1" applyAlignment="1">
      <alignment vertical="center"/>
    </xf>
    <xf numFmtId="164" fontId="25" fillId="0" borderId="41" xfId="4" applyNumberFormat="1" applyFont="1" applyBorder="1" applyAlignment="1">
      <alignment vertical="center"/>
    </xf>
    <xf numFmtId="0" fontId="29" fillId="0" borderId="37" xfId="4" applyFont="1" applyFill="1" applyBorder="1" applyAlignment="1">
      <alignment horizontal="left" vertical="center" wrapText="1" indent="1"/>
    </xf>
    <xf numFmtId="0" fontId="24" fillId="16" borderId="22" xfId="8" applyFont="1" applyFill="1" applyBorder="1" applyAlignment="1">
      <alignment horizontal="left" vertical="center" wrapText="1" indent="1"/>
    </xf>
    <xf numFmtId="0" fontId="30" fillId="0" borderId="73" xfId="4" applyFont="1" applyFill="1" applyBorder="1" applyAlignment="1">
      <alignment horizontal="left" vertical="center" wrapText="1" indent="1"/>
    </xf>
    <xf numFmtId="0" fontId="24" fillId="0" borderId="22" xfId="8" applyFont="1" applyFill="1" applyBorder="1" applyAlignment="1">
      <alignment horizontal="left" vertical="center" wrapText="1" indent="1"/>
    </xf>
    <xf numFmtId="0" fontId="24" fillId="12" borderId="17" xfId="8" applyFont="1" applyFill="1" applyBorder="1" applyAlignment="1">
      <alignment horizontal="center" vertical="center" wrapText="1"/>
    </xf>
    <xf numFmtId="0" fontId="24" fillId="12" borderId="17" xfId="10" applyFont="1" applyFill="1" applyBorder="1" applyAlignment="1">
      <alignment horizontal="left" vertical="center" wrapText="1" indent="1"/>
    </xf>
    <xf numFmtId="164" fontId="34" fillId="0" borderId="17" xfId="10" applyNumberFormat="1" applyFont="1" applyFill="1" applyBorder="1" applyAlignment="1">
      <alignment horizontal="right" vertical="center"/>
    </xf>
    <xf numFmtId="164" fontId="25" fillId="0" borderId="44" xfId="10" applyNumberFormat="1" applyFont="1" applyFill="1" applyBorder="1" applyAlignment="1">
      <alignment horizontal="right" vertical="center"/>
    </xf>
    <xf numFmtId="164" fontId="25" fillId="0" borderId="17" xfId="10" applyNumberFormat="1" applyFont="1" applyFill="1" applyBorder="1" applyAlignment="1">
      <alignment horizontal="right" vertical="center"/>
    </xf>
    <xf numFmtId="0" fontId="24" fillId="12" borderId="26" xfId="4" applyFont="1" applyFill="1" applyBorder="1" applyAlignment="1">
      <alignment horizontal="center" vertical="center" wrapText="1"/>
    </xf>
    <xf numFmtId="0" fontId="24" fillId="12" borderId="31" xfId="4" applyFont="1" applyFill="1" applyBorder="1" applyAlignment="1">
      <alignment horizontal="center" vertical="center" wrapText="1"/>
    </xf>
    <xf numFmtId="164" fontId="25" fillId="14" borderId="31" xfId="4" applyNumberFormat="1" applyFont="1" applyFill="1" applyBorder="1" applyAlignment="1">
      <alignment vertical="center"/>
    </xf>
    <xf numFmtId="164" fontId="33" fillId="0" borderId="31" xfId="12" applyNumberFormat="1" applyFont="1" applyFill="1" applyBorder="1" applyAlignment="1">
      <alignment horizontal="right" vertical="center"/>
    </xf>
    <xf numFmtId="164" fontId="34" fillId="12" borderId="19" xfId="4" applyNumberFormat="1" applyFont="1" applyFill="1" applyBorder="1" applyAlignment="1">
      <alignment vertical="center"/>
    </xf>
    <xf numFmtId="0" fontId="24" fillId="12" borderId="34" xfId="4" applyFont="1" applyFill="1" applyBorder="1" applyAlignment="1">
      <alignment horizontal="left" vertical="center" wrapText="1" indent="1"/>
    </xf>
    <xf numFmtId="0" fontId="24" fillId="12" borderId="26" xfId="4" applyFont="1" applyFill="1" applyBorder="1" applyAlignment="1">
      <alignment horizontal="left" vertical="center" wrapText="1" indent="1"/>
    </xf>
    <xf numFmtId="0" fontId="24" fillId="12" borderId="31" xfId="4" applyFont="1" applyFill="1" applyBorder="1" applyAlignment="1">
      <alignment horizontal="left" vertical="center" wrapText="1" indent="1"/>
    </xf>
    <xf numFmtId="0" fontId="24" fillId="12" borderId="133" xfId="10" applyFont="1" applyFill="1" applyBorder="1" applyAlignment="1">
      <alignment horizontal="left" vertical="center" wrapText="1" indent="1"/>
    </xf>
    <xf numFmtId="0" fontId="30" fillId="14" borderId="26" xfId="4" applyFont="1" applyFill="1" applyBorder="1" applyAlignment="1">
      <alignment horizontal="center" vertical="center"/>
    </xf>
    <xf numFmtId="0" fontId="30" fillId="12" borderId="26" xfId="4" applyFont="1" applyFill="1" applyBorder="1" applyAlignment="1">
      <alignment horizontal="center" vertical="center" wrapText="1"/>
    </xf>
    <xf numFmtId="0" fontId="24" fillId="14" borderId="26" xfId="4" applyFont="1" applyFill="1" applyBorder="1" applyAlignment="1">
      <alignment horizontal="center" vertical="center"/>
    </xf>
    <xf numFmtId="49" fontId="24" fillId="12" borderId="26" xfId="10" applyNumberFormat="1" applyFont="1" applyFill="1" applyBorder="1" applyAlignment="1">
      <alignment horizontal="center" vertical="center"/>
    </xf>
    <xf numFmtId="49" fontId="24" fillId="12" borderId="31" xfId="10" applyNumberFormat="1" applyFont="1" applyFill="1" applyBorder="1" applyAlignment="1">
      <alignment horizontal="center" vertical="center"/>
    </xf>
    <xf numFmtId="0" fontId="24" fillId="14" borderId="37" xfId="4" applyFont="1" applyFill="1" applyBorder="1" applyAlignment="1">
      <alignment horizontal="center" vertical="center"/>
    </xf>
    <xf numFmtId="0" fontId="30" fillId="14" borderId="34" xfId="4" applyFont="1" applyFill="1" applyBorder="1" applyAlignment="1">
      <alignment horizontal="center" vertical="center"/>
    </xf>
    <xf numFmtId="0" fontId="30" fillId="14" borderId="41" xfId="4" applyFont="1" applyFill="1" applyBorder="1" applyAlignment="1">
      <alignment horizontal="center" vertical="center"/>
    </xf>
    <xf numFmtId="0" fontId="30" fillId="14" borderId="37" xfId="4" applyFont="1" applyFill="1" applyBorder="1" applyAlignment="1">
      <alignment horizontal="center" vertical="center"/>
    </xf>
    <xf numFmtId="0" fontId="24" fillId="14" borderId="31" xfId="4" applyFont="1" applyFill="1" applyBorder="1" applyAlignment="1">
      <alignment horizontal="center" vertical="center"/>
    </xf>
    <xf numFmtId="0" fontId="24" fillId="14" borderId="34" xfId="4" applyFont="1" applyFill="1" applyBorder="1" applyAlignment="1">
      <alignment horizontal="center" vertical="center"/>
    </xf>
    <xf numFmtId="0" fontId="24" fillId="14" borderId="101" xfId="4" applyFont="1" applyFill="1" applyBorder="1" applyAlignment="1">
      <alignment horizontal="center" vertical="center"/>
    </xf>
    <xf numFmtId="0" fontId="30" fillId="14" borderId="39" xfId="4" applyFont="1" applyFill="1" applyBorder="1" applyAlignment="1">
      <alignment horizontal="center" vertical="center"/>
    </xf>
    <xf numFmtId="164" fontId="25" fillId="0" borderId="186" xfId="4" applyNumberFormat="1" applyFont="1" applyFill="1" applyBorder="1" applyAlignment="1">
      <alignment vertical="center"/>
    </xf>
    <xf numFmtId="0" fontId="29" fillId="0" borderId="27" xfId="4" applyFont="1" applyFill="1" applyBorder="1" applyAlignment="1">
      <alignment horizontal="left" vertical="center" wrapText="1" indent="1"/>
    </xf>
    <xf numFmtId="0" fontId="29" fillId="0" borderId="90" xfId="4" applyFont="1" applyFill="1" applyBorder="1" applyAlignment="1">
      <alignment horizontal="left" vertical="center" wrapText="1" indent="1"/>
    </xf>
    <xf numFmtId="0" fontId="27" fillId="0" borderId="26" xfId="4" applyFont="1" applyFill="1" applyBorder="1" applyAlignment="1">
      <alignment vertical="center" wrapText="1"/>
    </xf>
    <xf numFmtId="0" fontId="29" fillId="0" borderId="26" xfId="4" applyFont="1" applyFill="1" applyBorder="1" applyAlignment="1">
      <alignment vertical="center" wrapText="1"/>
    </xf>
    <xf numFmtId="0" fontId="27" fillId="0" borderId="19" xfId="4" applyFont="1" applyFill="1" applyBorder="1" applyAlignment="1">
      <alignment vertical="center" wrapText="1"/>
    </xf>
    <xf numFmtId="0" fontId="29" fillId="0" borderId="19" xfId="4" applyFont="1" applyFill="1" applyBorder="1" applyAlignment="1">
      <alignment vertical="center" wrapText="1"/>
    </xf>
    <xf numFmtId="2" fontId="25" fillId="12" borderId="26" xfId="4" applyNumberFormat="1" applyFont="1" applyFill="1" applyBorder="1" applyAlignment="1">
      <alignment vertical="center"/>
    </xf>
    <xf numFmtId="2" fontId="34" fillId="12" borderId="34" xfId="4" applyNumberFormat="1" applyFont="1" applyFill="1" applyBorder="1" applyAlignment="1">
      <alignment vertical="center"/>
    </xf>
    <xf numFmtId="0" fontId="26" fillId="0" borderId="26" xfId="4" applyFont="1" applyFill="1" applyBorder="1" applyAlignment="1">
      <alignment vertical="center" wrapText="1"/>
    </xf>
    <xf numFmtId="0" fontId="26" fillId="0" borderId="97" xfId="4" applyFont="1" applyFill="1" applyBorder="1" applyAlignment="1">
      <alignment vertical="center" wrapText="1"/>
    </xf>
    <xf numFmtId="0" fontId="26" fillId="0" borderId="19" xfId="4" applyFont="1" applyFill="1" applyBorder="1" applyAlignment="1">
      <alignment vertical="center" wrapText="1"/>
    </xf>
    <xf numFmtId="0" fontId="26" fillId="0" borderId="88" xfId="4" applyFont="1" applyFill="1" applyBorder="1" applyAlignment="1">
      <alignment vertical="center" wrapText="1"/>
    </xf>
    <xf numFmtId="2" fontId="25" fillId="12" borderId="31" xfId="4" applyNumberFormat="1" applyFont="1" applyFill="1" applyBorder="1" applyAlignment="1">
      <alignment vertical="center"/>
    </xf>
    <xf numFmtId="0" fontId="51" fillId="0" borderId="22" xfId="8" applyFont="1" applyFill="1" applyBorder="1" applyAlignment="1">
      <alignment horizontal="left" vertical="center" wrapText="1" indent="1"/>
    </xf>
    <xf numFmtId="0" fontId="24" fillId="0" borderId="36" xfId="4" applyFont="1" applyFill="1" applyBorder="1" applyAlignment="1">
      <alignment horizontal="center" vertical="center" wrapText="1"/>
    </xf>
    <xf numFmtId="0" fontId="24" fillId="0" borderId="42" xfId="9" applyFont="1" applyFill="1" applyBorder="1" applyAlignment="1">
      <alignment horizontal="left" vertical="center" wrapText="1" indent="1"/>
    </xf>
    <xf numFmtId="0" fontId="85" fillId="0" borderId="97" xfId="4" applyFont="1" applyFill="1" applyBorder="1" applyAlignment="1">
      <alignment horizontal="center" vertical="center"/>
    </xf>
    <xf numFmtId="0" fontId="85" fillId="0" borderId="98" xfId="4" applyFont="1" applyFill="1" applyBorder="1" applyAlignment="1">
      <alignment horizontal="center" vertical="center"/>
    </xf>
    <xf numFmtId="0" fontId="85" fillId="0" borderId="20" xfId="4" applyFont="1" applyFill="1" applyBorder="1" applyAlignment="1">
      <alignment horizontal="center" vertical="center"/>
    </xf>
    <xf numFmtId="0" fontId="85" fillId="0" borderId="186" xfId="4" applyFont="1" applyFill="1" applyBorder="1" applyAlignment="1">
      <alignment horizontal="center" vertical="center"/>
    </xf>
    <xf numFmtId="0" fontId="33" fillId="12" borderId="26" xfId="4" applyFont="1" applyFill="1" applyBorder="1" applyAlignment="1">
      <alignment horizontal="center" vertical="center" wrapText="1"/>
    </xf>
    <xf numFmtId="0" fontId="85" fillId="0" borderId="99" xfId="4" applyFont="1" applyFill="1" applyBorder="1" applyAlignment="1">
      <alignment horizontal="center" vertical="center"/>
    </xf>
    <xf numFmtId="0" fontId="85" fillId="0" borderId="248" xfId="4" applyFont="1" applyFill="1" applyBorder="1" applyAlignment="1">
      <alignment horizontal="center" vertical="center"/>
    </xf>
    <xf numFmtId="0" fontId="33" fillId="12" borderId="31" xfId="4" applyFont="1" applyFill="1" applyBorder="1" applyAlignment="1">
      <alignment horizontal="center" vertical="center" wrapText="1"/>
    </xf>
    <xf numFmtId="0" fontId="33" fillId="12" borderId="34" xfId="4" applyFont="1" applyFill="1" applyBorder="1" applyAlignment="1">
      <alignment horizontal="center" vertical="center" wrapText="1"/>
    </xf>
    <xf numFmtId="0" fontId="24" fillId="12" borderId="34" xfId="4" applyFont="1" applyFill="1" applyBorder="1" applyAlignment="1">
      <alignment horizontal="center" vertical="center" wrapText="1"/>
    </xf>
    <xf numFmtId="164" fontId="33" fillId="12" borderId="34" xfId="4" applyNumberFormat="1" applyFont="1" applyFill="1" applyBorder="1" applyAlignment="1">
      <alignment vertical="center"/>
    </xf>
    <xf numFmtId="164" fontId="33" fillId="12" borderId="26" xfId="4" applyNumberFormat="1" applyFont="1" applyFill="1" applyBorder="1" applyAlignment="1">
      <alignment vertical="center"/>
    </xf>
    <xf numFmtId="0" fontId="24" fillId="12" borderId="20" xfId="4" applyFont="1" applyFill="1" applyBorder="1" applyAlignment="1">
      <alignment horizontal="left" vertical="center" wrapText="1" indent="1"/>
    </xf>
    <xf numFmtId="0" fontId="24" fillId="12" borderId="30" xfId="4" applyFont="1" applyFill="1" applyBorder="1" applyAlignment="1">
      <alignment horizontal="center" vertical="center" wrapText="1"/>
    </xf>
    <xf numFmtId="164" fontId="33" fillId="12" borderId="31" xfId="4" applyNumberFormat="1" applyFont="1" applyFill="1" applyBorder="1" applyAlignment="1">
      <alignment vertical="center"/>
    </xf>
    <xf numFmtId="0" fontId="35" fillId="12" borderId="19" xfId="4" applyFont="1" applyFill="1" applyBorder="1" applyAlignment="1">
      <alignment horizontal="center" vertical="center"/>
    </xf>
    <xf numFmtId="0" fontId="35" fillId="12" borderId="19" xfId="4" applyFont="1" applyFill="1" applyBorder="1" applyAlignment="1">
      <alignment horizontal="left" vertical="center" wrapText="1" indent="1"/>
    </xf>
    <xf numFmtId="0" fontId="33" fillId="12" borderId="19" xfId="4" applyFont="1" applyFill="1" applyBorder="1" applyAlignment="1">
      <alignment horizontal="center" vertical="center" wrapText="1"/>
    </xf>
    <xf numFmtId="0" fontId="24" fillId="12" borderId="19" xfId="4" applyFont="1" applyFill="1" applyBorder="1" applyAlignment="1">
      <alignment horizontal="center" vertical="center" wrapText="1"/>
    </xf>
    <xf numFmtId="164" fontId="33" fillId="12" borderId="19" xfId="4" applyNumberFormat="1" applyFont="1" applyFill="1" applyBorder="1" applyAlignment="1">
      <alignment vertical="center"/>
    </xf>
    <xf numFmtId="164" fontId="25" fillId="12" borderId="19" xfId="4" applyNumberFormat="1" applyFont="1" applyFill="1" applyBorder="1" applyAlignment="1">
      <alignment vertical="center"/>
    </xf>
    <xf numFmtId="49" fontId="24" fillId="12" borderId="19" xfId="10" applyNumberFormat="1" applyFont="1" applyFill="1" applyBorder="1" applyAlignment="1">
      <alignment horizontal="center" vertical="center"/>
    </xf>
    <xf numFmtId="0" fontId="24" fillId="12" borderId="31" xfId="4" applyFont="1" applyFill="1" applyBorder="1" applyAlignment="1">
      <alignment horizontal="center" vertical="center"/>
    </xf>
    <xf numFmtId="164" fontId="34" fillId="12" borderId="31" xfId="4" applyNumberFormat="1" applyFont="1" applyFill="1" applyBorder="1" applyAlignment="1">
      <alignment vertical="center"/>
    </xf>
    <xf numFmtId="0" fontId="24" fillId="12" borderId="34" xfId="4" applyFont="1" applyFill="1" applyBorder="1" applyAlignment="1">
      <alignment horizontal="center" vertical="center"/>
    </xf>
    <xf numFmtId="0" fontId="35" fillId="12" borderId="34" xfId="4" applyFont="1" applyFill="1" applyBorder="1" applyAlignment="1">
      <alignment horizontal="left" vertical="center" wrapText="1" indent="1"/>
    </xf>
    <xf numFmtId="1" fontId="33" fillId="16" borderId="17" xfId="10" applyNumberFormat="1" applyFont="1" applyFill="1" applyBorder="1" applyAlignment="1">
      <alignment horizontal="center" vertical="center" wrapText="1"/>
    </xf>
    <xf numFmtId="1" fontId="56" fillId="18" borderId="17" xfId="10" applyNumberFormat="1" applyFont="1" applyFill="1" applyBorder="1" applyAlignment="1">
      <alignment horizontal="center" vertical="center" wrapText="1"/>
    </xf>
    <xf numFmtId="49" fontId="24" fillId="0" borderId="176" xfId="10" applyNumberFormat="1" applyFont="1" applyFill="1" applyBorder="1" applyAlignment="1">
      <alignment horizontal="center" vertical="center"/>
    </xf>
    <xf numFmtId="1" fontId="56" fillId="18" borderId="25" xfId="10" applyNumberFormat="1" applyFont="1" applyFill="1" applyBorder="1" applyAlignment="1">
      <alignment horizontal="center" vertical="center" wrapText="1"/>
    </xf>
    <xf numFmtId="0" fontId="22" fillId="12" borderId="129" xfId="4" applyFont="1" applyFill="1" applyBorder="1" applyAlignment="1">
      <alignment horizontal="center" vertical="center"/>
    </xf>
    <xf numFmtId="0" fontId="35" fillId="12" borderId="129" xfId="4" applyFont="1" applyFill="1" applyBorder="1" applyAlignment="1">
      <alignment horizontal="left" vertical="center" wrapText="1" indent="1"/>
    </xf>
    <xf numFmtId="0" fontId="35" fillId="12" borderId="21" xfId="4" applyFont="1" applyFill="1" applyBorder="1" applyAlignment="1">
      <alignment horizontal="center" vertical="center"/>
    </xf>
    <xf numFmtId="0" fontId="35" fillId="12" borderId="21" xfId="4" applyFont="1" applyFill="1" applyBorder="1" applyAlignment="1">
      <alignment horizontal="left" vertical="center" wrapText="1" indent="1"/>
    </xf>
    <xf numFmtId="0" fontId="25" fillId="12" borderId="21" xfId="4" applyFont="1" applyFill="1" applyBorder="1" applyAlignment="1">
      <alignment horizontal="center" vertical="center" wrapText="1"/>
    </xf>
    <xf numFmtId="0" fontId="30" fillId="12" borderId="21" xfId="4" applyFont="1" applyFill="1" applyBorder="1" applyAlignment="1">
      <alignment horizontal="center" vertical="center" wrapText="1"/>
    </xf>
    <xf numFmtId="164" fontId="25" fillId="12" borderId="21" xfId="4" applyNumberFormat="1" applyFont="1" applyFill="1" applyBorder="1" applyAlignment="1">
      <alignment vertical="center"/>
    </xf>
    <xf numFmtId="164" fontId="26" fillId="12" borderId="21" xfId="4" applyNumberFormat="1" applyFont="1" applyFill="1" applyBorder="1" applyAlignment="1">
      <alignment vertical="center"/>
    </xf>
    <xf numFmtId="0" fontId="31" fillId="12" borderId="21" xfId="10" applyFont="1" applyFill="1" applyBorder="1" applyAlignment="1">
      <alignment horizontal="center" vertical="center" wrapText="1"/>
    </xf>
    <xf numFmtId="0" fontId="30" fillId="12" borderId="26" xfId="4" applyFont="1" applyFill="1" applyBorder="1" applyAlignment="1">
      <alignment horizontal="center" vertical="center"/>
    </xf>
    <xf numFmtId="164" fontId="25" fillId="12" borderId="26" xfId="4" applyNumberFormat="1" applyFont="1" applyFill="1" applyBorder="1" applyAlignment="1">
      <alignment vertical="center"/>
    </xf>
    <xf numFmtId="164" fontId="26" fillId="12" borderId="26" xfId="4" applyNumberFormat="1" applyFont="1" applyFill="1" applyBorder="1" applyAlignment="1">
      <alignment vertical="center"/>
    </xf>
    <xf numFmtId="0" fontId="23" fillId="12" borderId="17" xfId="10" applyFont="1" applyFill="1" applyBorder="1" applyAlignment="1">
      <alignment horizontal="left" vertical="center" wrapText="1" indent="1"/>
    </xf>
    <xf numFmtId="1" fontId="25" fillId="12" borderId="17" xfId="1" applyNumberFormat="1" applyFont="1" applyFill="1" applyBorder="1" applyAlignment="1">
      <alignment horizontal="center" vertical="center" wrapText="1"/>
    </xf>
    <xf numFmtId="0" fontId="30" fillId="12" borderId="17" xfId="4" applyFont="1" applyFill="1" applyBorder="1" applyAlignment="1">
      <alignment horizontal="center" vertical="center" wrapText="1"/>
    </xf>
    <xf numFmtId="0" fontId="30" fillId="12" borderId="31" xfId="4" applyFont="1" applyFill="1" applyBorder="1" applyAlignment="1">
      <alignment horizontal="center" vertical="center" wrapText="1"/>
    </xf>
    <xf numFmtId="0" fontId="23" fillId="12" borderId="25" xfId="10" applyFont="1" applyFill="1" applyBorder="1" applyAlignment="1">
      <alignment horizontal="left" vertical="center" wrapText="1" indent="1"/>
    </xf>
    <xf numFmtId="1" fontId="25" fillId="12" borderId="25" xfId="1" applyNumberFormat="1" applyFont="1" applyFill="1" applyBorder="1" applyAlignment="1">
      <alignment horizontal="center" vertical="center" wrapText="1"/>
    </xf>
    <xf numFmtId="0" fontId="25" fillId="12" borderId="25" xfId="10" applyFont="1" applyFill="1" applyBorder="1" applyAlignment="1">
      <alignment horizontal="center" vertical="center"/>
    </xf>
    <xf numFmtId="0" fontId="24" fillId="12" borderId="35" xfId="10" applyFont="1" applyFill="1" applyBorder="1" applyAlignment="1">
      <alignment horizontal="left" vertical="center" wrapText="1" indent="1"/>
    </xf>
    <xf numFmtId="164" fontId="25" fillId="12" borderId="254" xfId="10" applyNumberFormat="1" applyFont="1" applyFill="1" applyBorder="1" applyAlignment="1">
      <alignment vertical="center"/>
    </xf>
    <xf numFmtId="164" fontId="25" fillId="12" borderId="123" xfId="10" applyNumberFormat="1" applyFont="1" applyFill="1" applyBorder="1" applyAlignment="1">
      <alignment vertical="center"/>
    </xf>
    <xf numFmtId="164" fontId="26" fillId="12" borderId="123" xfId="10" applyNumberFormat="1" applyFont="1" applyFill="1" applyBorder="1" applyAlignment="1">
      <alignment vertical="center"/>
    </xf>
    <xf numFmtId="0" fontId="30" fillId="12" borderId="25" xfId="4" applyFont="1" applyFill="1" applyBorder="1" applyAlignment="1">
      <alignment horizontal="center" vertical="center" wrapText="1"/>
    </xf>
    <xf numFmtId="0" fontId="24" fillId="12" borderId="29" xfId="8" applyFont="1" applyFill="1" applyBorder="1" applyAlignment="1">
      <alignment vertical="center" wrapText="1"/>
    </xf>
    <xf numFmtId="0" fontId="31" fillId="12" borderId="19" xfId="10" applyFont="1" applyFill="1" applyBorder="1" applyAlignment="1">
      <alignment horizontal="center" vertical="center" wrapText="1"/>
    </xf>
    <xf numFmtId="0" fontId="85" fillId="0" borderId="235" xfId="4" applyFont="1" applyFill="1" applyBorder="1" applyAlignment="1">
      <alignment horizontal="center" vertical="center"/>
    </xf>
    <xf numFmtId="0" fontId="30" fillId="12" borderId="30" xfId="4" applyFont="1" applyFill="1" applyBorder="1" applyAlignment="1">
      <alignment horizontal="center" vertical="center" wrapText="1"/>
    </xf>
    <xf numFmtId="0" fontId="24" fillId="12" borderId="26" xfId="4" applyFont="1" applyFill="1" applyBorder="1" applyAlignment="1">
      <alignment horizontal="center" vertical="center"/>
    </xf>
    <xf numFmtId="0" fontId="85" fillId="0" borderId="166" xfId="4" applyFont="1" applyFill="1" applyBorder="1" applyAlignment="1">
      <alignment horizontal="center" vertical="center"/>
    </xf>
    <xf numFmtId="0" fontId="24" fillId="12" borderId="41" xfId="4" applyFont="1" applyFill="1" applyBorder="1" applyAlignment="1">
      <alignment horizontal="left" vertical="center" wrapText="1" indent="1"/>
    </xf>
    <xf numFmtId="0" fontId="22" fillId="0" borderId="172" xfId="4" applyFont="1" applyFill="1" applyBorder="1" applyAlignment="1">
      <alignment horizontal="center" vertical="center"/>
    </xf>
    <xf numFmtId="0" fontId="27" fillId="12" borderId="21" xfId="4" applyFont="1" applyFill="1" applyBorder="1" applyAlignment="1">
      <alignment horizontal="center" vertical="center"/>
    </xf>
    <xf numFmtId="0" fontId="31" fillId="12" borderId="34" xfId="10" applyFont="1" applyFill="1" applyBorder="1" applyAlignment="1">
      <alignment horizontal="center" vertical="center" wrapText="1"/>
    </xf>
    <xf numFmtId="0" fontId="27" fillId="12" borderId="34" xfId="4" applyFont="1" applyFill="1" applyBorder="1" applyAlignment="1">
      <alignment horizontal="center" vertical="center"/>
    </xf>
    <xf numFmtId="164" fontId="31" fillId="12" borderId="34" xfId="10" applyNumberFormat="1" applyFont="1" applyFill="1" applyBorder="1" applyAlignment="1">
      <alignment horizontal="center" vertical="center" wrapText="1"/>
    </xf>
    <xf numFmtId="0" fontId="31" fillId="12" borderId="26" xfId="10" applyFont="1" applyFill="1" applyBorder="1" applyAlignment="1">
      <alignment horizontal="center" vertical="center" wrapText="1"/>
    </xf>
    <xf numFmtId="0" fontId="22" fillId="12" borderId="19" xfId="4" applyFont="1" applyFill="1" applyBorder="1" applyAlignment="1">
      <alignment horizontal="center" vertical="center"/>
    </xf>
    <xf numFmtId="0" fontId="36" fillId="12" borderId="19" xfId="4" applyFont="1" applyFill="1" applyBorder="1" applyAlignment="1">
      <alignment horizontal="center" vertical="center"/>
    </xf>
    <xf numFmtId="0" fontId="22" fillId="12" borderId="34" xfId="4" applyFont="1" applyFill="1" applyBorder="1" applyAlignment="1">
      <alignment horizontal="center" vertical="center"/>
    </xf>
    <xf numFmtId="0" fontId="33" fillId="12" borderId="26" xfId="4" applyNumberFormat="1" applyFont="1" applyFill="1" applyBorder="1" applyAlignment="1">
      <alignment horizontal="center" vertical="center" wrapText="1"/>
    </xf>
    <xf numFmtId="0" fontId="27" fillId="12" borderId="26" xfId="4" applyFont="1" applyFill="1" applyBorder="1" applyAlignment="1">
      <alignment horizontal="center" vertical="center"/>
    </xf>
    <xf numFmtId="0" fontId="30" fillId="12" borderId="34" xfId="4" applyFont="1" applyFill="1" applyBorder="1" applyAlignment="1">
      <alignment horizontal="center" vertical="center" wrapText="1"/>
    </xf>
    <xf numFmtId="0" fontId="24" fillId="12" borderId="17" xfId="8" applyFont="1" applyFill="1" applyBorder="1" applyAlignment="1">
      <alignment horizontal="left" vertical="center" wrapText="1" indent="1"/>
    </xf>
    <xf numFmtId="0" fontId="30" fillId="12" borderId="17" xfId="8" applyFont="1" applyFill="1" applyBorder="1" applyAlignment="1">
      <alignment horizontal="left" vertical="center" wrapText="1" indent="1"/>
    </xf>
    <xf numFmtId="0" fontId="25" fillId="12" borderId="17" xfId="10" applyFont="1" applyFill="1" applyBorder="1" applyAlignment="1">
      <alignment horizontal="center" vertical="center" wrapText="1"/>
    </xf>
    <xf numFmtId="0" fontId="30" fillId="12" borderId="34" xfId="4" applyFont="1" applyFill="1" applyBorder="1" applyAlignment="1">
      <alignment horizontal="left" vertical="center" wrapText="1" indent="1"/>
    </xf>
    <xf numFmtId="0" fontId="30" fillId="12" borderId="26" xfId="4" applyFont="1" applyFill="1" applyBorder="1" applyAlignment="1">
      <alignment horizontal="left" vertical="center" indent="1"/>
    </xf>
    <xf numFmtId="39" fontId="33" fillId="12" borderId="26" xfId="4" applyNumberFormat="1" applyFont="1" applyFill="1" applyBorder="1" applyAlignment="1">
      <alignment horizontal="right" vertical="center"/>
    </xf>
    <xf numFmtId="39" fontId="34" fillId="0" borderId="37" xfId="4" applyNumberFormat="1" applyFont="1" applyFill="1" applyBorder="1" applyAlignment="1">
      <alignment horizontal="right" vertical="center"/>
    </xf>
    <xf numFmtId="0" fontId="24" fillId="0" borderId="36" xfId="4" applyFont="1" applyFill="1" applyBorder="1" applyAlignment="1">
      <alignment horizontal="left" vertical="center" wrapText="1" indent="1"/>
    </xf>
    <xf numFmtId="0" fontId="33" fillId="0" borderId="36" xfId="4" applyFont="1" applyFill="1" applyBorder="1" applyAlignment="1">
      <alignment horizontal="center" vertical="center" wrapText="1"/>
    </xf>
    <xf numFmtId="39" fontId="33" fillId="0" borderId="36" xfId="4" applyNumberFormat="1" applyFont="1" applyFill="1" applyBorder="1" applyAlignment="1">
      <alignment horizontal="right" vertical="center"/>
    </xf>
    <xf numFmtId="3" fontId="58" fillId="0" borderId="198" xfId="0" applyNumberFormat="1" applyFont="1" applyFill="1" applyBorder="1" applyAlignment="1">
      <alignment horizontal="center" vertical="center" wrapText="1"/>
    </xf>
    <xf numFmtId="0" fontId="58" fillId="0" borderId="197" xfId="0" applyFont="1" applyFill="1" applyBorder="1" applyAlignment="1">
      <alignment horizontal="center" vertical="center" wrapText="1"/>
    </xf>
    <xf numFmtId="0" fontId="58" fillId="0" borderId="197" xfId="0" applyFont="1" applyBorder="1" applyAlignment="1">
      <alignment horizontal="center" vertical="center" wrapText="1"/>
    </xf>
    <xf numFmtId="0" fontId="58" fillId="0" borderId="199" xfId="0" applyFont="1" applyFill="1" applyBorder="1" applyAlignment="1">
      <alignment horizontal="center" vertical="center" wrapText="1"/>
    </xf>
    <xf numFmtId="165" fontId="58" fillId="0" borderId="198" xfId="0" applyNumberFormat="1" applyFont="1" applyFill="1" applyBorder="1" applyAlignment="1">
      <alignment vertical="center"/>
    </xf>
    <xf numFmtId="164" fontId="58" fillId="0" borderId="197" xfId="0" applyNumberFormat="1" applyFont="1" applyFill="1" applyBorder="1" applyAlignment="1">
      <alignment vertical="center"/>
    </xf>
    <xf numFmtId="165" fontId="58" fillId="0" borderId="198" xfId="0" applyNumberFormat="1" applyFont="1" applyBorder="1" applyAlignment="1">
      <alignment vertical="center"/>
    </xf>
    <xf numFmtId="164" fontId="25" fillId="0" borderId="198" xfId="0" applyNumberFormat="1" applyFont="1" applyBorder="1" applyAlignment="1">
      <alignment vertical="center"/>
    </xf>
    <xf numFmtId="164" fontId="58" fillId="0" borderId="199" xfId="0" applyNumberFormat="1" applyFont="1" applyFill="1" applyBorder="1" applyAlignment="1">
      <alignment vertical="center"/>
    </xf>
    <xf numFmtId="0" fontId="1" fillId="0" borderId="34" xfId="4" applyBorder="1"/>
    <xf numFmtId="0" fontId="33" fillId="0" borderId="37" xfId="0" applyFont="1" applyBorder="1" applyAlignment="1">
      <alignment horizontal="center" vertical="center"/>
    </xf>
    <xf numFmtId="0" fontId="24" fillId="0" borderId="37" xfId="0" applyFont="1" applyBorder="1" applyAlignment="1">
      <alignment horizontal="center" vertical="center"/>
    </xf>
    <xf numFmtId="0" fontId="35" fillId="0" borderId="19" xfId="0" applyFont="1" applyBorder="1" applyAlignment="1">
      <alignment horizontal="left" vertical="center" wrapText="1" indent="1"/>
    </xf>
    <xf numFmtId="0" fontId="33" fillId="0" borderId="31" xfId="0" applyFont="1" applyBorder="1" applyAlignment="1">
      <alignment horizontal="center" vertical="center"/>
    </xf>
    <xf numFmtId="0" fontId="24" fillId="0" borderId="31" xfId="0" applyFont="1" applyBorder="1" applyAlignment="1">
      <alignment horizontal="center" vertical="center"/>
    </xf>
    <xf numFmtId="164" fontId="33" fillId="12" borderId="31" xfId="4" applyNumberFormat="1" applyFont="1" applyFill="1" applyBorder="1" applyAlignment="1">
      <alignment horizontal="right" vertical="center"/>
    </xf>
    <xf numFmtId="0" fontId="35" fillId="0" borderId="34" xfId="0" applyFont="1" applyBorder="1" applyAlignment="1">
      <alignment horizontal="left" vertical="center" wrapText="1" indent="1"/>
    </xf>
    <xf numFmtId="0" fontId="71" fillId="0" borderId="34" xfId="0" applyFont="1" applyBorder="1"/>
    <xf numFmtId="0" fontId="33" fillId="0" borderId="26" xfId="0" applyFont="1" applyBorder="1" applyAlignment="1">
      <alignment horizontal="center" vertical="center"/>
    </xf>
    <xf numFmtId="0" fontId="24" fillId="0" borderId="26" xfId="0" applyFont="1" applyBorder="1" applyAlignment="1">
      <alignment horizontal="center" vertical="center"/>
    </xf>
    <xf numFmtId="0" fontId="71" fillId="0" borderId="26" xfId="0" applyFont="1" applyBorder="1"/>
    <xf numFmtId="0" fontId="35" fillId="0" borderId="26" xfId="0" applyFont="1" applyBorder="1" applyAlignment="1">
      <alignment horizontal="left" vertical="center" wrapText="1" indent="1"/>
    </xf>
    <xf numFmtId="0" fontId="58" fillId="0" borderId="26" xfId="0" applyFont="1" applyBorder="1" applyAlignment="1">
      <alignment horizontal="center"/>
    </xf>
    <xf numFmtId="0" fontId="59" fillId="0" borderId="26" xfId="0" applyFont="1" applyBorder="1" applyAlignment="1">
      <alignment horizontal="left" vertical="center" indent="1"/>
    </xf>
    <xf numFmtId="0" fontId="24" fillId="0" borderId="26" xfId="0" applyFont="1" applyBorder="1" applyAlignment="1">
      <alignment horizontal="left" vertical="center" indent="1"/>
    </xf>
    <xf numFmtId="0" fontId="35" fillId="0" borderId="26" xfId="0" applyFont="1" applyBorder="1" applyAlignment="1">
      <alignment horizontal="left" vertical="center" indent="1"/>
    </xf>
    <xf numFmtId="0" fontId="35" fillId="12" borderId="26" xfId="0" applyFont="1" applyFill="1" applyBorder="1" applyAlignment="1">
      <alignment horizontal="left" vertical="center" wrapText="1" indent="1"/>
    </xf>
    <xf numFmtId="164" fontId="34" fillId="16" borderId="26" xfId="4" applyNumberFormat="1" applyFont="1" applyFill="1" applyBorder="1" applyAlignment="1">
      <alignment vertical="center"/>
    </xf>
    <xf numFmtId="164" fontId="33" fillId="16" borderId="26" xfId="4" applyNumberFormat="1" applyFont="1" applyFill="1" applyBorder="1" applyAlignment="1">
      <alignment horizontal="right" vertical="center"/>
    </xf>
    <xf numFmtId="0" fontId="22" fillId="16" borderId="26" xfId="4" applyFont="1" applyFill="1" applyBorder="1" applyAlignment="1">
      <alignment horizontal="center" vertical="center"/>
    </xf>
    <xf numFmtId="164" fontId="34" fillId="0" borderId="17" xfId="10" applyNumberFormat="1" applyFont="1" applyFill="1" applyBorder="1" applyAlignment="1">
      <alignment vertical="center"/>
    </xf>
    <xf numFmtId="0" fontId="24" fillId="0" borderId="17" xfId="10" applyFont="1" applyFill="1" applyBorder="1" applyAlignment="1">
      <alignment horizontal="left" vertical="center" wrapText="1" indent="1"/>
    </xf>
    <xf numFmtId="0" fontId="24" fillId="0" borderId="39" xfId="10" applyFont="1" applyFill="1" applyBorder="1" applyAlignment="1">
      <alignment horizontal="left" vertical="center" wrapText="1" indent="1"/>
    </xf>
    <xf numFmtId="0" fontId="24" fillId="0" borderId="22" xfId="8" applyFont="1" applyFill="1" applyBorder="1" applyAlignment="1">
      <alignment horizontal="left" vertical="center" wrapText="1" indent="1"/>
    </xf>
    <xf numFmtId="0" fontId="24" fillId="0" borderId="42" xfId="8" applyFont="1" applyFill="1" applyBorder="1" applyAlignment="1">
      <alignment horizontal="left" vertical="center" wrapText="1" indent="1"/>
    </xf>
    <xf numFmtId="0" fontId="23" fillId="0" borderId="17" xfId="10" applyFont="1" applyFill="1" applyBorder="1" applyAlignment="1">
      <alignment horizontal="left" vertical="center" wrapText="1" indent="1"/>
    </xf>
    <xf numFmtId="0" fontId="23" fillId="0" borderId="39" xfId="10" applyFont="1" applyFill="1" applyBorder="1" applyAlignment="1">
      <alignment horizontal="left" vertical="center" wrapText="1" indent="1"/>
    </xf>
    <xf numFmtId="0" fontId="24" fillId="0" borderId="17" xfId="8" applyFont="1" applyFill="1" applyBorder="1" applyAlignment="1">
      <alignment horizontal="left" vertical="center" wrapText="1" indent="1"/>
    </xf>
    <xf numFmtId="0" fontId="24" fillId="0" borderId="39" xfId="8" applyFont="1" applyFill="1" applyBorder="1" applyAlignment="1">
      <alignment horizontal="left" vertical="center" wrapText="1" indent="1"/>
    </xf>
    <xf numFmtId="0" fontId="24" fillId="0" borderId="17" xfId="8" applyFont="1" applyFill="1" applyBorder="1" applyAlignment="1">
      <alignment horizontal="center" vertical="center" wrapText="1"/>
    </xf>
    <xf numFmtId="0" fontId="24" fillId="0" borderId="39" xfId="8" applyFont="1" applyFill="1" applyBorder="1" applyAlignment="1">
      <alignment horizontal="center" vertical="center" wrapText="1"/>
    </xf>
    <xf numFmtId="1" fontId="33" fillId="0" borderId="17" xfId="10" applyNumberFormat="1" applyFont="1" applyFill="1" applyBorder="1" applyAlignment="1">
      <alignment horizontal="center" vertical="center" wrapText="1"/>
    </xf>
    <xf numFmtId="0" fontId="33" fillId="0" borderId="17" xfId="10" applyFont="1" applyFill="1" applyBorder="1" applyAlignment="1">
      <alignment horizontal="center" vertical="center" wrapText="1"/>
    </xf>
    <xf numFmtId="0" fontId="24" fillId="0" borderId="137" xfId="10" applyFont="1" applyFill="1" applyBorder="1" applyAlignment="1">
      <alignment horizontal="left" vertical="center" wrapText="1" indent="1"/>
    </xf>
    <xf numFmtId="164" fontId="33" fillId="0" borderId="44" xfId="10" applyNumberFormat="1" applyFont="1" applyFill="1" applyBorder="1" applyAlignment="1">
      <alignment vertical="center"/>
    </xf>
    <xf numFmtId="164" fontId="33" fillId="0" borderId="17" xfId="10" applyNumberFormat="1" applyFont="1" applyFill="1" applyBorder="1" applyAlignment="1">
      <alignment vertical="center"/>
    </xf>
    <xf numFmtId="0" fontId="23" fillId="0" borderId="25" xfId="10" applyFont="1" applyFill="1" applyBorder="1" applyAlignment="1">
      <alignment horizontal="left" vertical="center" wrapText="1" indent="1"/>
    </xf>
    <xf numFmtId="0" fontId="24" fillId="0" borderId="25" xfId="8" applyFont="1" applyFill="1" applyBorder="1" applyAlignment="1">
      <alignment horizontal="left" vertical="center" wrapText="1" indent="1"/>
    </xf>
    <xf numFmtId="0" fontId="24" fillId="0" borderId="25" xfId="8" applyFont="1" applyFill="1" applyBorder="1" applyAlignment="1">
      <alignment horizontal="center" vertical="center" wrapText="1"/>
    </xf>
    <xf numFmtId="0" fontId="24" fillId="0" borderId="25" xfId="10" applyFont="1" applyFill="1" applyBorder="1" applyAlignment="1">
      <alignment horizontal="left" vertical="center" wrapText="1" indent="1"/>
    </xf>
    <xf numFmtId="1" fontId="33" fillId="0" borderId="25" xfId="10" applyNumberFormat="1" applyFont="1" applyFill="1" applyBorder="1" applyAlignment="1">
      <alignment horizontal="center" vertical="center" wrapText="1"/>
    </xf>
    <xf numFmtId="0" fontId="33" fillId="0" borderId="25" xfId="10" applyFont="1" applyFill="1" applyBorder="1" applyAlignment="1">
      <alignment horizontal="center" vertical="center" wrapText="1"/>
    </xf>
    <xf numFmtId="0" fontId="24" fillId="0" borderId="138" xfId="10" applyFont="1" applyFill="1" applyBorder="1" applyAlignment="1">
      <alignment horizontal="left" vertical="center" wrapText="1" indent="1"/>
    </xf>
    <xf numFmtId="164" fontId="33" fillId="0" borderId="45" xfId="10" applyNumberFormat="1" applyFont="1" applyFill="1" applyBorder="1" applyAlignment="1">
      <alignment vertical="center"/>
    </xf>
    <xf numFmtId="164" fontId="33" fillId="0" borderId="25" xfId="10" applyNumberFormat="1" applyFont="1" applyFill="1" applyBorder="1" applyAlignment="1">
      <alignment vertical="center"/>
    </xf>
    <xf numFmtId="164" fontId="34" fillId="0" borderId="25" xfId="10" applyNumberFormat="1" applyFont="1" applyFill="1" applyBorder="1" applyAlignment="1">
      <alignment vertical="center"/>
    </xf>
    <xf numFmtId="0" fontId="24" fillId="0" borderId="29" xfId="8" applyFont="1" applyFill="1" applyBorder="1" applyAlignment="1">
      <alignment horizontal="left" vertical="center" wrapText="1" indent="1"/>
    </xf>
    <xf numFmtId="0" fontId="24" fillId="0" borderId="194" xfId="8" applyFont="1" applyFill="1" applyBorder="1" applyAlignment="1">
      <alignment horizontal="left" vertical="center" wrapText="1" indent="1"/>
    </xf>
    <xf numFmtId="0" fontId="24" fillId="0" borderId="195" xfId="8" applyFont="1" applyFill="1" applyBorder="1" applyAlignment="1">
      <alignment horizontal="left" vertical="center" wrapText="1" indent="1"/>
    </xf>
    <xf numFmtId="0" fontId="24" fillId="0" borderId="18" xfId="10" applyFont="1" applyFill="1" applyBorder="1" applyAlignment="1">
      <alignment horizontal="left" vertical="center" wrapText="1" indent="1"/>
    </xf>
    <xf numFmtId="0" fontId="24" fillId="0" borderId="51" xfId="8" applyFont="1" applyFill="1" applyBorder="1" applyAlignment="1">
      <alignment horizontal="left" vertical="center" wrapText="1" indent="1"/>
    </xf>
    <xf numFmtId="0" fontId="23" fillId="0" borderId="18" xfId="10" applyFont="1" applyFill="1" applyBorder="1" applyAlignment="1">
      <alignment horizontal="left" vertical="center" wrapText="1" indent="1"/>
    </xf>
    <xf numFmtId="1" fontId="25" fillId="0" borderId="18" xfId="1" applyNumberFormat="1" applyFont="1" applyFill="1" applyBorder="1" applyAlignment="1">
      <alignment horizontal="center" vertical="center" wrapText="1"/>
    </xf>
    <xf numFmtId="0" fontId="25" fillId="0" borderId="18" xfId="10" applyFont="1" applyFill="1" applyBorder="1" applyAlignment="1">
      <alignment horizontal="center" vertical="center"/>
    </xf>
    <xf numFmtId="0" fontId="24" fillId="0" borderId="232" xfId="10" applyFont="1" applyFill="1" applyBorder="1" applyAlignment="1">
      <alignment horizontal="left" vertical="center" wrapText="1" indent="1"/>
    </xf>
    <xf numFmtId="164" fontId="25" fillId="0" borderId="206" xfId="10" applyNumberFormat="1" applyFont="1" applyFill="1" applyBorder="1" applyAlignment="1">
      <alignment vertical="center"/>
    </xf>
    <xf numFmtId="164" fontId="25" fillId="0" borderId="18" xfId="10" applyNumberFormat="1" applyFont="1" applyFill="1" applyBorder="1" applyAlignment="1">
      <alignment vertical="center"/>
    </xf>
    <xf numFmtId="164" fontId="26" fillId="0" borderId="18" xfId="10" applyNumberFormat="1" applyFont="1" applyFill="1" applyBorder="1" applyAlignment="1">
      <alignment vertical="center"/>
    </xf>
    <xf numFmtId="0" fontId="25" fillId="0" borderId="17" xfId="10" applyFont="1" applyFill="1" applyBorder="1" applyAlignment="1">
      <alignment horizontal="center" vertical="center" wrapText="1"/>
    </xf>
    <xf numFmtId="0" fontId="25" fillId="0" borderId="25" xfId="10" applyFont="1" applyFill="1" applyBorder="1" applyAlignment="1">
      <alignment horizontal="center" vertical="center" wrapText="1"/>
    </xf>
    <xf numFmtId="0" fontId="25" fillId="0" borderId="39" xfId="10" applyFont="1" applyFill="1" applyBorder="1" applyAlignment="1">
      <alignment horizontal="center" vertical="center" wrapText="1"/>
    </xf>
    <xf numFmtId="0" fontId="24" fillId="0" borderId="33" xfId="10" applyFont="1" applyFill="1" applyBorder="1" applyAlignment="1">
      <alignment horizontal="left" vertical="center" wrapText="1" indent="1"/>
    </xf>
    <xf numFmtId="0" fontId="24" fillId="0" borderId="35" xfId="10" applyFont="1" applyFill="1" applyBorder="1" applyAlignment="1">
      <alignment horizontal="left" vertical="center" wrapText="1" indent="1"/>
    </xf>
    <xf numFmtId="0" fontId="24" fillId="0" borderId="40" xfId="10" applyFont="1" applyFill="1" applyBorder="1" applyAlignment="1">
      <alignment horizontal="left" vertical="center" wrapText="1" indent="1"/>
    </xf>
    <xf numFmtId="164" fontId="33" fillId="0" borderId="44" xfId="10" applyNumberFormat="1" applyFont="1" applyFill="1" applyBorder="1" applyAlignment="1">
      <alignment horizontal="right" vertical="center"/>
    </xf>
    <xf numFmtId="164" fontId="33" fillId="0" borderId="17" xfId="10" applyNumberFormat="1" applyFont="1" applyFill="1" applyBorder="1" applyAlignment="1">
      <alignment horizontal="right" vertical="center"/>
    </xf>
    <xf numFmtId="0" fontId="24" fillId="12" borderId="17" xfId="10" applyFont="1" applyFill="1" applyBorder="1" applyAlignment="1">
      <alignment horizontal="left" vertical="center" wrapText="1" indent="1"/>
    </xf>
    <xf numFmtId="0" fontId="33" fillId="0" borderId="34" xfId="10" applyFont="1" applyFill="1" applyBorder="1" applyAlignment="1">
      <alignment horizontal="center" vertical="center" wrapText="1"/>
    </xf>
    <xf numFmtId="0" fontId="33" fillId="0" borderId="26" xfId="10" applyFont="1" applyFill="1" applyBorder="1" applyAlignment="1">
      <alignment horizontal="center" vertical="center" wrapText="1"/>
    </xf>
    <xf numFmtId="0" fontId="24" fillId="12" borderId="34" xfId="10" applyFont="1" applyFill="1" applyBorder="1" applyAlignment="1">
      <alignment horizontal="left" vertical="center" wrapText="1" indent="1"/>
    </xf>
    <xf numFmtId="1" fontId="33" fillId="12" borderId="34" xfId="10" applyNumberFormat="1" applyFont="1" applyFill="1" applyBorder="1" applyAlignment="1">
      <alignment horizontal="center" vertical="center" wrapText="1"/>
    </xf>
    <xf numFmtId="0" fontId="33" fillId="0" borderId="19" xfId="10" applyFont="1" applyFill="1" applyBorder="1" applyAlignment="1">
      <alignment horizontal="center" vertical="center" wrapText="1"/>
    </xf>
    <xf numFmtId="39" fontId="26" fillId="0" borderId="25" xfId="10" applyNumberFormat="1" applyFont="1" applyFill="1" applyBorder="1" applyAlignment="1">
      <alignment vertical="center"/>
    </xf>
    <xf numFmtId="0" fontId="24" fillId="0" borderId="18" xfId="10" applyFont="1" applyFill="1" applyBorder="1" applyAlignment="1">
      <alignment horizontal="center" vertical="center" wrapText="1"/>
    </xf>
    <xf numFmtId="0" fontId="24" fillId="0" borderId="17" xfId="8" applyFont="1" applyFill="1" applyBorder="1" applyAlignment="1">
      <alignment horizontal="center" vertical="center"/>
    </xf>
    <xf numFmtId="0" fontId="24" fillId="0" borderId="25" xfId="8" applyFont="1" applyFill="1" applyBorder="1" applyAlignment="1">
      <alignment horizontal="center" vertical="center"/>
    </xf>
    <xf numFmtId="39" fontId="33" fillId="0" borderId="44" xfId="10" applyNumberFormat="1" applyFont="1" applyFill="1" applyBorder="1" applyAlignment="1">
      <alignment vertical="center"/>
    </xf>
    <xf numFmtId="39" fontId="25" fillId="0" borderId="25" xfId="10" applyNumberFormat="1" applyFont="1" applyFill="1" applyBorder="1" applyAlignment="1">
      <alignment vertical="center"/>
    </xf>
    <xf numFmtId="39" fontId="33" fillId="0" borderId="17" xfId="10" applyNumberFormat="1" applyFont="1" applyFill="1" applyBorder="1" applyAlignment="1">
      <alignment vertical="center"/>
    </xf>
    <xf numFmtId="39" fontId="34" fillId="0" borderId="17" xfId="10" applyNumberFormat="1" applyFont="1" applyFill="1" applyBorder="1" applyAlignment="1">
      <alignment vertical="center"/>
    </xf>
    <xf numFmtId="1" fontId="33" fillId="12" borderId="17" xfId="10" applyNumberFormat="1" applyFont="1" applyFill="1" applyBorder="1" applyAlignment="1">
      <alignment horizontal="center" vertical="center" wrapText="1"/>
    </xf>
    <xf numFmtId="1" fontId="33" fillId="12" borderId="25" xfId="10" applyNumberFormat="1" applyFont="1" applyFill="1" applyBorder="1" applyAlignment="1">
      <alignment horizontal="center" vertical="center" wrapText="1"/>
    </xf>
    <xf numFmtId="0" fontId="30" fillId="0" borderId="17" xfId="4" applyFont="1" applyFill="1" applyBorder="1" applyAlignment="1">
      <alignment horizontal="left" vertical="center" wrapText="1" indent="1"/>
    </xf>
    <xf numFmtId="1" fontId="25" fillId="0" borderId="25" xfId="1" applyNumberFormat="1" applyFont="1" applyFill="1" applyBorder="1" applyAlignment="1">
      <alignment horizontal="center" vertical="center" wrapText="1"/>
    </xf>
    <xf numFmtId="1" fontId="25" fillId="0" borderId="39" xfId="1" applyNumberFormat="1" applyFont="1" applyFill="1" applyBorder="1" applyAlignment="1">
      <alignment horizontal="center" vertical="center" wrapText="1"/>
    </xf>
    <xf numFmtId="164" fontId="25" fillId="0" borderId="45" xfId="10" applyNumberFormat="1" applyFont="1" applyFill="1" applyBorder="1" applyAlignment="1">
      <alignment vertical="center"/>
    </xf>
    <xf numFmtId="164" fontId="25" fillId="0" borderId="47" xfId="10" applyNumberFormat="1" applyFont="1" applyFill="1" applyBorder="1" applyAlignment="1">
      <alignment vertical="center"/>
    </xf>
    <xf numFmtId="164" fontId="25" fillId="0" borderId="25" xfId="10" applyNumberFormat="1" applyFont="1" applyFill="1" applyBorder="1" applyAlignment="1">
      <alignment vertical="center"/>
    </xf>
    <xf numFmtId="164" fontId="25" fillId="0" borderId="39" xfId="10" applyNumberFormat="1" applyFont="1" applyFill="1" applyBorder="1" applyAlignment="1">
      <alignment vertical="center"/>
    </xf>
    <xf numFmtId="1" fontId="25" fillId="0" borderId="17" xfId="1" applyNumberFormat="1" applyFont="1" applyFill="1" applyBorder="1" applyAlignment="1">
      <alignment horizontal="center" vertical="center" wrapText="1"/>
    </xf>
    <xf numFmtId="164" fontId="25" fillId="0" borderId="44" xfId="10" applyNumberFormat="1" applyFont="1" applyFill="1" applyBorder="1" applyAlignment="1">
      <alignment vertical="center"/>
    </xf>
    <xf numFmtId="164" fontId="25" fillId="0" borderId="17" xfId="10" applyNumberFormat="1" applyFont="1" applyFill="1" applyBorder="1" applyAlignment="1">
      <alignment vertical="center"/>
    </xf>
    <xf numFmtId="164" fontId="26" fillId="0" borderId="17" xfId="10" applyNumberFormat="1" applyFont="1" applyFill="1" applyBorder="1" applyAlignment="1">
      <alignment vertical="center"/>
    </xf>
    <xf numFmtId="164" fontId="26" fillId="0" borderId="25" xfId="10" applyNumberFormat="1" applyFont="1" applyFill="1" applyBorder="1" applyAlignment="1">
      <alignment vertical="center"/>
    </xf>
    <xf numFmtId="164" fontId="26" fillId="0" borderId="39" xfId="10" applyNumberFormat="1" applyFont="1" applyFill="1" applyBorder="1" applyAlignment="1">
      <alignment vertical="center"/>
    </xf>
    <xf numFmtId="0" fontId="30" fillId="0" borderId="26" xfId="10" applyFont="1" applyFill="1" applyBorder="1" applyAlignment="1">
      <alignment horizontal="left" vertical="center" wrapText="1" indent="1"/>
    </xf>
    <xf numFmtId="0" fontId="24" fillId="0" borderId="17" xfId="9" applyFont="1" applyFill="1" applyBorder="1" applyAlignment="1">
      <alignment horizontal="left" vertical="center" wrapText="1" indent="1"/>
    </xf>
    <xf numFmtId="0" fontId="23" fillId="0" borderId="17" xfId="8" applyFont="1" applyFill="1" applyBorder="1" applyAlignment="1">
      <alignment horizontal="left" vertical="center" wrapText="1" indent="1"/>
    </xf>
    <xf numFmtId="0" fontId="23" fillId="0" borderId="25" xfId="8" applyFont="1" applyFill="1" applyBorder="1" applyAlignment="1">
      <alignment horizontal="left" vertical="center" wrapText="1" indent="1"/>
    </xf>
    <xf numFmtId="0" fontId="24" fillId="0" borderId="100" xfId="8" applyFont="1" applyFill="1" applyBorder="1" applyAlignment="1">
      <alignment horizontal="left" vertical="center" wrapText="1" indent="1"/>
    </xf>
    <xf numFmtId="0" fontId="24" fillId="0" borderId="186" xfId="8" applyFont="1" applyFill="1" applyBorder="1" applyAlignment="1">
      <alignment horizontal="left" vertical="center" wrapText="1" indent="1"/>
    </xf>
    <xf numFmtId="0" fontId="24" fillId="12" borderId="81" xfId="10" applyFont="1" applyFill="1" applyBorder="1" applyAlignment="1">
      <alignment horizontal="left" vertical="center" wrapText="1" indent="1"/>
    </xf>
    <xf numFmtId="0" fontId="23" fillId="0" borderId="39" xfId="10" applyFont="1" applyFill="1" applyBorder="1" applyAlignment="1">
      <alignment horizontal="left" vertical="center" wrapText="1" indent="1"/>
    </xf>
    <xf numFmtId="0" fontId="24" fillId="0" borderId="39" xfId="8" applyFont="1" applyFill="1" applyBorder="1" applyAlignment="1">
      <alignment horizontal="left" vertical="center" wrapText="1" indent="1"/>
    </xf>
    <xf numFmtId="0" fontId="24" fillId="12" borderId="39" xfId="10" applyFont="1" applyFill="1" applyBorder="1" applyAlignment="1">
      <alignment horizontal="left" vertical="center" wrapText="1" indent="1"/>
    </xf>
    <xf numFmtId="0" fontId="24" fillId="0" borderId="42" xfId="8" applyFont="1" applyFill="1" applyBorder="1" applyAlignment="1">
      <alignment horizontal="left" vertical="center" wrapText="1" indent="1"/>
    </xf>
    <xf numFmtId="0" fontId="24" fillId="0" borderId="39" xfId="10" applyFont="1" applyFill="1" applyBorder="1" applyAlignment="1">
      <alignment horizontal="left" vertical="center" wrapText="1" indent="1"/>
    </xf>
    <xf numFmtId="0" fontId="24" fillId="0" borderId="39" xfId="8" applyFont="1" applyFill="1" applyBorder="1" applyAlignment="1">
      <alignment horizontal="center" vertical="center" wrapText="1"/>
    </xf>
    <xf numFmtId="0" fontId="24" fillId="0" borderId="81" xfId="10" applyFont="1" applyFill="1" applyBorder="1" applyAlignment="1">
      <alignment horizontal="left" vertical="center" wrapText="1" indent="1"/>
    </xf>
    <xf numFmtId="0" fontId="24" fillId="0" borderId="40" xfId="10" applyFont="1" applyFill="1" applyBorder="1" applyAlignment="1">
      <alignment horizontal="left" vertical="center" wrapText="1" indent="1"/>
    </xf>
    <xf numFmtId="0" fontId="24" fillId="0" borderId="34" xfId="10" applyFont="1" applyFill="1" applyBorder="1" applyAlignment="1">
      <alignment horizontal="left" vertical="center" wrapText="1" indent="1"/>
    </xf>
    <xf numFmtId="164" fontId="34" fillId="0" borderId="19" xfId="10" applyNumberFormat="1" applyFont="1" applyFill="1" applyBorder="1" applyAlignment="1">
      <alignment vertical="center"/>
    </xf>
    <xf numFmtId="0" fontId="23" fillId="0" borderId="19" xfId="10" applyFont="1" applyFill="1" applyBorder="1" applyAlignment="1">
      <alignment horizontal="left" vertical="center" wrapText="1" indent="1"/>
    </xf>
    <xf numFmtId="0" fontId="24" fillId="0" borderId="19" xfId="8" applyFont="1" applyFill="1" applyBorder="1" applyAlignment="1">
      <alignment horizontal="left" vertical="center" wrapText="1" indent="1"/>
    </xf>
    <xf numFmtId="0" fontId="24" fillId="12" borderId="19" xfId="10" applyFont="1" applyFill="1" applyBorder="1" applyAlignment="1">
      <alignment horizontal="left" vertical="center" wrapText="1" indent="1"/>
    </xf>
    <xf numFmtId="0" fontId="24" fillId="0" borderId="90" xfId="10" applyFont="1" applyFill="1" applyBorder="1" applyAlignment="1">
      <alignment horizontal="left" vertical="center" wrapText="1" indent="1"/>
    </xf>
    <xf numFmtId="164" fontId="33" fillId="0" borderId="115" xfId="10" applyNumberFormat="1" applyFont="1" applyFill="1" applyBorder="1" applyAlignment="1">
      <alignment vertical="center"/>
    </xf>
    <xf numFmtId="164" fontId="33" fillId="0" borderId="19" xfId="10" applyNumberFormat="1" applyFont="1" applyFill="1" applyBorder="1" applyAlignment="1">
      <alignment vertical="center"/>
    </xf>
    <xf numFmtId="0" fontId="24" fillId="0" borderId="19" xfId="10" applyFont="1" applyFill="1" applyBorder="1" applyAlignment="1">
      <alignment horizontal="left" vertical="center" wrapText="1" indent="1"/>
    </xf>
    <xf numFmtId="1" fontId="33" fillId="0" borderId="39" xfId="10" applyNumberFormat="1" applyFont="1" applyFill="1" applyBorder="1" applyAlignment="1">
      <alignment horizontal="center" vertical="center" wrapText="1"/>
    </xf>
    <xf numFmtId="0" fontId="23" fillId="0" borderId="34" xfId="10" applyFont="1" applyFill="1" applyBorder="1" applyAlignment="1">
      <alignment horizontal="left" vertical="center" wrapText="1" indent="1"/>
    </xf>
    <xf numFmtId="0" fontId="24" fillId="0" borderId="34" xfId="8" applyFont="1" applyFill="1" applyBorder="1" applyAlignment="1">
      <alignment horizontal="left" vertical="center" wrapText="1" indent="1"/>
    </xf>
    <xf numFmtId="0" fontId="24" fillId="0" borderId="19" xfId="8" applyFont="1" applyFill="1" applyBorder="1" applyAlignment="1">
      <alignment horizontal="center" vertical="center" wrapText="1"/>
    </xf>
    <xf numFmtId="0" fontId="24" fillId="0" borderId="34" xfId="8" applyFont="1" applyFill="1" applyBorder="1" applyAlignment="1">
      <alignment horizontal="center" vertical="center" wrapText="1"/>
    </xf>
    <xf numFmtId="0" fontId="24" fillId="12" borderId="34" xfId="10" applyFont="1" applyFill="1" applyBorder="1" applyAlignment="1">
      <alignment horizontal="left" vertical="center" wrapText="1" indent="1"/>
    </xf>
    <xf numFmtId="0" fontId="33" fillId="0" borderId="19" xfId="10" applyFont="1" applyFill="1" applyBorder="1" applyAlignment="1">
      <alignment horizontal="center" vertical="center" wrapText="1"/>
    </xf>
    <xf numFmtId="0" fontId="33" fillId="0" borderId="34" xfId="10" applyFont="1" applyFill="1" applyBorder="1" applyAlignment="1">
      <alignment horizontal="center" vertical="center" wrapText="1"/>
    </xf>
    <xf numFmtId="1" fontId="33" fillId="0" borderId="34" xfId="10" applyNumberFormat="1" applyFont="1" applyFill="1" applyBorder="1" applyAlignment="1">
      <alignment horizontal="center" vertical="center" wrapText="1"/>
    </xf>
    <xf numFmtId="164" fontId="33" fillId="0" borderId="47" xfId="10" applyNumberFormat="1" applyFont="1" applyFill="1" applyBorder="1" applyAlignment="1">
      <alignment vertical="center"/>
    </xf>
    <xf numFmtId="164" fontId="33" fillId="0" borderId="39" xfId="10" applyNumberFormat="1" applyFont="1" applyFill="1" applyBorder="1" applyAlignment="1">
      <alignment vertical="center"/>
    </xf>
    <xf numFmtId="167" fontId="12" fillId="0" borderId="26" xfId="0" applyNumberFormat="1" applyFont="1" applyBorder="1" applyAlignment="1">
      <alignment horizontal="center" vertical="center"/>
    </xf>
    <xf numFmtId="168" fontId="25" fillId="0" borderId="26" xfId="4" applyNumberFormat="1" applyFont="1" applyFill="1" applyBorder="1" applyAlignment="1">
      <alignment horizontal="center" vertical="center"/>
    </xf>
    <xf numFmtId="167" fontId="12" fillId="0" borderId="37" xfId="0" applyNumberFormat="1" applyFont="1" applyBorder="1" applyAlignment="1">
      <alignment horizontal="center" vertical="center"/>
    </xf>
    <xf numFmtId="0" fontId="24" fillId="0" borderId="17" xfId="0" applyFont="1" applyBorder="1" applyAlignment="1">
      <alignment horizontal="left" vertical="center" wrapText="1" indent="1"/>
    </xf>
    <xf numFmtId="0" fontId="24" fillId="0" borderId="131" xfId="0" applyFont="1" applyBorder="1" applyAlignment="1">
      <alignment horizontal="left" vertical="center" wrapText="1" indent="1"/>
    </xf>
    <xf numFmtId="0" fontId="1" fillId="0" borderId="25" xfId="4" applyBorder="1"/>
    <xf numFmtId="0" fontId="24" fillId="0" borderId="310" xfId="10" applyFont="1" applyFill="1" applyBorder="1" applyAlignment="1">
      <alignment horizontal="left" vertical="center" wrapText="1" indent="1"/>
    </xf>
    <xf numFmtId="0" fontId="1" fillId="0" borderId="131" xfId="4" applyBorder="1"/>
    <xf numFmtId="0" fontId="24" fillId="0" borderId="266" xfId="10" applyFont="1" applyFill="1" applyBorder="1" applyAlignment="1">
      <alignment horizontal="left" vertical="center" wrapText="1" indent="1"/>
    </xf>
    <xf numFmtId="0" fontId="24" fillId="0" borderId="129" xfId="0" applyFont="1" applyBorder="1" applyAlignment="1">
      <alignment horizontal="left" vertical="center" wrapText="1" indent="1"/>
    </xf>
    <xf numFmtId="0" fontId="30" fillId="0" borderId="25" xfId="4" applyFont="1" applyBorder="1" applyAlignment="1">
      <alignment horizontal="center"/>
    </xf>
    <xf numFmtId="0" fontId="30" fillId="0" borderId="131" xfId="4" applyFont="1" applyBorder="1" applyAlignment="1">
      <alignment horizontal="center"/>
    </xf>
    <xf numFmtId="1" fontId="22" fillId="12" borderId="21" xfId="0" applyNumberFormat="1" applyFont="1" applyFill="1" applyBorder="1" applyAlignment="1">
      <alignment horizontal="center" vertical="center"/>
    </xf>
    <xf numFmtId="1" fontId="22" fillId="12" borderId="26" xfId="0" applyNumberFormat="1" applyFont="1" applyFill="1" applyBorder="1" applyAlignment="1">
      <alignment horizontal="center" vertical="center"/>
    </xf>
    <xf numFmtId="49" fontId="36" fillId="0" borderId="26" xfId="0" applyNumberFormat="1" applyFont="1" applyBorder="1" applyAlignment="1">
      <alignment horizontal="center" vertical="center"/>
    </xf>
    <xf numFmtId="1" fontId="22" fillId="12" borderId="31" xfId="0" applyNumberFormat="1" applyFont="1" applyFill="1" applyBorder="1" applyAlignment="1">
      <alignment horizontal="center" vertical="center"/>
    </xf>
    <xf numFmtId="1" fontId="22" fillId="12" borderId="34" xfId="0" applyNumberFormat="1" applyFont="1" applyFill="1" applyBorder="1" applyAlignment="1">
      <alignment horizontal="center" vertical="center"/>
    </xf>
    <xf numFmtId="49" fontId="28" fillId="0" borderId="26" xfId="0" applyNumberFormat="1" applyFont="1" applyBorder="1" applyAlignment="1">
      <alignment horizontal="center" vertical="center" wrapText="1"/>
    </xf>
    <xf numFmtId="49" fontId="28" fillId="12" borderId="26" xfId="0" applyNumberFormat="1" applyFont="1" applyFill="1" applyBorder="1" applyAlignment="1">
      <alignment horizontal="center" vertical="center"/>
    </xf>
    <xf numFmtId="1" fontId="22" fillId="12" borderId="37" xfId="0" applyNumberFormat="1" applyFont="1" applyFill="1" applyBorder="1" applyAlignment="1">
      <alignment horizontal="center" vertical="center"/>
    </xf>
    <xf numFmtId="1" fontId="22" fillId="12" borderId="131" xfId="0" applyNumberFormat="1" applyFont="1" applyFill="1" applyBorder="1" applyAlignment="1">
      <alignment horizontal="center" vertical="center"/>
    </xf>
    <xf numFmtId="1" fontId="22" fillId="12" borderId="39" xfId="0" applyNumberFormat="1" applyFont="1" applyFill="1" applyBorder="1" applyAlignment="1">
      <alignment horizontal="center" vertical="center"/>
    </xf>
    <xf numFmtId="0" fontId="29" fillId="12" borderId="21" xfId="0" applyFont="1" applyFill="1" applyBorder="1" applyAlignment="1">
      <alignment horizontal="left" vertical="center" wrapText="1" indent="1"/>
    </xf>
    <xf numFmtId="0" fontId="24" fillId="0" borderId="25" xfId="4" applyFont="1" applyFill="1" applyBorder="1" applyAlignment="1">
      <alignment horizontal="left" vertical="center" wrapText="1" indent="2"/>
    </xf>
    <xf numFmtId="0" fontId="24" fillId="0" borderId="131" xfId="4" applyFont="1" applyFill="1" applyBorder="1" applyAlignment="1">
      <alignment horizontal="left" vertical="center" wrapText="1" indent="2"/>
    </xf>
    <xf numFmtId="0" fontId="35" fillId="0" borderId="39" xfId="0" applyFont="1" applyFill="1" applyBorder="1" applyAlignment="1">
      <alignment horizontal="left" vertical="center" wrapText="1" indent="1"/>
    </xf>
    <xf numFmtId="0" fontId="59" fillId="0" borderId="26" xfId="0" applyFont="1" applyBorder="1" applyAlignment="1">
      <alignment horizontal="left" vertical="center" wrapText="1" indent="1"/>
    </xf>
    <xf numFmtId="0" fontId="24" fillId="0" borderId="26" xfId="0" applyFont="1" applyBorder="1" applyAlignment="1">
      <alignment horizontal="left" vertical="center" wrapText="1" indent="1"/>
    </xf>
    <xf numFmtId="0" fontId="59" fillId="0" borderId="31" xfId="0" applyFont="1" applyBorder="1" applyAlignment="1">
      <alignment horizontal="left" vertical="center" wrapText="1" indent="1"/>
    </xf>
    <xf numFmtId="0" fontId="30" fillId="0" borderId="26" xfId="0" applyFont="1" applyBorder="1" applyAlignment="1">
      <alignment horizontal="left" vertical="center" wrapText="1" indent="1"/>
    </xf>
    <xf numFmtId="166" fontId="30" fillId="0" borderId="26" xfId="4" applyNumberFormat="1" applyFont="1" applyFill="1" applyBorder="1" applyAlignment="1">
      <alignment horizontal="left" vertical="center" indent="1"/>
    </xf>
    <xf numFmtId="0" fontId="30" fillId="12" borderId="37" xfId="0" applyFont="1" applyFill="1" applyBorder="1" applyAlignment="1">
      <alignment horizontal="left" vertical="center" indent="1"/>
    </xf>
    <xf numFmtId="0" fontId="30" fillId="0" borderId="25" xfId="4" applyFont="1" applyBorder="1" applyAlignment="1">
      <alignment horizontal="left" vertical="center" indent="1"/>
    </xf>
    <xf numFmtId="0" fontId="30" fillId="0" borderId="131" xfId="4" applyFont="1" applyBorder="1" applyAlignment="1">
      <alignment horizontal="left" vertical="center" indent="1"/>
    </xf>
    <xf numFmtId="0" fontId="58"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31"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5" xfId="4" applyFont="1" applyBorder="1" applyAlignment="1">
      <alignment horizontal="center"/>
    </xf>
    <xf numFmtId="0" fontId="25" fillId="0" borderId="131" xfId="4" applyFont="1" applyBorder="1" applyAlignment="1">
      <alignment horizontal="center"/>
    </xf>
    <xf numFmtId="0" fontId="24" fillId="12" borderId="26" xfId="4" applyFont="1" applyFill="1" applyBorder="1" applyAlignment="1">
      <alignment vertical="center" wrapText="1"/>
    </xf>
    <xf numFmtId="0" fontId="30" fillId="0" borderId="26" xfId="0" applyFont="1" applyBorder="1" applyAlignment="1">
      <alignment horizontal="center" vertical="center" wrapText="1"/>
    </xf>
    <xf numFmtId="39" fontId="25" fillId="0" borderId="21" xfId="4" applyNumberFormat="1" applyFont="1" applyFill="1" applyBorder="1" applyAlignment="1">
      <alignment horizontal="right" vertical="center"/>
    </xf>
    <xf numFmtId="39" fontId="26" fillId="0" borderId="21" xfId="4" applyNumberFormat="1" applyFont="1" applyFill="1" applyBorder="1" applyAlignment="1">
      <alignment horizontal="right" vertical="center"/>
    </xf>
    <xf numFmtId="39" fontId="33" fillId="0" borderId="31" xfId="4" applyNumberFormat="1" applyFont="1" applyFill="1" applyBorder="1" applyAlignment="1">
      <alignment horizontal="right" vertical="center"/>
    </xf>
    <xf numFmtId="39" fontId="33" fillId="0" borderId="34" xfId="4" applyNumberFormat="1" applyFont="1" applyFill="1" applyBorder="1" applyAlignment="1">
      <alignment horizontal="right" vertical="center"/>
    </xf>
    <xf numFmtId="39" fontId="34" fillId="0" borderId="34" xfId="4" applyNumberFormat="1" applyFont="1" applyFill="1" applyBorder="1" applyAlignment="1">
      <alignment horizontal="right" vertical="center"/>
    </xf>
    <xf numFmtId="39" fontId="25" fillId="0" borderId="26" xfId="0" applyNumberFormat="1" applyFont="1" applyBorder="1" applyAlignment="1">
      <alignment horizontal="right" vertical="center" wrapText="1"/>
    </xf>
    <xf numFmtId="39" fontId="25" fillId="0" borderId="26" xfId="0" applyNumberFormat="1" applyFont="1" applyBorder="1" applyAlignment="1">
      <alignment horizontal="right"/>
    </xf>
    <xf numFmtId="39" fontId="25" fillId="12" borderId="26" xfId="0" applyNumberFormat="1" applyFont="1" applyFill="1" applyBorder="1" applyAlignment="1">
      <alignment horizontal="right"/>
    </xf>
    <xf numFmtId="39" fontId="25" fillId="12" borderId="26" xfId="0" applyNumberFormat="1" applyFont="1" applyFill="1" applyBorder="1" applyAlignment="1">
      <alignment horizontal="right" vertical="center"/>
    </xf>
    <xf numFmtId="39" fontId="25" fillId="12" borderId="37" xfId="0" applyNumberFormat="1" applyFont="1" applyFill="1" applyBorder="1" applyAlignment="1">
      <alignment horizontal="right" vertical="center"/>
    </xf>
    <xf numFmtId="39" fontId="25" fillId="0" borderId="25" xfId="4" applyNumberFormat="1" applyFont="1" applyBorder="1" applyAlignment="1">
      <alignment horizontal="right"/>
    </xf>
    <xf numFmtId="39" fontId="25" fillId="0" borderId="131" xfId="4" applyNumberFormat="1" applyFont="1" applyBorder="1" applyAlignment="1">
      <alignment horizontal="right"/>
    </xf>
    <xf numFmtId="39" fontId="33" fillId="0" borderId="25" xfId="4" applyNumberFormat="1" applyFont="1" applyFill="1" applyBorder="1" applyAlignment="1">
      <alignment horizontal="right" vertical="center"/>
    </xf>
    <xf numFmtId="39" fontId="34" fillId="0" borderId="25" xfId="4" applyNumberFormat="1" applyFont="1" applyFill="1" applyBorder="1" applyAlignment="1">
      <alignment horizontal="right" vertical="center"/>
    </xf>
    <xf numFmtId="39" fontId="34" fillId="0" borderId="39" xfId="4" applyNumberFormat="1" applyFont="1" applyFill="1" applyBorder="1" applyAlignment="1">
      <alignment horizontal="right" vertical="center"/>
    </xf>
    <xf numFmtId="49" fontId="28" fillId="12" borderId="37" xfId="0" applyNumberFormat="1" applyFont="1" applyFill="1" applyBorder="1" applyAlignment="1">
      <alignment horizontal="center" vertical="center"/>
    </xf>
    <xf numFmtId="49" fontId="36" fillId="0" borderId="31" xfId="0" applyNumberFormat="1" applyFont="1" applyBorder="1" applyAlignment="1">
      <alignment horizontal="center" vertical="center"/>
    </xf>
    <xf numFmtId="49" fontId="90" fillId="0" borderId="26" xfId="0" applyNumberFormat="1" applyFont="1" applyBorder="1" applyAlignment="1">
      <alignment horizontal="center" vertical="center"/>
    </xf>
    <xf numFmtId="49" fontId="28" fillId="0" borderId="26" xfId="0" applyNumberFormat="1" applyFont="1" applyBorder="1" applyAlignment="1">
      <alignment horizontal="center" vertical="center"/>
    </xf>
    <xf numFmtId="0" fontId="28" fillId="0" borderId="25" xfId="4" applyFont="1" applyBorder="1" applyAlignment="1">
      <alignment horizontal="center" vertical="center"/>
    </xf>
    <xf numFmtId="0" fontId="28" fillId="0" borderId="131" xfId="4" applyFont="1" applyBorder="1" applyAlignment="1">
      <alignment horizontal="center" vertical="center"/>
    </xf>
    <xf numFmtId="164" fontId="34" fillId="16" borderId="19" xfId="4" applyNumberFormat="1" applyFont="1" applyFill="1" applyBorder="1" applyAlignment="1">
      <alignment vertical="center"/>
    </xf>
    <xf numFmtId="0" fontId="24" fillId="16" borderId="26" xfId="4" applyFont="1" applyFill="1" applyBorder="1" applyAlignment="1">
      <alignment horizontal="left" vertical="center" wrapText="1" indent="1"/>
    </xf>
    <xf numFmtId="0" fontId="27" fillId="0" borderId="26" xfId="0" applyFont="1" applyBorder="1" applyAlignment="1">
      <alignment horizontal="center" vertical="center"/>
    </xf>
    <xf numFmtId="0" fontId="27" fillId="16" borderId="26" xfId="0" applyFont="1" applyFill="1" applyBorder="1" applyAlignment="1">
      <alignment horizontal="left" vertical="center"/>
    </xf>
    <xf numFmtId="0" fontId="30" fillId="16" borderId="26" xfId="4" applyFont="1" applyFill="1" applyBorder="1" applyAlignment="1">
      <alignment horizontal="center" vertical="center"/>
    </xf>
    <xf numFmtId="0" fontId="35" fillId="16" borderId="26" xfId="4" applyFont="1" applyFill="1" applyBorder="1" applyAlignment="1">
      <alignment horizontal="left" vertical="center" wrapText="1" indent="1"/>
    </xf>
    <xf numFmtId="0" fontId="27" fillId="0" borderId="25" xfId="0" applyFont="1" applyBorder="1" applyAlignment="1">
      <alignment horizontal="center" vertical="center"/>
    </xf>
    <xf numFmtId="0" fontId="30" fillId="0" borderId="25" xfId="4" applyFont="1" applyBorder="1" applyAlignment="1">
      <alignment horizontal="center" vertical="center"/>
    </xf>
    <xf numFmtId="164" fontId="26" fillId="14" borderId="96" xfId="4" applyNumberFormat="1" applyFont="1" applyFill="1" applyBorder="1" applyAlignment="1">
      <alignment vertical="center"/>
    </xf>
    <xf numFmtId="0" fontId="31" fillId="12" borderId="37" xfId="10" applyFont="1" applyFill="1" applyBorder="1" applyAlignment="1">
      <alignment horizontal="center" vertical="center" wrapText="1"/>
    </xf>
    <xf numFmtId="164" fontId="26" fillId="14" borderId="20" xfId="4" applyNumberFormat="1" applyFont="1" applyFill="1" applyBorder="1" applyAlignment="1">
      <alignment vertical="center"/>
    </xf>
    <xf numFmtId="0" fontId="24" fillId="16" borderId="29" xfId="8" applyFont="1" applyFill="1" applyBorder="1" applyAlignment="1">
      <alignment horizontal="left" vertical="center" wrapText="1" indent="1"/>
    </xf>
    <xf numFmtId="0" fontId="30" fillId="16" borderId="37" xfId="4" applyFont="1" applyFill="1" applyBorder="1" applyAlignment="1">
      <alignment horizontal="center" vertical="center" wrapText="1"/>
    </xf>
    <xf numFmtId="0" fontId="24" fillId="16" borderId="31" xfId="4" applyFont="1" applyFill="1" applyBorder="1" applyAlignment="1">
      <alignment horizontal="center" vertical="center" wrapText="1"/>
    </xf>
    <xf numFmtId="2" fontId="31" fillId="0" borderId="21" xfId="10" applyNumberFormat="1" applyFont="1" applyFill="1" applyBorder="1" applyAlignment="1">
      <alignment horizontal="center" vertical="center" wrapText="1"/>
    </xf>
    <xf numFmtId="2" fontId="24" fillId="0" borderId="26" xfId="10" applyNumberFormat="1" applyFont="1" applyFill="1" applyBorder="1" applyAlignment="1">
      <alignment horizontal="center" vertical="center"/>
    </xf>
    <xf numFmtId="0" fontId="30" fillId="0" borderId="26" xfId="4" applyFont="1" applyBorder="1"/>
    <xf numFmtId="2" fontId="24" fillId="0" borderId="31" xfId="10" applyNumberFormat="1" applyFont="1" applyFill="1" applyBorder="1" applyAlignment="1">
      <alignment horizontal="center" vertical="center"/>
    </xf>
    <xf numFmtId="0" fontId="30" fillId="0" borderId="19" xfId="4" applyFont="1" applyBorder="1"/>
    <xf numFmtId="2" fontId="24" fillId="0" borderId="34" xfId="10" applyNumberFormat="1" applyFont="1" applyFill="1" applyBorder="1" applyAlignment="1">
      <alignment horizontal="center" vertical="center"/>
    </xf>
    <xf numFmtId="2" fontId="50" fillId="0" borderId="26" xfId="10" applyNumberFormat="1" applyFont="1" applyFill="1" applyBorder="1" applyAlignment="1">
      <alignment horizontal="center" vertical="center"/>
    </xf>
    <xf numFmtId="164" fontId="25" fillId="0" borderId="27" xfId="4" applyNumberFormat="1" applyFont="1" applyFill="1" applyBorder="1" applyAlignment="1">
      <alignment vertical="center"/>
    </xf>
    <xf numFmtId="2" fontId="41" fillId="0" borderId="26" xfId="15" applyNumberFormat="1" applyFont="1" applyFill="1" applyBorder="1" applyAlignment="1">
      <alignment vertical="center" wrapText="1"/>
    </xf>
    <xf numFmtId="0" fontId="57" fillId="0" borderId="37" xfId="10" applyFont="1" applyFill="1" applyBorder="1" applyAlignment="1">
      <alignment horizontal="left" vertical="center" wrapText="1" indent="1"/>
    </xf>
    <xf numFmtId="0" fontId="30" fillId="14" borderId="27" xfId="4" applyFont="1" applyFill="1" applyBorder="1" applyAlignment="1">
      <alignment horizontal="center" vertical="center"/>
    </xf>
    <xf numFmtId="0" fontId="93" fillId="0" borderId="26" xfId="0" applyFont="1" applyBorder="1" applyAlignment="1">
      <alignment horizontal="left" vertical="center" indent="1"/>
    </xf>
    <xf numFmtId="0" fontId="33" fillId="0" borderId="97" xfId="10" applyNumberFormat="1" applyFont="1" applyFill="1" applyBorder="1" applyAlignment="1">
      <alignment horizontal="center" vertical="center" wrapText="1"/>
    </xf>
    <xf numFmtId="0" fontId="57" fillId="0" borderId="34" xfId="10" applyFont="1" applyFill="1" applyBorder="1" applyAlignment="1">
      <alignment horizontal="left" vertical="center" wrapText="1" indent="1"/>
    </xf>
    <xf numFmtId="0" fontId="30" fillId="14" borderId="31" xfId="4" applyFont="1" applyFill="1" applyBorder="1" applyAlignment="1">
      <alignment horizontal="center" vertical="center"/>
    </xf>
    <xf numFmtId="2" fontId="24" fillId="0" borderId="37" xfId="10" applyNumberFormat="1" applyFont="1" applyFill="1" applyBorder="1" applyAlignment="1">
      <alignment horizontal="center" vertical="center"/>
    </xf>
    <xf numFmtId="2" fontId="41" fillId="0" borderId="19" xfId="15" applyNumberFormat="1" applyFont="1" applyFill="1" applyBorder="1" applyAlignment="1">
      <alignment vertical="center" wrapText="1"/>
    </xf>
    <xf numFmtId="0" fontId="30" fillId="0" borderId="34" xfId="4" applyFont="1" applyBorder="1"/>
    <xf numFmtId="2" fontId="41" fillId="0" borderId="34" xfId="15" applyNumberFormat="1" applyFont="1" applyFill="1" applyBorder="1" applyAlignment="1">
      <alignment vertical="center" wrapText="1"/>
    </xf>
    <xf numFmtId="0" fontId="27" fillId="12" borderId="19" xfId="15" applyFont="1" applyFill="1" applyBorder="1" applyAlignment="1">
      <alignment horizontal="center" vertical="center"/>
    </xf>
    <xf numFmtId="2" fontId="24" fillId="0" borderId="41" xfId="10" applyNumberFormat="1" applyFont="1" applyFill="1" applyBorder="1" applyAlignment="1">
      <alignment horizontal="center" vertical="center"/>
    </xf>
    <xf numFmtId="49" fontId="24" fillId="0" borderId="97" xfId="10" applyNumberFormat="1" applyFont="1" applyFill="1" applyBorder="1" applyAlignment="1">
      <alignment horizontal="center" vertical="center"/>
    </xf>
    <xf numFmtId="0" fontId="41" fillId="0" borderId="97" xfId="15" applyFont="1" applyFill="1" applyBorder="1" applyAlignment="1">
      <alignment vertical="center" wrapText="1"/>
    </xf>
    <xf numFmtId="0" fontId="30" fillId="12" borderId="37" xfId="4" applyFont="1" applyFill="1" applyBorder="1" applyAlignment="1">
      <alignment horizontal="center" vertical="center"/>
    </xf>
    <xf numFmtId="0" fontId="57" fillId="0" borderId="26" xfId="0" applyFont="1" applyBorder="1" applyAlignment="1">
      <alignment horizontal="left" vertical="center" indent="1"/>
    </xf>
    <xf numFmtId="0" fontId="30" fillId="12" borderId="26" xfId="15" applyFont="1" applyFill="1" applyBorder="1" applyAlignment="1">
      <alignment horizontal="left" vertical="center" wrapText="1" indent="1"/>
    </xf>
    <xf numFmtId="0" fontId="29" fillId="12" borderId="26" xfId="15" applyFont="1" applyFill="1" applyBorder="1" applyAlignment="1">
      <alignment horizontal="left" vertical="center" wrapText="1" indent="1"/>
    </xf>
    <xf numFmtId="49" fontId="28" fillId="12" borderId="26" xfId="4" applyNumberFormat="1" applyFont="1" applyFill="1" applyBorder="1" applyAlignment="1">
      <alignment horizontal="center" vertical="center"/>
    </xf>
    <xf numFmtId="0" fontId="33" fillId="12" borderId="25" xfId="13" applyNumberFormat="1" applyFont="1" applyFill="1" applyBorder="1" applyAlignment="1">
      <alignment horizontal="center" vertical="center" wrapText="1"/>
    </xf>
    <xf numFmtId="0" fontId="33" fillId="12" borderId="17" xfId="13" applyNumberFormat="1" applyFont="1" applyFill="1" applyBorder="1" applyAlignment="1">
      <alignment horizontal="center" vertical="center" wrapText="1"/>
    </xf>
    <xf numFmtId="0" fontId="24" fillId="12" borderId="37" xfId="4" applyFont="1" applyFill="1" applyBorder="1" applyAlignment="1">
      <alignment horizontal="center" vertical="center"/>
    </xf>
    <xf numFmtId="0" fontId="36" fillId="12" borderId="37" xfId="4" applyFont="1" applyFill="1" applyBorder="1" applyAlignment="1">
      <alignment horizontal="center" vertical="center"/>
    </xf>
    <xf numFmtId="0" fontId="30" fillId="12" borderId="37" xfId="0" applyFont="1" applyFill="1" applyBorder="1" applyAlignment="1">
      <alignment horizontal="left" vertical="center" wrapText="1" indent="1"/>
    </xf>
    <xf numFmtId="0" fontId="33" fillId="12" borderId="116" xfId="13" applyNumberFormat="1" applyFont="1" applyFill="1" applyBorder="1" applyAlignment="1">
      <alignment horizontal="center" vertical="center" wrapText="1"/>
    </xf>
    <xf numFmtId="0" fontId="30" fillId="0" borderId="131" xfId="4" applyFont="1" applyBorder="1" applyAlignment="1">
      <alignment horizontal="left" vertical="center" wrapText="1" indent="1"/>
    </xf>
    <xf numFmtId="0" fontId="30" fillId="0" borderId="17" xfId="4" applyFont="1" applyBorder="1" applyAlignment="1">
      <alignment horizontal="left" vertical="center" wrapText="1" indent="1"/>
    </xf>
    <xf numFmtId="0" fontId="33" fillId="12" borderId="17" xfId="10" applyFont="1" applyFill="1" applyBorder="1" applyAlignment="1">
      <alignment horizontal="center" vertical="center"/>
    </xf>
    <xf numFmtId="0" fontId="30" fillId="12" borderId="21" xfId="4" applyFont="1" applyFill="1" applyBorder="1" applyAlignment="1">
      <alignment vertical="center" wrapText="1"/>
    </xf>
    <xf numFmtId="0" fontId="22" fillId="12" borderId="26" xfId="4" applyFont="1" applyFill="1" applyBorder="1" applyAlignment="1">
      <alignment horizontal="center" vertical="center"/>
    </xf>
    <xf numFmtId="39" fontId="33" fillId="12" borderId="26" xfId="13" applyNumberFormat="1" applyFont="1" applyFill="1" applyBorder="1" applyAlignment="1">
      <alignment vertical="center"/>
    </xf>
    <xf numFmtId="0" fontId="30" fillId="12" borderId="26" xfId="4" applyFont="1" applyFill="1" applyBorder="1" applyAlignment="1">
      <alignment vertical="center" wrapText="1"/>
    </xf>
    <xf numFmtId="0" fontId="31" fillId="13" borderId="26" xfId="10" applyFont="1" applyFill="1" applyBorder="1" applyAlignment="1">
      <alignment horizontal="center" vertical="center" wrapText="1"/>
    </xf>
    <xf numFmtId="0" fontId="23" fillId="12" borderId="131" xfId="10" applyFont="1" applyFill="1" applyBorder="1" applyAlignment="1">
      <alignment horizontal="left" vertical="center" wrapText="1" indent="1"/>
    </xf>
    <xf numFmtId="0" fontId="24" fillId="12" borderId="131" xfId="8" applyFont="1" applyFill="1" applyBorder="1" applyAlignment="1">
      <alignment horizontal="left" vertical="center" wrapText="1" indent="1"/>
    </xf>
    <xf numFmtId="0" fontId="24" fillId="6" borderId="131" xfId="10" applyFont="1" applyFill="1" applyBorder="1" applyAlignment="1">
      <alignment horizontal="left" vertical="center" wrapText="1" indent="1"/>
    </xf>
    <xf numFmtId="1" fontId="33" fillId="12" borderId="131" xfId="10" applyNumberFormat="1" applyFont="1" applyFill="1" applyBorder="1" applyAlignment="1">
      <alignment horizontal="center" vertical="center" wrapText="1"/>
    </xf>
    <xf numFmtId="0" fontId="33" fillId="12" borderId="131" xfId="10" applyFont="1" applyFill="1" applyBorder="1" applyAlignment="1">
      <alignment horizontal="center" vertical="center" wrapText="1"/>
    </xf>
    <xf numFmtId="0" fontId="30" fillId="12" borderId="176" xfId="0" applyFont="1" applyFill="1" applyBorder="1" applyAlignment="1">
      <alignment horizontal="left" vertical="center" wrapText="1" indent="1"/>
    </xf>
    <xf numFmtId="39" fontId="25" fillId="12" borderId="170" xfId="0" applyNumberFormat="1" applyFont="1" applyFill="1" applyBorder="1" applyAlignment="1">
      <alignment vertical="center"/>
    </xf>
    <xf numFmtId="39" fontId="25" fillId="12" borderId="131" xfId="0" applyNumberFormat="1" applyFont="1" applyFill="1" applyBorder="1" applyAlignment="1">
      <alignment vertical="center"/>
    </xf>
    <xf numFmtId="39" fontId="26" fillId="12" borderId="131" xfId="0" applyNumberFormat="1" applyFont="1" applyFill="1" applyBorder="1" applyAlignment="1">
      <alignment vertical="center"/>
    </xf>
    <xf numFmtId="0" fontId="30" fillId="12" borderId="131" xfId="0" applyFont="1" applyFill="1" applyBorder="1" applyAlignment="1">
      <alignment horizontal="left" vertical="center" wrapText="1" indent="1"/>
    </xf>
    <xf numFmtId="0" fontId="22" fillId="12" borderId="131" xfId="4" applyFont="1" applyFill="1" applyBorder="1" applyAlignment="1">
      <alignment horizontal="center" vertical="center" wrapText="1"/>
    </xf>
    <xf numFmtId="0" fontId="30" fillId="12" borderId="131" xfId="4" applyFont="1" applyFill="1" applyBorder="1" applyAlignment="1">
      <alignment horizontal="center" vertical="center"/>
    </xf>
    <xf numFmtId="0" fontId="35" fillId="12" borderId="131" xfId="4" applyFont="1" applyFill="1" applyBorder="1" applyAlignment="1">
      <alignment horizontal="left" vertical="center" wrapText="1" indent="1"/>
    </xf>
    <xf numFmtId="0" fontId="26" fillId="12" borderId="131" xfId="0" applyFont="1" applyFill="1" applyBorder="1" applyAlignment="1">
      <alignment horizontal="center" vertical="center" wrapText="1"/>
    </xf>
    <xf numFmtId="0" fontId="29" fillId="12" borderId="131" xfId="0" applyFont="1" applyFill="1" applyBorder="1" applyAlignment="1">
      <alignment horizontal="center" vertical="center" wrapText="1"/>
    </xf>
    <xf numFmtId="164" fontId="26" fillId="12" borderId="131" xfId="4" applyNumberFormat="1" applyFont="1" applyFill="1" applyBorder="1" applyAlignment="1">
      <alignment vertical="center"/>
    </xf>
    <xf numFmtId="0" fontId="30" fillId="12" borderId="131" xfId="4" applyFont="1" applyFill="1" applyBorder="1" applyAlignment="1">
      <alignment horizontal="center" vertical="center" wrapText="1"/>
    </xf>
    <xf numFmtId="39" fontId="33" fillId="12" borderId="34" xfId="4" applyNumberFormat="1" applyFont="1" applyFill="1" applyBorder="1" applyAlignment="1">
      <alignment vertical="center"/>
    </xf>
    <xf numFmtId="164" fontId="34" fillId="12" borderId="34" xfId="4" applyNumberFormat="1" applyFont="1" applyFill="1" applyBorder="1" applyAlignment="1">
      <alignment vertical="center"/>
    </xf>
    <xf numFmtId="0" fontId="36" fillId="12" borderId="26" xfId="4" applyFont="1" applyFill="1" applyBorder="1" applyAlignment="1">
      <alignment vertical="center"/>
    </xf>
    <xf numFmtId="164" fontId="34" fillId="12" borderId="26" xfId="4" applyNumberFormat="1" applyFont="1" applyFill="1" applyBorder="1" applyAlignment="1">
      <alignment vertical="center"/>
    </xf>
    <xf numFmtId="0" fontId="24" fillId="12" borderId="176" xfId="10" applyFont="1" applyFill="1" applyBorder="1" applyAlignment="1">
      <alignment horizontal="left" vertical="center" wrapText="1" indent="1"/>
    </xf>
    <xf numFmtId="39" fontId="33" fillId="12" borderId="170" xfId="10" applyNumberFormat="1" applyFont="1" applyFill="1" applyBorder="1" applyAlignment="1">
      <alignment vertical="center"/>
    </xf>
    <xf numFmtId="39" fontId="33" fillId="12" borderId="131" xfId="10" applyNumberFormat="1" applyFont="1" applyFill="1" applyBorder="1" applyAlignment="1">
      <alignment vertical="center"/>
    </xf>
    <xf numFmtId="39" fontId="34" fillId="12" borderId="131" xfId="10" applyNumberFormat="1" applyFont="1" applyFill="1" applyBorder="1" applyAlignment="1">
      <alignment vertical="center"/>
    </xf>
    <xf numFmtId="0" fontId="22" fillId="12" borderId="131" xfId="4" applyFont="1" applyFill="1" applyBorder="1" applyAlignment="1">
      <alignment horizontal="center" vertical="center"/>
    </xf>
    <xf numFmtId="0" fontId="33" fillId="12" borderId="131" xfId="4" applyFont="1" applyFill="1" applyBorder="1" applyAlignment="1">
      <alignment horizontal="center" vertical="center" wrapText="1"/>
    </xf>
    <xf numFmtId="0" fontId="24" fillId="12" borderId="131" xfId="4" applyFont="1" applyFill="1" applyBorder="1" applyAlignment="1">
      <alignment horizontal="center" vertical="center" wrapText="1"/>
    </xf>
    <xf numFmtId="39" fontId="33" fillId="12" borderId="131" xfId="4" applyNumberFormat="1" applyFont="1" applyFill="1" applyBorder="1" applyAlignment="1">
      <alignment vertical="center"/>
    </xf>
    <xf numFmtId="164" fontId="34" fillId="12" borderId="131" xfId="4" applyNumberFormat="1" applyFont="1" applyFill="1" applyBorder="1" applyAlignment="1">
      <alignment vertical="center"/>
    </xf>
    <xf numFmtId="0" fontId="23" fillId="12" borderId="34" xfId="10" applyFont="1" applyFill="1" applyBorder="1" applyAlignment="1">
      <alignment horizontal="left" vertical="center" wrapText="1" indent="1"/>
    </xf>
    <xf numFmtId="0" fontId="24" fillId="12" borderId="34" xfId="8" applyFont="1" applyFill="1" applyBorder="1" applyAlignment="1">
      <alignment horizontal="left" vertical="center" wrapText="1" indent="1"/>
    </xf>
    <xf numFmtId="0" fontId="24" fillId="12" borderId="34" xfId="8" applyFont="1" applyFill="1" applyBorder="1" applyAlignment="1">
      <alignment horizontal="center" vertical="center" wrapText="1"/>
    </xf>
    <xf numFmtId="0" fontId="33" fillId="12" borderId="34" xfId="10" applyFont="1" applyFill="1" applyBorder="1" applyAlignment="1">
      <alignment horizontal="center" vertical="center" wrapText="1"/>
    </xf>
    <xf numFmtId="39" fontId="33" fillId="12" borderId="82" xfId="10" applyNumberFormat="1" applyFont="1" applyFill="1" applyBorder="1" applyAlignment="1">
      <alignment vertical="center"/>
    </xf>
    <xf numFmtId="39" fontId="33" fillId="12" borderId="34" xfId="10" applyNumberFormat="1" applyFont="1" applyFill="1" applyBorder="1" applyAlignment="1">
      <alignment vertical="center"/>
    </xf>
    <xf numFmtId="39" fontId="34" fillId="12" borderId="34" xfId="10" applyNumberFormat="1" applyFont="1" applyFill="1" applyBorder="1" applyAlignment="1">
      <alignment vertical="center"/>
    </xf>
    <xf numFmtId="39" fontId="25" fillId="12" borderId="131" xfId="0" applyNumberFormat="1" applyFont="1" applyFill="1" applyBorder="1" applyAlignment="1">
      <alignment horizontal="center" vertical="center"/>
    </xf>
    <xf numFmtId="39" fontId="25" fillId="12" borderId="131" xfId="13" applyNumberFormat="1" applyFont="1" applyFill="1" applyBorder="1" applyAlignment="1">
      <alignment vertical="center"/>
    </xf>
    <xf numFmtId="0" fontId="24" fillId="12" borderId="131" xfId="4" applyFont="1" applyFill="1" applyBorder="1" applyAlignment="1">
      <alignment vertical="center" wrapText="1"/>
    </xf>
    <xf numFmtId="49" fontId="24" fillId="0" borderId="81" xfId="10" applyNumberFormat="1" applyFont="1" applyFill="1" applyBorder="1" applyAlignment="1">
      <alignment horizontal="center" vertical="center"/>
    </xf>
    <xf numFmtId="49" fontId="24" fillId="0" borderId="27" xfId="10" applyNumberFormat="1" applyFont="1" applyFill="1" applyBorder="1" applyAlignment="1">
      <alignment horizontal="center" vertical="center"/>
    </xf>
    <xf numFmtId="0" fontId="24" fillId="12" borderId="26" xfId="9" applyFont="1" applyFill="1" applyBorder="1" applyAlignment="1">
      <alignment horizontal="left" vertical="center" wrapText="1" indent="1"/>
    </xf>
    <xf numFmtId="0" fontId="33" fillId="12" borderId="26" xfId="9" applyNumberFormat="1" applyFont="1" applyFill="1" applyBorder="1" applyAlignment="1">
      <alignment horizontal="center" vertical="center" wrapText="1"/>
    </xf>
    <xf numFmtId="0" fontId="24" fillId="12" borderId="26" xfId="9" applyFont="1" applyFill="1" applyBorder="1" applyAlignment="1">
      <alignment horizontal="center" vertical="center" wrapText="1"/>
    </xf>
    <xf numFmtId="0" fontId="33" fillId="12" borderId="131" xfId="9" applyNumberFormat="1" applyFont="1" applyFill="1" applyBorder="1" applyAlignment="1">
      <alignment horizontal="center" vertical="center"/>
    </xf>
    <xf numFmtId="0" fontId="24" fillId="12" borderId="131" xfId="9" applyFont="1" applyFill="1" applyBorder="1" applyAlignment="1">
      <alignment horizontal="center" vertical="center" wrapText="1"/>
    </xf>
    <xf numFmtId="0" fontId="33" fillId="12" borderId="34" xfId="9" applyNumberFormat="1" applyFont="1" applyFill="1" applyBorder="1" applyAlignment="1">
      <alignment horizontal="center" vertical="center"/>
    </xf>
    <xf numFmtId="0" fontId="24" fillId="12" borderId="34" xfId="9" applyFont="1" applyFill="1" applyBorder="1" applyAlignment="1">
      <alignment horizontal="center" vertical="center" wrapText="1"/>
    </xf>
    <xf numFmtId="39" fontId="33" fillId="12" borderId="34" xfId="13" applyNumberFormat="1" applyFont="1" applyFill="1" applyBorder="1" applyAlignment="1">
      <alignment vertical="center"/>
    </xf>
    <xf numFmtId="0" fontId="30" fillId="12" borderId="131" xfId="0" applyFont="1" applyFill="1" applyBorder="1" applyAlignment="1">
      <alignment vertical="center" wrapText="1"/>
    </xf>
    <xf numFmtId="39" fontId="33" fillId="12" borderId="131" xfId="13" applyNumberFormat="1" applyFont="1" applyFill="1" applyBorder="1" applyAlignment="1">
      <alignment vertical="center"/>
    </xf>
    <xf numFmtId="0" fontId="23" fillId="12" borderId="129" xfId="10" applyFont="1" applyFill="1" applyBorder="1" applyAlignment="1">
      <alignment horizontal="left" vertical="center" wrapText="1" indent="1"/>
    </xf>
    <xf numFmtId="0" fontId="24" fillId="12" borderId="129" xfId="8" applyFont="1" applyFill="1" applyBorder="1" applyAlignment="1">
      <alignment horizontal="left" vertical="center" wrapText="1" indent="1"/>
    </xf>
    <xf numFmtId="1" fontId="33" fillId="12" borderId="129" xfId="10" applyNumberFormat="1" applyFont="1" applyFill="1" applyBorder="1" applyAlignment="1">
      <alignment horizontal="center" vertical="center" wrapText="1"/>
    </xf>
    <xf numFmtId="0" fontId="33" fillId="12" borderId="129" xfId="10" applyFont="1" applyFill="1" applyBorder="1" applyAlignment="1">
      <alignment horizontal="center" vertical="center" wrapText="1"/>
    </xf>
    <xf numFmtId="39" fontId="33" fillId="12" borderId="134" xfId="10" applyNumberFormat="1" applyFont="1" applyFill="1" applyBorder="1" applyAlignment="1">
      <alignment vertical="center"/>
    </xf>
    <xf numFmtId="39" fontId="33" fillId="12" borderId="129" xfId="10" applyNumberFormat="1" applyFont="1" applyFill="1" applyBorder="1" applyAlignment="1">
      <alignment vertical="center"/>
    </xf>
    <xf numFmtId="39" fontId="34" fillId="12" borderId="129" xfId="10" applyNumberFormat="1" applyFont="1" applyFill="1" applyBorder="1" applyAlignment="1">
      <alignment vertical="center"/>
    </xf>
    <xf numFmtId="0" fontId="30" fillId="12" borderId="129" xfId="4" applyFont="1" applyFill="1" applyBorder="1" applyAlignment="1">
      <alignment horizontal="center" vertical="center"/>
    </xf>
    <xf numFmtId="0" fontId="33" fillId="12" borderId="129" xfId="4" applyFont="1" applyFill="1" applyBorder="1" applyAlignment="1">
      <alignment horizontal="center" vertical="center" wrapText="1"/>
    </xf>
    <xf numFmtId="0" fontId="24" fillId="12" borderId="129" xfId="4" applyFont="1" applyFill="1" applyBorder="1" applyAlignment="1">
      <alignment horizontal="center" vertical="center" wrapText="1"/>
    </xf>
    <xf numFmtId="39" fontId="33" fillId="12" borderId="129" xfId="13" applyNumberFormat="1" applyFont="1" applyFill="1" applyBorder="1" applyAlignment="1">
      <alignment vertical="center"/>
    </xf>
    <xf numFmtId="164" fontId="34" fillId="12" borderId="129" xfId="4" applyNumberFormat="1" applyFont="1" applyFill="1" applyBorder="1" applyAlignment="1">
      <alignment vertical="center"/>
    </xf>
    <xf numFmtId="164" fontId="33" fillId="16" borderId="26" xfId="4" applyNumberFormat="1" applyFont="1" applyFill="1" applyBorder="1" applyAlignment="1">
      <alignment vertical="center"/>
    </xf>
    <xf numFmtId="0" fontId="24" fillId="0" borderId="22" xfId="8" applyFont="1" applyFill="1" applyBorder="1" applyAlignment="1">
      <alignment horizontal="left" vertical="center" wrapText="1" indent="1"/>
    </xf>
    <xf numFmtId="0" fontId="23" fillId="0" borderId="17" xfId="10" applyFont="1" applyFill="1" applyBorder="1" applyAlignment="1">
      <alignment horizontal="left" vertical="center" wrapText="1" indent="1"/>
    </xf>
    <xf numFmtId="0" fontId="24" fillId="0" borderId="17" xfId="8" applyFont="1" applyFill="1" applyBorder="1" applyAlignment="1">
      <alignment horizontal="left" vertical="center" wrapText="1" indent="1"/>
    </xf>
    <xf numFmtId="0" fontId="24" fillId="0" borderId="17" xfId="8" applyFont="1" applyFill="1" applyBorder="1" applyAlignment="1">
      <alignment horizontal="center" vertical="center" wrapText="1"/>
    </xf>
    <xf numFmtId="0" fontId="24" fillId="0" borderId="17" xfId="10" applyFont="1" applyFill="1" applyBorder="1" applyAlignment="1">
      <alignment horizontal="left" vertical="center" wrapText="1" indent="1"/>
    </xf>
    <xf numFmtId="0" fontId="24" fillId="0" borderId="33" xfId="10" applyFont="1" applyFill="1" applyBorder="1" applyAlignment="1">
      <alignment horizontal="left" vertical="center" wrapText="1" indent="1"/>
    </xf>
    <xf numFmtId="1" fontId="33" fillId="0" borderId="17" xfId="10" applyNumberFormat="1" applyFont="1" applyFill="1" applyBorder="1" applyAlignment="1">
      <alignment horizontal="center" vertical="center" wrapText="1"/>
    </xf>
    <xf numFmtId="0" fontId="33" fillId="0" borderId="17" xfId="10" applyFont="1" applyFill="1" applyBorder="1" applyAlignment="1">
      <alignment horizontal="center" vertical="center" wrapText="1"/>
    </xf>
    <xf numFmtId="164" fontId="33" fillId="0" borderId="44" xfId="10" applyNumberFormat="1" applyFont="1" applyFill="1" applyBorder="1" applyAlignment="1">
      <alignment vertical="center"/>
    </xf>
    <xf numFmtId="164" fontId="33" fillId="0" borderId="17" xfId="10" applyNumberFormat="1" applyFont="1" applyFill="1" applyBorder="1" applyAlignment="1">
      <alignment vertical="center"/>
    </xf>
    <xf numFmtId="164" fontId="34" fillId="0" borderId="17" xfId="10" applyNumberFormat="1" applyFont="1" applyFill="1" applyBorder="1" applyAlignment="1">
      <alignment vertical="center"/>
    </xf>
    <xf numFmtId="0" fontId="24" fillId="0" borderId="22" xfId="8" applyFont="1" applyFill="1" applyBorder="1" applyAlignment="1">
      <alignment horizontal="left" vertical="center" wrapText="1" indent="1"/>
    </xf>
    <xf numFmtId="0" fontId="24" fillId="0" borderId="29" xfId="8" applyFont="1" applyFill="1" applyBorder="1" applyAlignment="1">
      <alignment horizontal="left" vertical="center" wrapText="1" indent="1"/>
    </xf>
    <xf numFmtId="0" fontId="33" fillId="0" borderId="17" xfId="10" applyFont="1" applyFill="1" applyBorder="1" applyAlignment="1">
      <alignment horizontal="center" vertical="center" wrapText="1"/>
    </xf>
    <xf numFmtId="0" fontId="24" fillId="0" borderId="17" xfId="10" applyFont="1" applyFill="1" applyBorder="1" applyAlignment="1">
      <alignment horizontal="left" vertical="center" wrapText="1" indent="1"/>
    </xf>
    <xf numFmtId="0" fontId="24" fillId="0" borderId="33" xfId="10" applyFont="1" applyFill="1" applyBorder="1" applyAlignment="1">
      <alignment horizontal="left" vertical="center" wrapText="1" indent="1"/>
    </xf>
    <xf numFmtId="0" fontId="24" fillId="0" borderId="81" xfId="10" applyFont="1" applyFill="1" applyBorder="1" applyAlignment="1">
      <alignment horizontal="left" vertical="center" wrapText="1" indent="1"/>
    </xf>
    <xf numFmtId="1" fontId="33" fillId="0" borderId="17" xfId="10" applyNumberFormat="1" applyFont="1" applyFill="1" applyBorder="1" applyAlignment="1">
      <alignment horizontal="center" vertical="center" wrapText="1"/>
    </xf>
    <xf numFmtId="0" fontId="23" fillId="0" borderId="17" xfId="10" applyFont="1" applyFill="1" applyBorder="1" applyAlignment="1">
      <alignment horizontal="left" vertical="center" wrapText="1" indent="1"/>
    </xf>
    <xf numFmtId="0" fontId="24" fillId="0" borderId="137" xfId="10" applyFont="1" applyFill="1" applyBorder="1" applyAlignment="1">
      <alignment horizontal="left" vertical="center" wrapText="1" indent="1"/>
    </xf>
    <xf numFmtId="164" fontId="33" fillId="0" borderId="44" xfId="10" applyNumberFormat="1" applyFont="1" applyFill="1" applyBorder="1" applyAlignment="1">
      <alignment vertical="center"/>
    </xf>
    <xf numFmtId="164" fontId="33" fillId="0" borderId="17" xfId="10" applyNumberFormat="1" applyFont="1" applyFill="1" applyBorder="1" applyAlignment="1">
      <alignment vertical="center"/>
    </xf>
    <xf numFmtId="164" fontId="34" fillId="0" borderId="17" xfId="10" applyNumberFormat="1" applyFont="1" applyFill="1" applyBorder="1" applyAlignment="1">
      <alignment vertical="center"/>
    </xf>
    <xf numFmtId="164" fontId="33" fillId="0" borderId="45" xfId="10" applyNumberFormat="1" applyFont="1" applyFill="1" applyBorder="1" applyAlignment="1">
      <alignment vertical="center"/>
    </xf>
    <xf numFmtId="164" fontId="33" fillId="0" borderId="25" xfId="10" applyNumberFormat="1" applyFont="1" applyFill="1" applyBorder="1" applyAlignment="1">
      <alignment vertical="center"/>
    </xf>
    <xf numFmtId="164" fontId="34" fillId="0" borderId="25" xfId="10" applyNumberFormat="1" applyFont="1" applyFill="1" applyBorder="1" applyAlignment="1">
      <alignment vertical="center"/>
    </xf>
    <xf numFmtId="0" fontId="24" fillId="12" borderId="17" xfId="10" applyFont="1" applyFill="1" applyBorder="1" applyAlignment="1">
      <alignment horizontal="left" vertical="center" wrapText="1" indent="1"/>
    </xf>
    <xf numFmtId="0" fontId="24" fillId="0" borderId="90" xfId="10" applyFont="1" applyFill="1" applyBorder="1" applyAlignment="1">
      <alignment horizontal="left" vertical="center" wrapText="1" indent="1"/>
    </xf>
    <xf numFmtId="1" fontId="33" fillId="12" borderId="17" xfId="10" applyNumberFormat="1" applyFont="1" applyFill="1" applyBorder="1" applyAlignment="1">
      <alignment horizontal="center" vertical="center" wrapText="1"/>
    </xf>
    <xf numFmtId="3" fontId="33" fillId="0" borderId="17" xfId="10" applyNumberFormat="1" applyFont="1" applyFill="1" applyBorder="1" applyAlignment="1">
      <alignment horizontal="center" vertical="center" wrapText="1"/>
    </xf>
    <xf numFmtId="0" fontId="24" fillId="12" borderId="17" xfId="8" applyFont="1" applyFill="1" applyBorder="1" applyAlignment="1">
      <alignment horizontal="left" vertical="center" wrapText="1" indent="1"/>
    </xf>
    <xf numFmtId="0" fontId="33" fillId="12" borderId="17" xfId="10" applyFont="1" applyFill="1" applyBorder="1" applyAlignment="1">
      <alignment horizontal="center" vertical="center" wrapText="1"/>
    </xf>
    <xf numFmtId="0" fontId="24" fillId="12" borderId="137" xfId="10" applyFont="1" applyFill="1" applyBorder="1" applyAlignment="1">
      <alignment horizontal="left" vertical="center" wrapText="1" indent="1"/>
    </xf>
    <xf numFmtId="164" fontId="33" fillId="12" borderId="44" xfId="10" applyNumberFormat="1" applyFont="1" applyFill="1" applyBorder="1" applyAlignment="1">
      <alignment vertical="center"/>
    </xf>
    <xf numFmtId="164" fontId="33" fillId="12" borderId="17" xfId="10" applyNumberFormat="1" applyFont="1" applyFill="1" applyBorder="1" applyAlignment="1">
      <alignment vertical="center"/>
    </xf>
    <xf numFmtId="164" fontId="34" fillId="12" borderId="17" xfId="10" applyNumberFormat="1" applyFont="1" applyFill="1" applyBorder="1" applyAlignment="1">
      <alignment vertical="center"/>
    </xf>
    <xf numFmtId="164" fontId="33" fillId="12" borderId="170" xfId="10" applyNumberFormat="1" applyFont="1" applyFill="1" applyBorder="1" applyAlignment="1">
      <alignment vertical="center"/>
    </xf>
    <xf numFmtId="164" fontId="33" fillId="12" borderId="131" xfId="10" applyNumberFormat="1" applyFont="1" applyFill="1" applyBorder="1" applyAlignment="1">
      <alignment vertical="center"/>
    </xf>
    <xf numFmtId="164" fontId="34" fillId="12" borderId="131" xfId="10" applyNumberFormat="1" applyFont="1" applyFill="1" applyBorder="1" applyAlignment="1">
      <alignment vertical="center"/>
    </xf>
    <xf numFmtId="0" fontId="24" fillId="0" borderId="81" xfId="10" applyFont="1" applyFill="1" applyBorder="1" applyAlignment="1">
      <alignment horizontal="left" vertical="center" wrapText="1" indent="1"/>
    </xf>
    <xf numFmtId="0" fontId="24" fillId="0" borderId="34" xfId="10" applyFont="1" applyFill="1" applyBorder="1" applyAlignment="1">
      <alignment horizontal="left" vertical="center" wrapText="1" indent="1"/>
    </xf>
    <xf numFmtId="0" fontId="30" fillId="0" borderId="37" xfId="12" applyFont="1" applyFill="1" applyBorder="1" applyAlignment="1">
      <alignment horizontal="left" vertical="center" wrapText="1" indent="1"/>
    </xf>
    <xf numFmtId="0" fontId="24" fillId="0" borderId="34" xfId="8" applyFont="1" applyFill="1" applyBorder="1" applyAlignment="1">
      <alignment horizontal="left" vertical="center" wrapText="1" indent="1"/>
    </xf>
    <xf numFmtId="1" fontId="94" fillId="0" borderId="210" xfId="0" applyNumberFormat="1" applyFont="1" applyBorder="1" applyAlignment="1">
      <alignment horizontal="center" vertical="center"/>
    </xf>
    <xf numFmtId="0" fontId="96" fillId="0" borderId="210" xfId="0" applyFont="1" applyBorder="1" applyAlignment="1">
      <alignment horizontal="center" vertical="center"/>
    </xf>
    <xf numFmtId="0" fontId="98" fillId="0" borderId="210" xfId="0" applyFont="1" applyBorder="1" applyAlignment="1">
      <alignment horizontal="center" vertical="center" wrapText="1"/>
    </xf>
    <xf numFmtId="0" fontId="96" fillId="0" borderId="210" xfId="0" applyFont="1" applyBorder="1" applyAlignment="1">
      <alignment horizontal="center" vertical="center" wrapText="1"/>
    </xf>
    <xf numFmtId="164" fontId="98" fillId="0" borderId="210" xfId="0" applyNumberFormat="1" applyFont="1" applyBorder="1" applyAlignment="1">
      <alignment vertical="center"/>
    </xf>
    <xf numFmtId="164" fontId="100" fillId="0" borderId="210" xfId="0" applyNumberFormat="1" applyFont="1" applyBorder="1" applyAlignment="1">
      <alignment vertical="center"/>
    </xf>
    <xf numFmtId="0" fontId="102" fillId="0" borderId="210" xfId="0" applyFont="1" applyBorder="1" applyAlignment="1">
      <alignment horizontal="center" vertical="center" wrapText="1"/>
    </xf>
    <xf numFmtId="0" fontId="104" fillId="0" borderId="198" xfId="0" applyFont="1" applyBorder="1" applyAlignment="1">
      <alignment horizontal="center" vertical="center"/>
    </xf>
    <xf numFmtId="0" fontId="96" fillId="0" borderId="198" xfId="0" applyFont="1" applyBorder="1" applyAlignment="1">
      <alignment horizontal="center" vertical="center"/>
    </xf>
    <xf numFmtId="0" fontId="98" fillId="0" borderId="198" xfId="0" applyFont="1" applyBorder="1" applyAlignment="1">
      <alignment horizontal="center" vertical="center" wrapText="1"/>
    </xf>
    <xf numFmtId="0" fontId="96" fillId="0" borderId="198" xfId="0" applyFont="1" applyBorder="1" applyAlignment="1">
      <alignment horizontal="center" vertical="center" wrapText="1"/>
    </xf>
    <xf numFmtId="164" fontId="98" fillId="0" borderId="198" xfId="0" applyNumberFormat="1" applyFont="1" applyBorder="1" applyAlignment="1">
      <alignment vertical="center"/>
    </xf>
    <xf numFmtId="164" fontId="100" fillId="0" borderId="198" xfId="0" applyNumberFormat="1" applyFont="1" applyBorder="1" applyAlignment="1">
      <alignment vertical="center"/>
    </xf>
    <xf numFmtId="0" fontId="102" fillId="0" borderId="198" xfId="0" applyFont="1" applyBorder="1" applyAlignment="1">
      <alignment horizontal="center" vertical="center" wrapText="1"/>
    </xf>
    <xf numFmtId="49" fontId="96" fillId="0" borderId="198" xfId="0" applyNumberFormat="1" applyFont="1" applyBorder="1" applyAlignment="1">
      <alignment horizontal="center" vertical="center"/>
    </xf>
    <xf numFmtId="0" fontId="104" fillId="0" borderId="216" xfId="0" applyFont="1" applyBorder="1" applyAlignment="1">
      <alignment horizontal="center" vertical="center"/>
    </xf>
    <xf numFmtId="0" fontId="96" fillId="0" borderId="216" xfId="0" applyFont="1" applyBorder="1" applyAlignment="1">
      <alignment horizontal="center" vertical="center"/>
    </xf>
    <xf numFmtId="0" fontId="98" fillId="0" borderId="216" xfId="0" applyFont="1" applyBorder="1" applyAlignment="1">
      <alignment horizontal="center" vertical="center" wrapText="1"/>
    </xf>
    <xf numFmtId="0" fontId="96" fillId="0" borderId="216" xfId="0" applyFont="1" applyBorder="1" applyAlignment="1">
      <alignment horizontal="center" vertical="center" wrapText="1"/>
    </xf>
    <xf numFmtId="164" fontId="98" fillId="0" borderId="216" xfId="0" applyNumberFormat="1" applyFont="1" applyBorder="1" applyAlignment="1">
      <alignment vertical="center"/>
    </xf>
    <xf numFmtId="164" fontId="100" fillId="0" borderId="216" xfId="0" applyNumberFormat="1" applyFont="1" applyBorder="1" applyAlignment="1">
      <alignment vertical="center"/>
    </xf>
    <xf numFmtId="49" fontId="96" fillId="0" borderId="216" xfId="0" applyNumberFormat="1" applyFont="1" applyBorder="1" applyAlignment="1">
      <alignment horizontal="center" vertical="center"/>
    </xf>
    <xf numFmtId="0" fontId="96" fillId="0" borderId="318" xfId="0" applyFont="1" applyBorder="1" applyAlignment="1">
      <alignment horizontal="center" vertical="center" wrapText="1"/>
    </xf>
    <xf numFmtId="0" fontId="98" fillId="0" borderId="318" xfId="0" applyFont="1" applyBorder="1" applyAlignment="1">
      <alignment horizontal="center" vertical="center" wrapText="1"/>
    </xf>
    <xf numFmtId="164" fontId="98" fillId="0" borderId="319" xfId="0" applyNumberFormat="1" applyFont="1" applyBorder="1" applyAlignment="1">
      <alignment vertical="center"/>
    </xf>
    <xf numFmtId="164" fontId="98" fillId="0" borderId="318" xfId="0" applyNumberFormat="1" applyFont="1" applyBorder="1" applyAlignment="1">
      <alignment vertical="center"/>
    </xf>
    <xf numFmtId="164" fontId="100" fillId="0" borderId="318" xfId="0" applyNumberFormat="1" applyFont="1" applyBorder="1" applyAlignment="1">
      <alignment vertical="center"/>
    </xf>
    <xf numFmtId="0" fontId="105" fillId="0" borderId="318" xfId="0" applyFont="1" applyBorder="1" applyAlignment="1">
      <alignment horizontal="center" vertical="center"/>
    </xf>
    <xf numFmtId="0" fontId="106" fillId="0" borderId="318" xfId="0" applyFont="1" applyBorder="1" applyAlignment="1">
      <alignment horizontal="center" vertical="center"/>
    </xf>
    <xf numFmtId="0" fontId="107" fillId="0" borderId="318" xfId="0" applyFont="1" applyBorder="1" applyAlignment="1">
      <alignment horizontal="center" vertical="center"/>
    </xf>
    <xf numFmtId="0" fontId="104" fillId="0" borderId="318" xfId="0" applyFont="1" applyBorder="1" applyAlignment="1">
      <alignment horizontal="center" vertical="center"/>
    </xf>
    <xf numFmtId="1" fontId="94" fillId="0" borderId="200" xfId="0" applyNumberFormat="1" applyFont="1" applyBorder="1" applyAlignment="1">
      <alignment horizontal="center" vertical="center"/>
    </xf>
    <xf numFmtId="0" fontId="96" fillId="0" borderId="200" xfId="0" applyFont="1" applyBorder="1" applyAlignment="1">
      <alignment horizontal="center" vertical="center"/>
    </xf>
    <xf numFmtId="0" fontId="104" fillId="0" borderId="200" xfId="0" applyFont="1" applyBorder="1" applyAlignment="1">
      <alignment horizontal="center" vertical="center"/>
    </xf>
    <xf numFmtId="164" fontId="98" fillId="0" borderId="200" xfId="0" applyNumberFormat="1" applyFont="1" applyBorder="1" applyAlignment="1">
      <alignment vertical="center"/>
    </xf>
    <xf numFmtId="164" fontId="100" fillId="0" borderId="200" xfId="0" applyNumberFormat="1" applyFont="1" applyBorder="1" applyAlignment="1">
      <alignment vertical="center"/>
    </xf>
    <xf numFmtId="0" fontId="104" fillId="0" borderId="197" xfId="0" applyFont="1" applyBorder="1" applyAlignment="1">
      <alignment horizontal="center" vertical="center"/>
    </xf>
    <xf numFmtId="0" fontId="96" fillId="0" borderId="197" xfId="0" applyFont="1" applyBorder="1" applyAlignment="1">
      <alignment horizontal="center" vertical="center"/>
    </xf>
    <xf numFmtId="0" fontId="98" fillId="0" borderId="197" xfId="0" applyFont="1" applyBorder="1" applyAlignment="1">
      <alignment horizontal="center" vertical="center" wrapText="1"/>
    </xf>
    <xf numFmtId="0" fontId="96" fillId="0" borderId="197" xfId="0" applyFont="1" applyBorder="1" applyAlignment="1">
      <alignment horizontal="center" vertical="center" wrapText="1"/>
    </xf>
    <xf numFmtId="164" fontId="98" fillId="0" borderId="197" xfId="0" applyNumberFormat="1" applyFont="1" applyBorder="1" applyAlignment="1">
      <alignment vertical="center"/>
    </xf>
    <xf numFmtId="1" fontId="98" fillId="0" borderId="318" xfId="0" applyNumberFormat="1" applyFont="1" applyBorder="1" applyAlignment="1">
      <alignment horizontal="center" vertical="center" wrapText="1"/>
    </xf>
    <xf numFmtId="1" fontId="98" fillId="17" borderId="318" xfId="0" applyNumberFormat="1" applyFont="1" applyFill="1" applyBorder="1" applyAlignment="1">
      <alignment horizontal="center" vertical="center" wrapText="1"/>
    </xf>
    <xf numFmtId="0" fontId="94" fillId="0" borderId="318" xfId="0" applyFont="1" applyBorder="1" applyAlignment="1">
      <alignment horizontal="center" vertical="center"/>
    </xf>
    <xf numFmtId="0" fontId="96" fillId="0" borderId="318" xfId="0" applyFont="1" applyBorder="1" applyAlignment="1">
      <alignment horizontal="center" vertical="center"/>
    </xf>
    <xf numFmtId="1" fontId="94" fillId="0" borderId="228" xfId="0" applyNumberFormat="1" applyFont="1" applyBorder="1" applyAlignment="1">
      <alignment horizontal="center" vertical="center"/>
    </xf>
    <xf numFmtId="0" fontId="96" fillId="0" borderId="228" xfId="0" applyFont="1" applyBorder="1" applyAlignment="1">
      <alignment horizontal="center" vertical="center"/>
    </xf>
    <xf numFmtId="0" fontId="104" fillId="0" borderId="228" xfId="0" applyFont="1" applyBorder="1" applyAlignment="1">
      <alignment horizontal="center" vertical="center"/>
    </xf>
    <xf numFmtId="164" fontId="98" fillId="0" borderId="228" xfId="0" applyNumberFormat="1" applyFont="1" applyBorder="1" applyAlignment="1">
      <alignment vertical="center"/>
    </xf>
    <xf numFmtId="164" fontId="100" fillId="0" borderId="228" xfId="0" applyNumberFormat="1" applyFont="1" applyBorder="1" applyAlignment="1">
      <alignment vertical="center"/>
    </xf>
    <xf numFmtId="1" fontId="94" fillId="0" borderId="198" xfId="0" applyNumberFormat="1" applyFont="1" applyBorder="1" applyAlignment="1">
      <alignment horizontal="center" vertical="center"/>
    </xf>
    <xf numFmtId="0" fontId="98" fillId="0" borderId="200" xfId="0" applyFont="1" applyBorder="1" applyAlignment="1">
      <alignment horizontal="center" vertical="center" wrapText="1"/>
    </xf>
    <xf numFmtId="0" fontId="96" fillId="0" borderId="200" xfId="0" applyFont="1" applyBorder="1" applyAlignment="1">
      <alignment horizontal="center" vertical="center" wrapText="1"/>
    </xf>
    <xf numFmtId="49" fontId="96" fillId="0" borderId="200" xfId="0" applyNumberFormat="1" applyFont="1" applyBorder="1" applyAlignment="1">
      <alignment horizontal="center" vertical="center"/>
    </xf>
    <xf numFmtId="164" fontId="100" fillId="0" borderId="197" xfId="0" applyNumberFormat="1" applyFont="1" applyBorder="1" applyAlignment="1">
      <alignment vertical="center"/>
    </xf>
    <xf numFmtId="49" fontId="96" fillId="0" borderId="197" xfId="0" applyNumberFormat="1" applyFont="1" applyBorder="1" applyAlignment="1">
      <alignment horizontal="center" vertical="center"/>
    </xf>
    <xf numFmtId="49" fontId="96" fillId="0" borderId="318" xfId="0" applyNumberFormat="1" applyFont="1" applyBorder="1" applyAlignment="1">
      <alignment horizontal="center" vertical="center"/>
    </xf>
    <xf numFmtId="0" fontId="96" fillId="0" borderId="326" xfId="0" applyFont="1" applyBorder="1" applyAlignment="1">
      <alignment horizontal="center" vertical="center" wrapText="1"/>
    </xf>
    <xf numFmtId="1" fontId="99" fillId="0" borderId="326" xfId="0" applyNumberFormat="1" applyFont="1" applyBorder="1" applyAlignment="1">
      <alignment horizontal="center" vertical="center" wrapText="1"/>
    </xf>
    <xf numFmtId="0" fontId="98" fillId="0" borderId="326" xfId="0" applyFont="1" applyBorder="1" applyAlignment="1">
      <alignment horizontal="center" vertical="center" wrapText="1"/>
    </xf>
    <xf numFmtId="164" fontId="98" fillId="0" borderId="327" xfId="0" applyNumberFormat="1" applyFont="1" applyBorder="1" applyAlignment="1">
      <alignment vertical="center"/>
    </xf>
    <xf numFmtId="164" fontId="98" fillId="0" borderId="326" xfId="0" applyNumberFormat="1" applyFont="1" applyBorder="1" applyAlignment="1">
      <alignment vertical="center"/>
    </xf>
    <xf numFmtId="164" fontId="100" fillId="0" borderId="326" xfId="0" applyNumberFormat="1" applyFont="1" applyBorder="1" applyAlignment="1">
      <alignment vertical="center"/>
    </xf>
    <xf numFmtId="0" fontId="94" fillId="0" borderId="326" xfId="0" applyFont="1" applyBorder="1" applyAlignment="1">
      <alignment horizontal="center" vertical="center"/>
    </xf>
    <xf numFmtId="0" fontId="96" fillId="0" borderId="326" xfId="0" applyFont="1" applyBorder="1" applyAlignment="1">
      <alignment horizontal="center" vertical="center"/>
    </xf>
    <xf numFmtId="49" fontId="96" fillId="0" borderId="326" xfId="0" applyNumberFormat="1" applyFont="1" applyBorder="1" applyAlignment="1">
      <alignment horizontal="center" vertical="center"/>
    </xf>
    <xf numFmtId="0" fontId="96" fillId="0" borderId="211" xfId="0" applyFont="1" applyBorder="1" applyAlignment="1">
      <alignment horizontal="center" vertical="center" wrapText="1"/>
    </xf>
    <xf numFmtId="0" fontId="98" fillId="0" borderId="211" xfId="0" applyFont="1" applyBorder="1" applyAlignment="1">
      <alignment horizontal="center" vertical="center" wrapText="1"/>
    </xf>
    <xf numFmtId="164" fontId="98" fillId="0" borderId="211" xfId="0" applyNumberFormat="1" applyFont="1" applyBorder="1" applyAlignment="1">
      <alignment vertical="center"/>
    </xf>
    <xf numFmtId="164" fontId="100" fillId="0" borderId="211" xfId="0" applyNumberFormat="1" applyFont="1" applyBorder="1" applyAlignment="1">
      <alignment vertical="center"/>
    </xf>
    <xf numFmtId="1" fontId="99" fillId="0" borderId="318" xfId="0" applyNumberFormat="1" applyFont="1" applyBorder="1" applyAlignment="1">
      <alignment horizontal="center" vertical="center" wrapText="1"/>
    </xf>
    <xf numFmtId="164" fontId="98" fillId="0" borderId="319" xfId="0" applyNumberFormat="1" applyFont="1" applyBorder="1" applyAlignment="1">
      <alignment horizontal="right" vertical="center"/>
    </xf>
    <xf numFmtId="164" fontId="98" fillId="0" borderId="318" xfId="0" applyNumberFormat="1" applyFont="1" applyBorder="1" applyAlignment="1">
      <alignment horizontal="right" vertical="center"/>
    </xf>
    <xf numFmtId="49" fontId="96" fillId="0" borderId="214" xfId="0" applyNumberFormat="1" applyFont="1" applyBorder="1" applyAlignment="1">
      <alignment horizontal="center" vertical="center"/>
    </xf>
    <xf numFmtId="1" fontId="99" fillId="19" borderId="318" xfId="0" applyNumberFormat="1" applyFont="1" applyFill="1" applyBorder="1" applyAlignment="1">
      <alignment horizontal="center" vertical="center" wrapText="1"/>
    </xf>
    <xf numFmtId="0" fontId="96" fillId="0" borderId="228" xfId="0" applyFont="1" applyBorder="1" applyAlignment="1">
      <alignment horizontal="center" vertical="center" wrapText="1"/>
    </xf>
    <xf numFmtId="1" fontId="94" fillId="0" borderId="211" xfId="0" applyNumberFormat="1" applyFont="1" applyBorder="1" applyAlignment="1">
      <alignment horizontal="center" vertical="center"/>
    </xf>
    <xf numFmtId="0" fontId="104" fillId="0" borderId="214" xfId="0" applyFont="1" applyBorder="1" applyAlignment="1">
      <alignment horizontal="center" vertical="center"/>
    </xf>
    <xf numFmtId="0" fontId="98" fillId="0" borderId="214" xfId="0" applyFont="1" applyBorder="1" applyAlignment="1">
      <alignment horizontal="center" vertical="center" wrapText="1"/>
    </xf>
    <xf numFmtId="0" fontId="96" fillId="0" borderId="214" xfId="0" applyFont="1" applyBorder="1" applyAlignment="1">
      <alignment horizontal="center" vertical="center" wrapText="1"/>
    </xf>
    <xf numFmtId="164" fontId="98" fillId="0" borderId="214" xfId="0" applyNumberFormat="1" applyFont="1" applyBorder="1" applyAlignment="1">
      <alignment vertical="center"/>
    </xf>
    <xf numFmtId="164" fontId="100" fillId="0" borderId="214" xfId="0" applyNumberFormat="1" applyFont="1" applyBorder="1" applyAlignment="1">
      <alignment vertical="center"/>
    </xf>
    <xf numFmtId="1" fontId="98" fillId="0" borderId="211" xfId="0" applyNumberFormat="1" applyFont="1" applyBorder="1" applyAlignment="1">
      <alignment horizontal="center" vertical="center" wrapText="1"/>
    </xf>
    <xf numFmtId="1" fontId="99" fillId="0" borderId="211" xfId="0" applyNumberFormat="1" applyFont="1" applyBorder="1" applyAlignment="1">
      <alignment horizontal="center" vertical="center" wrapText="1"/>
    </xf>
    <xf numFmtId="164" fontId="98" fillId="0" borderId="213" xfId="0" applyNumberFormat="1" applyFont="1" applyBorder="1" applyAlignment="1">
      <alignment horizontal="right" vertical="center"/>
    </xf>
    <xf numFmtId="164" fontId="98" fillId="0" borderId="211" xfId="0" applyNumberFormat="1" applyFont="1" applyBorder="1" applyAlignment="1">
      <alignment horizontal="right" vertical="center"/>
    </xf>
    <xf numFmtId="0" fontId="94" fillId="0" borderId="211" xfId="0" applyFont="1" applyBorder="1" applyAlignment="1">
      <alignment horizontal="center" vertical="center"/>
    </xf>
    <xf numFmtId="0" fontId="104" fillId="0" borderId="211" xfId="0" applyFont="1" applyBorder="1" applyAlignment="1">
      <alignment horizontal="center" vertical="center"/>
    </xf>
    <xf numFmtId="49" fontId="96" fillId="0" borderId="211" xfId="0" applyNumberFormat="1" applyFont="1" applyBorder="1" applyAlignment="1">
      <alignment horizontal="center" vertical="center"/>
    </xf>
    <xf numFmtId="0" fontId="99" fillId="0" borderId="326" xfId="0" applyFont="1" applyBorder="1" applyAlignment="1">
      <alignment horizontal="center" vertical="center" wrapText="1"/>
    </xf>
    <xf numFmtId="164" fontId="98" fillId="0" borderId="327" xfId="0" applyNumberFormat="1" applyFont="1" applyBorder="1" applyAlignment="1">
      <alignment horizontal="right" vertical="center"/>
    </xf>
    <xf numFmtId="164" fontId="98" fillId="0" borderId="326" xfId="0" applyNumberFormat="1" applyFont="1" applyBorder="1" applyAlignment="1">
      <alignment horizontal="right" vertical="center"/>
    </xf>
    <xf numFmtId="0" fontId="104" fillId="0" borderId="326" xfId="0" applyFont="1" applyBorder="1" applyAlignment="1">
      <alignment horizontal="center" vertical="center"/>
    </xf>
    <xf numFmtId="0" fontId="95" fillId="0" borderId="318" xfId="0" applyFont="1" applyBorder="1" applyAlignment="1">
      <alignment horizontal="left" vertical="center" wrapText="1" indent="1"/>
    </xf>
    <xf numFmtId="0" fontId="96" fillId="0" borderId="318" xfId="0" applyFont="1" applyBorder="1" applyAlignment="1">
      <alignment horizontal="left" vertical="center" wrapText="1" indent="1"/>
    </xf>
    <xf numFmtId="0" fontId="95" fillId="0" borderId="326" xfId="0" applyFont="1" applyBorder="1" applyAlignment="1">
      <alignment horizontal="left" vertical="center" wrapText="1" indent="1"/>
    </xf>
    <xf numFmtId="0" fontId="96" fillId="0" borderId="326" xfId="0" applyFont="1" applyBorder="1" applyAlignment="1">
      <alignment horizontal="left" vertical="center" wrapText="1" indent="1"/>
    </xf>
    <xf numFmtId="0" fontId="96" fillId="0" borderId="318" xfId="0" quotePrefix="1" applyFont="1" applyBorder="1" applyAlignment="1">
      <alignment horizontal="left" vertical="center" wrapText="1" indent="1"/>
    </xf>
    <xf numFmtId="0" fontId="96" fillId="0" borderId="328" xfId="0" quotePrefix="1" applyFont="1" applyBorder="1" applyAlignment="1">
      <alignment horizontal="left" vertical="center" wrapText="1" indent="1"/>
    </xf>
    <xf numFmtId="0" fontId="101" fillId="0" borderId="210" xfId="0" applyFont="1" applyBorder="1" applyAlignment="1">
      <alignment horizontal="left" vertical="center" wrapText="1" indent="1"/>
    </xf>
    <xf numFmtId="0" fontId="96" fillId="0" borderId="200" xfId="0" applyFont="1" applyBorder="1" applyAlignment="1">
      <alignment horizontal="left" vertical="center" wrapText="1" indent="1"/>
    </xf>
    <xf numFmtId="0" fontId="96" fillId="0" borderId="198" xfId="0" applyFont="1" applyBorder="1" applyAlignment="1">
      <alignment horizontal="left" vertical="center" wrapText="1" indent="1"/>
    </xf>
    <xf numFmtId="0" fontId="96" fillId="0" borderId="216" xfId="0" applyFont="1" applyBorder="1" applyAlignment="1">
      <alignment horizontal="left" vertical="center" wrapText="1" indent="1"/>
    </xf>
    <xf numFmtId="0" fontId="107" fillId="0" borderId="318" xfId="0" applyFont="1" applyBorder="1" applyAlignment="1">
      <alignment horizontal="left" vertical="center" indent="1"/>
    </xf>
    <xf numFmtId="0" fontId="101" fillId="0" borderId="200" xfId="0" applyFont="1" applyBorder="1" applyAlignment="1">
      <alignment horizontal="left" vertical="center" wrapText="1" indent="1"/>
    </xf>
    <xf numFmtId="0" fontId="96" fillId="0" borderId="211" xfId="0" applyFont="1" applyBorder="1" applyAlignment="1">
      <alignment horizontal="left" vertical="center" wrapText="1" indent="1"/>
    </xf>
    <xf numFmtId="0" fontId="104" fillId="0" borderId="318" xfId="0" applyFont="1" applyBorder="1" applyAlignment="1">
      <alignment horizontal="left" vertical="center" indent="1"/>
    </xf>
    <xf numFmtId="0" fontId="101" fillId="0" borderId="228" xfId="0" applyFont="1" applyBorder="1" applyAlignment="1">
      <alignment horizontal="left" vertical="center" wrapText="1" indent="1"/>
    </xf>
    <xf numFmtId="0" fontId="96" fillId="0" borderId="214" xfId="0" applyFont="1" applyBorder="1" applyAlignment="1">
      <alignment horizontal="left" vertical="center" wrapText="1" indent="1"/>
    </xf>
    <xf numFmtId="0" fontId="101" fillId="0" borderId="324" xfId="0" applyFont="1" applyBorder="1" applyAlignment="1">
      <alignment horizontal="left" vertical="center" wrapText="1" indent="1"/>
    </xf>
    <xf numFmtId="0" fontId="101" fillId="0" borderId="326" xfId="0" applyFont="1" applyBorder="1" applyAlignment="1">
      <alignment horizontal="left" vertical="center" wrapText="1" indent="1"/>
    </xf>
    <xf numFmtId="0" fontId="96" fillId="0" borderId="320" xfId="0" applyFont="1" applyFill="1" applyBorder="1" applyAlignment="1">
      <alignment horizontal="left" vertical="center" wrapText="1" indent="1"/>
    </xf>
    <xf numFmtId="0" fontId="96" fillId="0" borderId="329" xfId="0" applyFont="1" applyFill="1" applyBorder="1" applyAlignment="1">
      <alignment horizontal="left" vertical="center" wrapText="1" indent="1"/>
    </xf>
    <xf numFmtId="0" fontId="30" fillId="0" borderId="320" xfId="0" applyFont="1" applyFill="1" applyBorder="1" applyAlignment="1">
      <alignment horizontal="left" vertical="center" wrapText="1" indent="1"/>
    </xf>
    <xf numFmtId="0" fontId="30" fillId="0" borderId="318" xfId="0" quotePrefix="1" applyFont="1" applyBorder="1" applyAlignment="1">
      <alignment horizontal="left" vertical="center" wrapText="1" indent="1"/>
    </xf>
    <xf numFmtId="0" fontId="95" fillId="0" borderId="211" xfId="0" applyFont="1" applyBorder="1" applyAlignment="1">
      <alignment horizontal="left" vertical="center" wrapText="1" indent="1"/>
    </xf>
    <xf numFmtId="0" fontId="97" fillId="19" borderId="318" xfId="0" applyFont="1" applyFill="1" applyBorder="1" applyAlignment="1">
      <alignment horizontal="left" vertical="center" wrapText="1" indent="1"/>
    </xf>
    <xf numFmtId="0" fontId="96" fillId="0" borderId="332" xfId="0" applyFont="1" applyBorder="1" applyAlignment="1">
      <alignment horizontal="left" vertical="center" wrapText="1" indent="1"/>
    </xf>
    <xf numFmtId="0" fontId="96" fillId="0" borderId="212" xfId="0" applyFont="1" applyBorder="1" applyAlignment="1">
      <alignment horizontal="left" vertical="center" wrapText="1" indent="1"/>
    </xf>
    <xf numFmtId="0" fontId="96" fillId="0" borderId="333" xfId="0" applyFont="1" applyBorder="1" applyAlignment="1">
      <alignment horizontal="left" vertical="center" wrapText="1" indent="1"/>
    </xf>
    <xf numFmtId="0" fontId="96" fillId="0" borderId="328" xfId="0" applyFont="1" applyBorder="1" applyAlignment="1">
      <alignment horizontal="left" vertical="center" wrapText="1" indent="1"/>
    </xf>
    <xf numFmtId="0" fontId="96" fillId="0" borderId="211" xfId="0" quotePrefix="1" applyFont="1" applyBorder="1" applyAlignment="1">
      <alignment horizontal="left" vertical="center" wrapText="1" indent="1"/>
    </xf>
    <xf numFmtId="0" fontId="101" fillId="0" borderId="211" xfId="0" applyFont="1" applyBorder="1" applyAlignment="1">
      <alignment horizontal="left" vertical="center" wrapText="1" indent="1"/>
    </xf>
    <xf numFmtId="0" fontId="96" fillId="0" borderId="214" xfId="0" applyFont="1" applyBorder="1" applyAlignment="1">
      <alignment horizontal="center" vertical="center"/>
    </xf>
    <xf numFmtId="0" fontId="96" fillId="0" borderId="314" xfId="0" applyFont="1" applyFill="1" applyBorder="1" applyAlignment="1">
      <alignment horizontal="left" vertical="center" wrapText="1" indent="1"/>
    </xf>
    <xf numFmtId="0" fontId="30" fillId="0" borderId="314" xfId="0" applyFont="1" applyFill="1" applyBorder="1" applyAlignment="1">
      <alignment horizontal="left" vertical="center" wrapText="1" indent="1"/>
    </xf>
    <xf numFmtId="0" fontId="96" fillId="0" borderId="230" xfId="0" applyFont="1" applyBorder="1" applyAlignment="1">
      <alignment horizontal="left" vertical="center" wrapText="1" indent="1"/>
    </xf>
    <xf numFmtId="0" fontId="104" fillId="0" borderId="211" xfId="0" applyFont="1" applyBorder="1" applyAlignment="1">
      <alignment horizontal="left" vertical="center" indent="1"/>
    </xf>
    <xf numFmtId="0" fontId="104" fillId="0" borderId="219" xfId="0" applyFont="1" applyBorder="1" applyAlignment="1">
      <alignment horizontal="center" vertical="center"/>
    </xf>
    <xf numFmtId="1" fontId="104" fillId="0" borderId="219" xfId="0" applyNumberFormat="1" applyFont="1" applyBorder="1" applyAlignment="1">
      <alignment horizontal="center" vertical="center"/>
    </xf>
    <xf numFmtId="0" fontId="96" fillId="0" borderId="220" xfId="0" applyFont="1" applyBorder="1" applyAlignment="1">
      <alignment horizontal="left" vertical="center" wrapText="1" indent="1"/>
    </xf>
    <xf numFmtId="0" fontId="98" fillId="0" borderId="219" xfId="0" applyFont="1" applyBorder="1" applyAlignment="1">
      <alignment horizontal="center" vertical="center" wrapText="1"/>
    </xf>
    <xf numFmtId="0" fontId="96" fillId="0" borderId="219" xfId="0" applyFont="1" applyBorder="1" applyAlignment="1">
      <alignment horizontal="center" vertical="center" wrapText="1"/>
    </xf>
    <xf numFmtId="164" fontId="98" fillId="0" borderId="219" xfId="0" applyNumberFormat="1" applyFont="1" applyBorder="1" applyAlignment="1">
      <alignment vertical="center"/>
    </xf>
    <xf numFmtId="164" fontId="100" fillId="0" borderId="219" xfId="0" applyNumberFormat="1" applyFont="1" applyBorder="1" applyAlignment="1">
      <alignment vertical="center"/>
    </xf>
    <xf numFmtId="0" fontId="24" fillId="0" borderId="33" xfId="10" applyFont="1" applyFill="1" applyBorder="1" applyAlignment="1">
      <alignment horizontal="left" vertical="center" wrapText="1" indent="1"/>
    </xf>
    <xf numFmtId="0" fontId="24" fillId="0" borderId="35" xfId="10" applyFont="1" applyFill="1" applyBorder="1" applyAlignment="1">
      <alignment horizontal="left" vertical="center" wrapText="1" indent="1"/>
    </xf>
    <xf numFmtId="0" fontId="24" fillId="0" borderId="22" xfId="8" applyFont="1" applyFill="1" applyBorder="1" applyAlignment="1">
      <alignment horizontal="left" vertical="center" wrapText="1" indent="1"/>
    </xf>
    <xf numFmtId="0" fontId="24" fillId="0" borderId="29" xfId="8" applyFont="1" applyFill="1" applyBorder="1" applyAlignment="1">
      <alignment horizontal="left" vertical="center" wrapText="1" indent="1"/>
    </xf>
    <xf numFmtId="0" fontId="24" fillId="0" borderId="17" xfId="8" applyFont="1" applyFill="1" applyBorder="1" applyAlignment="1">
      <alignment horizontal="left" vertical="center" wrapText="1" indent="1"/>
    </xf>
    <xf numFmtId="0" fontId="24" fillId="0" borderId="25" xfId="8" applyFont="1" applyFill="1" applyBorder="1" applyAlignment="1">
      <alignment horizontal="left" vertical="center" wrapText="1" indent="1"/>
    </xf>
    <xf numFmtId="0" fontId="24" fillId="0" borderId="17" xfId="10" applyFont="1" applyFill="1" applyBorder="1" applyAlignment="1">
      <alignment horizontal="left" vertical="center" wrapText="1" indent="1"/>
    </xf>
    <xf numFmtId="0" fontId="24" fillId="0" borderId="25" xfId="10" applyFont="1" applyFill="1" applyBorder="1" applyAlignment="1">
      <alignment horizontal="left" vertical="center" wrapText="1" indent="1"/>
    </xf>
    <xf numFmtId="0" fontId="33" fillId="0" borderId="17" xfId="10" applyFont="1" applyFill="1" applyBorder="1" applyAlignment="1">
      <alignment horizontal="center" vertical="center" wrapText="1"/>
    </xf>
    <xf numFmtId="0" fontId="33" fillId="0" borderId="25" xfId="10" applyFont="1" applyFill="1" applyBorder="1" applyAlignment="1">
      <alignment horizontal="center" vertical="center" wrapText="1"/>
    </xf>
    <xf numFmtId="0" fontId="24" fillId="0" borderId="25" xfId="10" applyFont="1" applyFill="1" applyBorder="1" applyAlignment="1">
      <alignment horizontal="center" vertical="center" wrapText="1"/>
    </xf>
    <xf numFmtId="0" fontId="23" fillId="0" borderId="17" xfId="8" applyFont="1" applyFill="1" applyBorder="1" applyAlignment="1">
      <alignment horizontal="left" vertical="center" wrapText="1" indent="1"/>
    </xf>
    <xf numFmtId="0" fontId="23" fillId="0" borderId="25" xfId="8" applyFont="1" applyFill="1" applyBorder="1" applyAlignment="1">
      <alignment horizontal="left" vertical="center" wrapText="1" indent="1"/>
    </xf>
    <xf numFmtId="39" fontId="34" fillId="0" borderId="17" xfId="10" applyNumberFormat="1" applyFont="1" applyFill="1" applyBorder="1" applyAlignment="1">
      <alignment vertical="center"/>
    </xf>
    <xf numFmtId="39" fontId="34" fillId="0" borderId="25" xfId="10" applyNumberFormat="1" applyFont="1" applyFill="1" applyBorder="1" applyAlignment="1">
      <alignment vertical="center"/>
    </xf>
    <xf numFmtId="39" fontId="33" fillId="0" borderId="44" xfId="10" applyNumberFormat="1" applyFont="1" applyFill="1" applyBorder="1" applyAlignment="1">
      <alignment vertical="center"/>
    </xf>
    <xf numFmtId="39" fontId="33" fillId="0" borderId="17" xfId="10" applyNumberFormat="1" applyFont="1" applyFill="1" applyBorder="1" applyAlignment="1">
      <alignment vertical="center"/>
    </xf>
    <xf numFmtId="39" fontId="33" fillId="0" borderId="25" xfId="10" applyNumberFormat="1" applyFont="1" applyFill="1" applyBorder="1" applyAlignment="1">
      <alignment horizontal="right" vertical="center"/>
    </xf>
    <xf numFmtId="0" fontId="24" fillId="0" borderId="17" xfId="10" applyFont="1" applyFill="1" applyBorder="1" applyAlignment="1">
      <alignment horizontal="center" vertical="center" wrapText="1"/>
    </xf>
    <xf numFmtId="49" fontId="24" fillId="20" borderId="131" xfId="8" applyNumberFormat="1" applyFont="1" applyFill="1" applyBorder="1" applyAlignment="1">
      <alignment horizontal="center" vertical="center" readingOrder="1"/>
    </xf>
    <xf numFmtId="0" fontId="30" fillId="12" borderId="129" xfId="6" applyFont="1" applyFill="1" applyBorder="1" applyAlignment="1">
      <alignment horizontal="center" vertical="center" wrapText="1"/>
    </xf>
    <xf numFmtId="0" fontId="24" fillId="0" borderId="22" xfId="8" applyFont="1" applyFill="1" applyBorder="1" applyAlignment="1">
      <alignment horizontal="left" vertical="center" wrapText="1" indent="1"/>
    </xf>
    <xf numFmtId="0" fontId="24" fillId="0" borderId="25" xfId="10" applyFont="1" applyFill="1" applyBorder="1" applyAlignment="1">
      <alignment horizontal="left" vertical="center" wrapText="1" indent="1"/>
    </xf>
    <xf numFmtId="1" fontId="33" fillId="0" borderId="25" xfId="10" applyNumberFormat="1" applyFont="1" applyFill="1" applyBorder="1" applyAlignment="1">
      <alignment horizontal="center" vertical="center" wrapText="1"/>
    </xf>
    <xf numFmtId="0" fontId="33" fillId="0" borderId="25" xfId="10" applyFont="1" applyFill="1" applyBorder="1" applyAlignment="1">
      <alignment horizontal="center" vertical="center" wrapText="1"/>
    </xf>
    <xf numFmtId="0" fontId="24" fillId="0" borderId="35" xfId="10" applyFont="1" applyFill="1" applyBorder="1" applyAlignment="1">
      <alignment horizontal="left" vertical="center" wrapText="1" indent="1"/>
    </xf>
    <xf numFmtId="0" fontId="24" fillId="0" borderId="17" xfId="10" applyFont="1" applyFill="1" applyBorder="1" applyAlignment="1">
      <alignment horizontal="left" vertical="center" wrapText="1" indent="1"/>
    </xf>
    <xf numFmtId="1" fontId="33" fillId="0" borderId="17" xfId="10" applyNumberFormat="1" applyFont="1" applyFill="1" applyBorder="1" applyAlignment="1">
      <alignment horizontal="center" vertical="center" wrapText="1"/>
    </xf>
    <xf numFmtId="0" fontId="24" fillId="0" borderId="51" xfId="8" applyFont="1" applyFill="1" applyBorder="1" applyAlignment="1">
      <alignment horizontal="left" vertical="center" wrapText="1" indent="1"/>
    </xf>
    <xf numFmtId="0" fontId="24" fillId="0" borderId="33" xfId="10" applyFont="1" applyFill="1" applyBorder="1" applyAlignment="1">
      <alignment horizontal="left" vertical="center" wrapText="1" indent="1"/>
    </xf>
    <xf numFmtId="0" fontId="23" fillId="0" borderId="17" xfId="10" applyFont="1" applyFill="1" applyBorder="1" applyAlignment="1">
      <alignment horizontal="left" vertical="center" wrapText="1" indent="1"/>
    </xf>
    <xf numFmtId="0" fontId="23" fillId="0" borderId="25" xfId="10" applyFont="1" applyFill="1" applyBorder="1" applyAlignment="1">
      <alignment horizontal="left" vertical="center" wrapText="1" indent="1"/>
    </xf>
    <xf numFmtId="0" fontId="24" fillId="0" borderId="18" xfId="10" applyFont="1" applyFill="1" applyBorder="1" applyAlignment="1">
      <alignment horizontal="center" vertical="center" wrapText="1"/>
    </xf>
    <xf numFmtId="164" fontId="34" fillId="0" borderId="17" xfId="10" applyNumberFormat="1" applyFont="1" applyFill="1" applyBorder="1" applyAlignment="1">
      <alignment vertical="center"/>
    </xf>
    <xf numFmtId="164" fontId="34" fillId="0" borderId="25" xfId="10" applyNumberFormat="1" applyFont="1" applyFill="1" applyBorder="1" applyAlignment="1">
      <alignment vertical="center"/>
    </xf>
    <xf numFmtId="164" fontId="33" fillId="0" borderId="44" xfId="10" applyNumberFormat="1" applyFont="1" applyFill="1" applyBorder="1" applyAlignment="1">
      <alignment vertical="center"/>
    </xf>
    <xf numFmtId="164" fontId="33" fillId="0" borderId="45" xfId="10" applyNumberFormat="1" applyFont="1" applyFill="1" applyBorder="1" applyAlignment="1">
      <alignment vertical="center"/>
    </xf>
    <xf numFmtId="164" fontId="33" fillId="0" borderId="17" xfId="10" applyNumberFormat="1" applyFont="1" applyFill="1" applyBorder="1" applyAlignment="1">
      <alignment vertical="center"/>
    </xf>
    <xf numFmtId="164" fontId="33" fillId="0" borderId="25" xfId="10" applyNumberFormat="1" applyFont="1" applyFill="1" applyBorder="1" applyAlignment="1">
      <alignment vertical="center"/>
    </xf>
    <xf numFmtId="0" fontId="24" fillId="0" borderId="29" xfId="8" applyFont="1" applyFill="1" applyBorder="1" applyAlignment="1">
      <alignment horizontal="left" vertical="center" wrapText="1" indent="1"/>
    </xf>
    <xf numFmtId="164" fontId="25" fillId="0" borderId="44" xfId="10" applyNumberFormat="1" applyFont="1" applyFill="1" applyBorder="1" applyAlignment="1">
      <alignment vertical="center"/>
    </xf>
    <xf numFmtId="164" fontId="25" fillId="0" borderId="17" xfId="10" applyNumberFormat="1" applyFont="1" applyFill="1" applyBorder="1" applyAlignment="1">
      <alignment vertical="center"/>
    </xf>
    <xf numFmtId="164" fontId="26" fillId="0" borderId="17" xfId="10" applyNumberFormat="1" applyFont="1" applyFill="1" applyBorder="1" applyAlignment="1">
      <alignment vertical="center"/>
    </xf>
    <xf numFmtId="0" fontId="33" fillId="0" borderId="17" xfId="10" applyFont="1" applyFill="1" applyBorder="1" applyAlignment="1">
      <alignment horizontal="center" vertical="center" wrapText="1"/>
    </xf>
    <xf numFmtId="164" fontId="25" fillId="0" borderId="18" xfId="10" applyNumberFormat="1" applyFont="1" applyFill="1" applyBorder="1" applyAlignment="1">
      <alignment vertical="center"/>
    </xf>
    <xf numFmtId="0" fontId="23" fillId="0" borderId="18" xfId="10" applyFont="1" applyFill="1" applyBorder="1" applyAlignment="1">
      <alignment horizontal="left" vertical="center" wrapText="1" indent="1"/>
    </xf>
    <xf numFmtId="0" fontId="24" fillId="0" borderId="18" xfId="10" applyFont="1" applyFill="1" applyBorder="1" applyAlignment="1">
      <alignment horizontal="left" vertical="center" wrapText="1" indent="1"/>
    </xf>
    <xf numFmtId="0" fontId="24" fillId="0" borderId="17" xfId="8" applyFont="1" applyFill="1" applyBorder="1" applyAlignment="1">
      <alignment horizontal="left" vertical="center" wrapText="1" indent="1"/>
    </xf>
    <xf numFmtId="0" fontId="24" fillId="0" borderId="25" xfId="8" applyFont="1" applyFill="1" applyBorder="1" applyAlignment="1">
      <alignment horizontal="left" vertical="center" wrapText="1" indent="1"/>
    </xf>
    <xf numFmtId="164" fontId="26" fillId="0" borderId="18" xfId="10" applyNumberFormat="1" applyFont="1" applyFill="1" applyBorder="1" applyAlignment="1">
      <alignment vertical="center"/>
    </xf>
    <xf numFmtId="0" fontId="24" fillId="0" borderId="89" xfId="10" applyFont="1" applyFill="1" applyBorder="1" applyAlignment="1">
      <alignment horizontal="left" vertical="center" wrapText="1" indent="1"/>
    </xf>
    <xf numFmtId="0" fontId="24" fillId="0" borderId="17" xfId="8" applyFont="1" applyFill="1" applyBorder="1" applyAlignment="1">
      <alignment horizontal="center" vertical="center" wrapText="1"/>
    </xf>
    <xf numFmtId="164" fontId="25" fillId="0" borderId="206" xfId="10" applyNumberFormat="1" applyFont="1" applyFill="1" applyBorder="1" applyAlignment="1">
      <alignment vertical="center"/>
    </xf>
    <xf numFmtId="0" fontId="24" fillId="0" borderId="25" xfId="8" applyFont="1" applyFill="1" applyBorder="1" applyAlignment="1">
      <alignment horizontal="center" vertical="center" wrapText="1"/>
    </xf>
    <xf numFmtId="1" fontId="25" fillId="0" borderId="18" xfId="1" applyNumberFormat="1" applyFont="1" applyFill="1" applyBorder="1" applyAlignment="1">
      <alignment horizontal="center" vertical="center" wrapText="1"/>
    </xf>
    <xf numFmtId="0" fontId="25" fillId="0" borderId="18" xfId="10" applyFont="1" applyFill="1" applyBorder="1" applyAlignment="1">
      <alignment horizontal="center" vertical="center"/>
    </xf>
    <xf numFmtId="0" fontId="30" fillId="0" borderId="0" xfId="4" applyFont="1" applyAlignment="1">
      <alignment horizontal="center"/>
    </xf>
    <xf numFmtId="0" fontId="80" fillId="0" borderId="26" xfId="4" applyFont="1" applyBorder="1"/>
    <xf numFmtId="0" fontId="24" fillId="0" borderId="17" xfId="10" applyFont="1" applyFill="1" applyBorder="1" applyAlignment="1">
      <alignment horizontal="center" vertical="center" wrapText="1"/>
    </xf>
    <xf numFmtId="0" fontId="24" fillId="0" borderId="17" xfId="10" applyFont="1" applyFill="1" applyBorder="1" applyAlignment="1">
      <alignment horizontal="left" vertical="center" wrapText="1" indent="1"/>
    </xf>
    <xf numFmtId="0" fontId="23" fillId="0" borderId="17" xfId="10" applyFont="1" applyFill="1" applyBorder="1" applyAlignment="1">
      <alignment horizontal="left" vertical="center" wrapText="1" indent="1"/>
    </xf>
    <xf numFmtId="0" fontId="24" fillId="0" borderId="18" xfId="10" applyFont="1" applyFill="1" applyBorder="1" applyAlignment="1">
      <alignment horizontal="center" vertical="center" wrapText="1"/>
    </xf>
    <xf numFmtId="0" fontId="24" fillId="0" borderId="22" xfId="8" applyFont="1" applyFill="1" applyBorder="1" applyAlignment="1">
      <alignment horizontal="left" vertical="center" wrapText="1" indent="1"/>
    </xf>
    <xf numFmtId="0" fontId="24" fillId="0" borderId="51" xfId="8" applyFont="1" applyFill="1" applyBorder="1" applyAlignment="1">
      <alignment horizontal="left" vertical="center" wrapText="1" indent="1"/>
    </xf>
    <xf numFmtId="0" fontId="23" fillId="0" borderId="18" xfId="10" applyFont="1" applyFill="1" applyBorder="1" applyAlignment="1">
      <alignment horizontal="left" vertical="center" wrapText="1" indent="1"/>
    </xf>
    <xf numFmtId="0" fontId="24" fillId="0" borderId="18" xfId="10" applyFont="1" applyFill="1" applyBorder="1" applyAlignment="1">
      <alignment horizontal="left" vertical="center" wrapText="1" indent="1"/>
    </xf>
    <xf numFmtId="164" fontId="25" fillId="0" borderId="18" xfId="10" applyNumberFormat="1" applyFont="1" applyFill="1" applyBorder="1" applyAlignment="1">
      <alignment vertical="center"/>
    </xf>
    <xf numFmtId="0" fontId="24" fillId="12" borderId="17" xfId="10" applyFont="1" applyFill="1" applyBorder="1" applyAlignment="1">
      <alignment horizontal="left" vertical="center" wrapText="1" indent="1"/>
    </xf>
    <xf numFmtId="1" fontId="25" fillId="0" borderId="17" xfId="1" applyNumberFormat="1" applyFont="1" applyFill="1" applyBorder="1" applyAlignment="1">
      <alignment horizontal="center" vertical="center" wrapText="1"/>
    </xf>
    <xf numFmtId="0" fontId="24" fillId="0" borderId="137" xfId="10" applyFont="1" applyFill="1" applyBorder="1" applyAlignment="1">
      <alignment horizontal="left" vertical="center" wrapText="1" indent="1"/>
    </xf>
    <xf numFmtId="164" fontId="26" fillId="0" borderId="17" xfId="10" applyNumberFormat="1" applyFont="1" applyFill="1" applyBorder="1" applyAlignment="1">
      <alignment vertical="center"/>
    </xf>
    <xf numFmtId="164" fontId="25" fillId="0" borderId="44" xfId="10" applyNumberFormat="1" applyFont="1" applyFill="1" applyBorder="1" applyAlignment="1">
      <alignment vertical="center"/>
    </xf>
    <xf numFmtId="164" fontId="25" fillId="0" borderId="17" xfId="10" applyNumberFormat="1" applyFont="1" applyFill="1" applyBorder="1" applyAlignment="1">
      <alignment vertical="center"/>
    </xf>
    <xf numFmtId="1" fontId="25" fillId="0" borderId="18" xfId="1" applyNumberFormat="1" applyFont="1" applyFill="1" applyBorder="1" applyAlignment="1">
      <alignment horizontal="center" vertical="center" wrapText="1"/>
    </xf>
    <xf numFmtId="0" fontId="25" fillId="0" borderId="18" xfId="10" applyFont="1" applyFill="1" applyBorder="1" applyAlignment="1">
      <alignment horizontal="center" vertical="center"/>
    </xf>
    <xf numFmtId="0" fontId="24" fillId="0" borderId="232" xfId="10" applyFont="1" applyFill="1" applyBorder="1" applyAlignment="1">
      <alignment horizontal="left" vertical="center" wrapText="1" indent="1"/>
    </xf>
    <xf numFmtId="164" fontId="25" fillId="0" borderId="206" xfId="10" applyNumberFormat="1" applyFont="1" applyFill="1" applyBorder="1" applyAlignment="1">
      <alignment vertical="center"/>
    </xf>
    <xf numFmtId="164" fontId="26" fillId="0" borderId="18" xfId="10" applyNumberFormat="1" applyFont="1" applyFill="1" applyBorder="1" applyAlignment="1">
      <alignment vertical="center"/>
    </xf>
    <xf numFmtId="0" fontId="30" fillId="0" borderId="17" xfId="4" applyFont="1" applyFill="1" applyBorder="1" applyAlignment="1">
      <alignment horizontal="left" vertical="center" wrapText="1" indent="1"/>
    </xf>
    <xf numFmtId="164" fontId="33" fillId="14" borderId="26" xfId="4" applyNumberFormat="1" applyFont="1" applyFill="1" applyBorder="1" applyAlignment="1">
      <alignment vertical="center"/>
    </xf>
    <xf numFmtId="49" fontId="50" fillId="14" borderId="26" xfId="10" applyNumberFormat="1" applyFont="1" applyFill="1" applyBorder="1" applyAlignment="1">
      <alignment horizontal="center" vertical="center"/>
    </xf>
    <xf numFmtId="49" fontId="24" fillId="14" borderId="26" xfId="10" applyNumberFormat="1" applyFont="1" applyFill="1" applyBorder="1" applyAlignment="1">
      <alignment horizontal="center" vertical="center"/>
    </xf>
    <xf numFmtId="0" fontId="24" fillId="14" borderId="18" xfId="10" applyFont="1" applyFill="1" applyBorder="1" applyAlignment="1">
      <alignment horizontal="left" vertical="center" wrapText="1" indent="1"/>
    </xf>
    <xf numFmtId="0" fontId="24" fillId="14" borderId="17" xfId="10" applyFont="1" applyFill="1" applyBorder="1" applyAlignment="1">
      <alignment horizontal="left" vertical="center" wrapText="1" indent="1"/>
    </xf>
    <xf numFmtId="0" fontId="24" fillId="14" borderId="129" xfId="10" applyFont="1" applyFill="1" applyBorder="1" applyAlignment="1">
      <alignment horizontal="left" vertical="center" wrapText="1" indent="1"/>
    </xf>
    <xf numFmtId="0" fontId="25" fillId="12" borderId="129" xfId="10" applyFont="1" applyFill="1" applyBorder="1" applyAlignment="1">
      <alignment horizontal="center" vertical="center"/>
    </xf>
    <xf numFmtId="164" fontId="25" fillId="0" borderId="0" xfId="0" applyNumberFormat="1" applyFont="1" applyBorder="1" applyAlignment="1" applyProtection="1">
      <alignment horizontal="right" vertical="center"/>
    </xf>
    <xf numFmtId="0" fontId="57" fillId="0" borderId="210" xfId="0" applyFont="1" applyBorder="1" applyAlignment="1">
      <alignment horizontal="left" vertical="center" wrapText="1" indent="1"/>
    </xf>
    <xf numFmtId="0" fontId="58" fillId="0" borderId="210" xfId="0" applyFont="1" applyBorder="1" applyAlignment="1">
      <alignment horizontal="center" vertical="center" wrapText="1"/>
    </xf>
    <xf numFmtId="0" fontId="59" fillId="0" borderId="210" xfId="0" applyFont="1" applyBorder="1" applyAlignment="1">
      <alignment horizontal="center" vertical="center" wrapText="1"/>
    </xf>
    <xf numFmtId="164" fontId="58" fillId="0" borderId="210" xfId="0" applyNumberFormat="1" applyFont="1" applyBorder="1" applyAlignment="1">
      <alignment vertical="center"/>
    </xf>
    <xf numFmtId="164" fontId="68" fillId="0" borderId="210" xfId="0" applyNumberFormat="1" applyFont="1" applyBorder="1" applyAlignment="1">
      <alignment vertical="center"/>
    </xf>
    <xf numFmtId="0" fontId="59" fillId="0" borderId="198" xfId="0" applyFont="1" applyBorder="1" applyAlignment="1">
      <alignment horizontal="left" vertical="center" wrapText="1" indent="1"/>
    </xf>
    <xf numFmtId="0" fontId="58" fillId="0" borderId="198" xfId="0" applyFont="1" applyBorder="1" applyAlignment="1">
      <alignment horizontal="center" vertical="center" wrapText="1"/>
    </xf>
    <xf numFmtId="0" fontId="59" fillId="0" borderId="198" xfId="0" applyFont="1" applyBorder="1" applyAlignment="1">
      <alignment horizontal="center" vertical="center" wrapText="1"/>
    </xf>
    <xf numFmtId="164" fontId="58" fillId="0" borderId="198" xfId="0" applyNumberFormat="1" applyFont="1" applyBorder="1" applyAlignment="1">
      <alignment vertical="center"/>
    </xf>
    <xf numFmtId="164" fontId="68" fillId="0" borderId="198" xfId="0" applyNumberFormat="1" applyFont="1" applyBorder="1" applyAlignment="1">
      <alignment vertical="center"/>
    </xf>
    <xf numFmtId="49" fontId="24" fillId="0" borderId="198" xfId="0" applyNumberFormat="1" applyFont="1" applyBorder="1" applyAlignment="1">
      <alignment horizontal="center" vertical="center"/>
    </xf>
    <xf numFmtId="0" fontId="59" fillId="0" borderId="197" xfId="0" applyFont="1" applyBorder="1" applyAlignment="1">
      <alignment horizontal="center" vertical="center" wrapText="1"/>
    </xf>
    <xf numFmtId="49" fontId="24" fillId="0" borderId="197" xfId="0" applyNumberFormat="1" applyFont="1" applyBorder="1" applyAlignment="1">
      <alignment horizontal="center" vertical="center"/>
    </xf>
    <xf numFmtId="49" fontId="24" fillId="0" borderId="216" xfId="0" applyNumberFormat="1" applyFont="1" applyBorder="1" applyAlignment="1">
      <alignment horizontal="center" vertical="center"/>
    </xf>
    <xf numFmtId="0" fontId="57" fillId="0" borderId="211" xfId="0" applyFont="1" applyBorder="1" applyAlignment="1">
      <alignment horizontal="left" vertical="center" wrapText="1" indent="1"/>
    </xf>
    <xf numFmtId="0" fontId="58" fillId="0" borderId="211" xfId="0" applyFont="1" applyBorder="1" applyAlignment="1">
      <alignment horizontal="center" vertical="center" wrapText="1"/>
    </xf>
    <xf numFmtId="0" fontId="59" fillId="0" borderId="211" xfId="0" applyFont="1" applyBorder="1" applyAlignment="1">
      <alignment horizontal="center" vertical="center" wrapText="1"/>
    </xf>
    <xf numFmtId="49" fontId="24" fillId="0" borderId="211" xfId="0" applyNumberFormat="1" applyFont="1" applyBorder="1" applyAlignment="1">
      <alignment horizontal="center" vertical="center"/>
    </xf>
    <xf numFmtId="164" fontId="58" fillId="0" borderId="219" xfId="0" applyNumberFormat="1" applyFont="1" applyBorder="1" applyAlignment="1">
      <alignment vertical="center"/>
    </xf>
    <xf numFmtId="0" fontId="23" fillId="0" borderId="222" xfId="0" applyFont="1" applyBorder="1" applyAlignment="1">
      <alignment horizontal="left" vertical="center" wrapText="1" indent="1"/>
    </xf>
    <xf numFmtId="0" fontId="24" fillId="0" borderId="222" xfId="0" applyFont="1" applyBorder="1" applyAlignment="1">
      <alignment horizontal="left" vertical="center" wrapText="1" indent="1"/>
    </xf>
    <xf numFmtId="0" fontId="24" fillId="0" borderId="222" xfId="0" applyFont="1" applyFill="1" applyBorder="1" applyAlignment="1">
      <alignment horizontal="left" vertical="center" wrapText="1" indent="1"/>
    </xf>
    <xf numFmtId="0" fontId="24" fillId="0" borderId="345" xfId="0" applyFont="1" applyBorder="1" applyAlignment="1">
      <alignment horizontal="left" vertical="center" wrapText="1" indent="1"/>
    </xf>
    <xf numFmtId="164" fontId="58" fillId="0" borderId="346" xfId="0" applyNumberFormat="1" applyFont="1" applyBorder="1" applyAlignment="1">
      <alignment vertical="center"/>
    </xf>
    <xf numFmtId="164" fontId="58" fillId="0" borderId="222" xfId="0" applyNumberFormat="1" applyFont="1" applyBorder="1" applyAlignment="1">
      <alignment vertical="center"/>
    </xf>
    <xf numFmtId="164" fontId="68" fillId="0" borderId="222" xfId="0" applyNumberFormat="1" applyFont="1" applyBorder="1" applyAlignment="1">
      <alignment vertical="center"/>
    </xf>
    <xf numFmtId="0" fontId="24" fillId="0" borderId="345" xfId="0" applyFont="1" applyFill="1" applyBorder="1" applyAlignment="1">
      <alignment horizontal="left" vertical="center" wrapText="1" indent="1"/>
    </xf>
    <xf numFmtId="0" fontId="60" fillId="0" borderId="222" xfId="0" applyFont="1" applyBorder="1" applyAlignment="1">
      <alignment horizontal="center" vertical="center"/>
    </xf>
    <xf numFmtId="0" fontId="58" fillId="0" borderId="222" xfId="0" applyFont="1" applyBorder="1" applyAlignment="1">
      <alignment horizontal="center" vertical="center" wrapText="1"/>
    </xf>
    <xf numFmtId="0" fontId="59" fillId="0" borderId="222" xfId="0" applyFont="1" applyBorder="1" applyAlignment="1">
      <alignment horizontal="center" vertical="center" wrapText="1"/>
    </xf>
    <xf numFmtId="49" fontId="24" fillId="0" borderId="222" xfId="0" applyNumberFormat="1" applyFont="1" applyBorder="1" applyAlignment="1">
      <alignment horizontal="center" vertical="center"/>
    </xf>
    <xf numFmtId="0" fontId="58" fillId="0" borderId="214" xfId="0" applyFont="1" applyBorder="1" applyAlignment="1">
      <alignment horizontal="center" vertical="center" wrapText="1"/>
    </xf>
    <xf numFmtId="0" fontId="59" fillId="0" borderId="214" xfId="0" applyFont="1" applyBorder="1" applyAlignment="1">
      <alignment horizontal="center" vertical="center" wrapText="1"/>
    </xf>
    <xf numFmtId="164" fontId="58" fillId="0" borderId="214" xfId="0" applyNumberFormat="1" applyFont="1" applyBorder="1" applyAlignment="1">
      <alignment vertical="center"/>
    </xf>
    <xf numFmtId="164" fontId="68" fillId="0" borderId="214" xfId="0" applyNumberFormat="1" applyFont="1" applyBorder="1" applyAlignment="1">
      <alignment vertical="center"/>
    </xf>
    <xf numFmtId="49" fontId="24" fillId="0" borderId="214" xfId="0" applyNumberFormat="1" applyFont="1" applyBorder="1" applyAlignment="1">
      <alignment horizontal="center" vertical="center"/>
    </xf>
    <xf numFmtId="0" fontId="60" fillId="0" borderId="211" xfId="0" applyFont="1" applyBorder="1" applyAlignment="1">
      <alignment horizontal="center" vertical="center"/>
    </xf>
    <xf numFmtId="0" fontId="23" fillId="0" borderId="224" xfId="0" applyFont="1" applyBorder="1" applyAlignment="1">
      <alignment horizontal="left" vertical="center" wrapText="1" indent="1"/>
    </xf>
    <xf numFmtId="0" fontId="24" fillId="0" borderId="224" xfId="0" applyFont="1" applyBorder="1" applyAlignment="1">
      <alignment horizontal="left" vertical="center" wrapText="1" indent="1"/>
    </xf>
    <xf numFmtId="0" fontId="24" fillId="0" borderId="225" xfId="0" applyFont="1" applyBorder="1" applyAlignment="1">
      <alignment horizontal="left" vertical="center" wrapText="1" indent="1"/>
    </xf>
    <xf numFmtId="164" fontId="58" fillId="0" borderId="226" xfId="0" applyNumberFormat="1" applyFont="1" applyBorder="1" applyAlignment="1">
      <alignment vertical="center"/>
    </xf>
    <xf numFmtId="164" fontId="58" fillId="0" borderId="224" xfId="0" applyNumberFormat="1" applyFont="1" applyBorder="1" applyAlignment="1">
      <alignment vertical="center"/>
    </xf>
    <xf numFmtId="164" fontId="68" fillId="0" borderId="224" xfId="0" applyNumberFormat="1" applyFont="1" applyBorder="1" applyAlignment="1">
      <alignment vertical="center"/>
    </xf>
    <xf numFmtId="0" fontId="69" fillId="0" borderId="224" xfId="0" applyFont="1" applyBorder="1" applyAlignment="1">
      <alignment horizontal="center" vertical="center"/>
    </xf>
    <xf numFmtId="0" fontId="57" fillId="0" borderId="224" xfId="0" applyFont="1" applyBorder="1" applyAlignment="1">
      <alignment horizontal="left" vertical="center" wrapText="1" indent="1"/>
    </xf>
    <xf numFmtId="0" fontId="58" fillId="0" borderId="224" xfId="0" applyFont="1" applyBorder="1" applyAlignment="1">
      <alignment horizontal="center" vertical="center" wrapText="1"/>
    </xf>
    <xf numFmtId="0" fontId="59" fillId="0" borderId="224" xfId="0" applyFont="1" applyBorder="1" applyAlignment="1">
      <alignment horizontal="center" vertical="center" wrapText="1"/>
    </xf>
    <xf numFmtId="49" fontId="24" fillId="0" borderId="224" xfId="0" applyNumberFormat="1" applyFont="1" applyBorder="1" applyAlignment="1">
      <alignment horizontal="center" vertical="center"/>
    </xf>
    <xf numFmtId="0" fontId="69" fillId="0" borderId="347" xfId="0" applyFont="1" applyBorder="1" applyAlignment="1">
      <alignment horizontal="center" vertical="center"/>
    </xf>
    <xf numFmtId="0" fontId="59" fillId="0" borderId="347" xfId="0" applyFont="1" applyBorder="1" applyAlignment="1">
      <alignment horizontal="center" vertical="center"/>
    </xf>
    <xf numFmtId="1" fontId="69" fillId="0" borderId="200" xfId="0" applyNumberFormat="1" applyFont="1" applyBorder="1" applyAlignment="1">
      <alignment horizontal="center" vertical="center"/>
    </xf>
    <xf numFmtId="0" fontId="59" fillId="0" borderId="200" xfId="0" applyFont="1" applyBorder="1" applyAlignment="1">
      <alignment horizontal="center" vertical="center"/>
    </xf>
    <xf numFmtId="0" fontId="35" fillId="0" borderId="228" xfId="0" applyFont="1" applyBorder="1" applyAlignment="1">
      <alignment horizontal="left" vertical="center" wrapText="1" indent="1"/>
    </xf>
    <xf numFmtId="0" fontId="33" fillId="0" borderId="228" xfId="0" applyFont="1" applyBorder="1" applyAlignment="1">
      <alignment horizontal="center" vertical="center" wrapText="1"/>
    </xf>
    <xf numFmtId="0" fontId="24" fillId="0" borderId="228" xfId="0" applyFont="1" applyBorder="1" applyAlignment="1">
      <alignment horizontal="center" vertical="center" wrapText="1"/>
    </xf>
    <xf numFmtId="164" fontId="33" fillId="0" borderId="228" xfId="0" applyNumberFormat="1" applyFont="1" applyBorder="1" applyAlignment="1">
      <alignment vertical="center"/>
    </xf>
    <xf numFmtId="164" fontId="34" fillId="0" borderId="228" xfId="0" applyNumberFormat="1" applyFont="1" applyBorder="1" applyAlignment="1">
      <alignment vertical="center"/>
    </xf>
    <xf numFmtId="49" fontId="24" fillId="0" borderId="228" xfId="0" applyNumberFormat="1" applyFont="1" applyBorder="1" applyAlignment="1">
      <alignment horizontal="center" vertical="center"/>
    </xf>
    <xf numFmtId="0" fontId="36" fillId="0" borderId="198" xfId="0" applyFont="1" applyBorder="1" applyAlignment="1">
      <alignment horizontal="center" vertical="center"/>
    </xf>
    <xf numFmtId="0" fontId="24" fillId="0" borderId="198" xfId="0" applyFont="1" applyBorder="1" applyAlignment="1">
      <alignment horizontal="left" vertical="center" wrapText="1" indent="1"/>
    </xf>
    <xf numFmtId="0" fontId="33" fillId="0" borderId="198" xfId="0" applyFont="1" applyBorder="1" applyAlignment="1">
      <alignment horizontal="center" vertical="center" wrapText="1"/>
    </xf>
    <xf numFmtId="0" fontId="24" fillId="0" borderId="198" xfId="0" applyFont="1" applyBorder="1" applyAlignment="1">
      <alignment horizontal="center" vertical="center" wrapText="1"/>
    </xf>
    <xf numFmtId="164" fontId="33" fillId="0" borderId="198" xfId="0" applyNumberFormat="1" applyFont="1" applyBorder="1" applyAlignment="1">
      <alignment vertical="center"/>
    </xf>
    <xf numFmtId="164" fontId="34" fillId="0" borderId="198" xfId="0" applyNumberFormat="1" applyFont="1" applyBorder="1" applyAlignment="1">
      <alignment vertical="center"/>
    </xf>
    <xf numFmtId="0" fontId="24" fillId="0" borderId="198" xfId="0" applyFont="1" applyFill="1" applyBorder="1" applyAlignment="1">
      <alignment horizontal="center" vertical="center" wrapText="1"/>
    </xf>
    <xf numFmtId="0" fontId="24" fillId="0" borderId="350" xfId="0" applyFont="1" applyBorder="1" applyAlignment="1">
      <alignment horizontal="center" vertical="center" wrapText="1"/>
    </xf>
    <xf numFmtId="0" fontId="35" fillId="0" borderId="228" xfId="0" applyFont="1" applyBorder="1" applyAlignment="1">
      <alignment horizontal="center" vertical="center"/>
    </xf>
    <xf numFmtId="49" fontId="24" fillId="0" borderId="198" xfId="0" applyNumberFormat="1" applyFont="1" applyFill="1" applyBorder="1" applyAlignment="1">
      <alignment horizontal="center" vertical="center"/>
    </xf>
    <xf numFmtId="0" fontId="36" fillId="0" borderId="219" xfId="0" applyFont="1" applyBorder="1" applyAlignment="1">
      <alignment horizontal="center" vertical="center"/>
    </xf>
    <xf numFmtId="0" fontId="24" fillId="0" borderId="219" xfId="0" applyFont="1" applyBorder="1" applyAlignment="1">
      <alignment horizontal="left" vertical="center" wrapText="1" indent="1"/>
    </xf>
    <xf numFmtId="0" fontId="33" fillId="0" borderId="219" xfId="0" applyFont="1" applyBorder="1" applyAlignment="1">
      <alignment horizontal="center" vertical="center" wrapText="1"/>
    </xf>
    <xf numFmtId="0" fontId="24" fillId="0" borderId="219" xfId="0" applyFont="1" applyBorder="1" applyAlignment="1">
      <alignment horizontal="center" vertical="center" wrapText="1"/>
    </xf>
    <xf numFmtId="164" fontId="33" fillId="0" borderId="219" xfId="0" applyNumberFormat="1" applyFont="1" applyBorder="1" applyAlignment="1">
      <alignment vertical="center"/>
    </xf>
    <xf numFmtId="0" fontId="33" fillId="0" borderId="200" xfId="0" applyFont="1" applyBorder="1" applyAlignment="1">
      <alignment horizontal="center" vertical="center" wrapText="1"/>
    </xf>
    <xf numFmtId="0" fontId="24" fillId="0" borderId="200" xfId="0" applyFont="1" applyBorder="1" applyAlignment="1">
      <alignment horizontal="center" vertical="center" wrapText="1"/>
    </xf>
    <xf numFmtId="164" fontId="33" fillId="0" borderId="200" xfId="0" applyNumberFormat="1" applyFont="1" applyBorder="1" applyAlignment="1">
      <alignment vertical="center"/>
    </xf>
    <xf numFmtId="164" fontId="34" fillId="0" borderId="224" xfId="0" applyNumberFormat="1" applyFont="1" applyBorder="1" applyAlignment="1">
      <alignment vertical="center"/>
    </xf>
    <xf numFmtId="0" fontId="59" fillId="0" borderId="224" xfId="0" applyFont="1" applyBorder="1" applyAlignment="1">
      <alignment horizontal="center" vertical="center"/>
    </xf>
    <xf numFmtId="164" fontId="58" fillId="0" borderId="351" xfId="0" applyNumberFormat="1" applyFont="1" applyBorder="1" applyAlignment="1">
      <alignment vertical="center"/>
    </xf>
    <xf numFmtId="0" fontId="58" fillId="0" borderId="216" xfId="0" applyFont="1" applyBorder="1" applyAlignment="1">
      <alignment horizontal="center" vertical="center" wrapText="1"/>
    </xf>
    <xf numFmtId="0" fontId="59" fillId="0" borderId="216" xfId="0" applyFont="1" applyBorder="1" applyAlignment="1">
      <alignment horizontal="center" vertical="center" wrapText="1"/>
    </xf>
    <xf numFmtId="164" fontId="58" fillId="0" borderId="216" xfId="0" applyNumberFormat="1" applyFont="1" applyBorder="1" applyAlignment="1">
      <alignment vertical="center"/>
    </xf>
    <xf numFmtId="164" fontId="68" fillId="0" borderId="216" xfId="0" applyNumberFormat="1" applyFont="1" applyBorder="1" applyAlignment="1">
      <alignment vertical="center"/>
    </xf>
    <xf numFmtId="164" fontId="34" fillId="0" borderId="219" xfId="0" applyNumberFormat="1" applyFont="1" applyBorder="1" applyAlignment="1">
      <alignment vertical="center"/>
    </xf>
    <xf numFmtId="49" fontId="24" fillId="0" borderId="219" xfId="0" applyNumberFormat="1" applyFont="1" applyBorder="1" applyAlignment="1">
      <alignment horizontal="center" vertical="center"/>
    </xf>
    <xf numFmtId="0" fontId="35" fillId="0" borderId="354" xfId="0" applyFont="1" applyBorder="1" applyAlignment="1">
      <alignment horizontal="left" vertical="center" wrapText="1" indent="1"/>
    </xf>
    <xf numFmtId="164" fontId="34" fillId="0" borderId="200" xfId="0" applyNumberFormat="1" applyFont="1" applyBorder="1" applyAlignment="1">
      <alignment vertical="center"/>
    </xf>
    <xf numFmtId="49" fontId="24" fillId="0" borderId="200" xfId="0" applyNumberFormat="1" applyFont="1" applyBorder="1" applyAlignment="1">
      <alignment horizontal="center" vertical="center"/>
    </xf>
    <xf numFmtId="0" fontId="35" fillId="0" borderId="198" xfId="0" applyFont="1" applyBorder="1" applyAlignment="1">
      <alignment horizontal="left" vertical="center" wrapText="1" indent="1"/>
    </xf>
    <xf numFmtId="0" fontId="24" fillId="0" borderId="197" xfId="0" applyFont="1" applyBorder="1" applyAlignment="1">
      <alignment horizontal="left" vertical="center" wrapText="1" indent="1"/>
    </xf>
    <xf numFmtId="0" fontId="33" fillId="0" borderId="197" xfId="0" applyFont="1" applyBorder="1" applyAlignment="1">
      <alignment horizontal="center" vertical="center" wrapText="1"/>
    </xf>
    <xf numFmtId="0" fontId="24" fillId="0" borderId="197" xfId="0" applyFont="1" applyBorder="1" applyAlignment="1">
      <alignment horizontal="center" vertical="center" wrapText="1"/>
    </xf>
    <xf numFmtId="164" fontId="34" fillId="0" borderId="197" xfId="0" applyNumberFormat="1" applyFont="1" applyBorder="1" applyAlignment="1">
      <alignment vertical="center"/>
    </xf>
    <xf numFmtId="0" fontId="24" fillId="0" borderId="217" xfId="0" quotePrefix="1" applyFont="1" applyFill="1" applyBorder="1" applyAlignment="1">
      <alignment horizontal="left" vertical="center" wrapText="1" indent="1"/>
    </xf>
    <xf numFmtId="0" fontId="69" fillId="0" borderId="222" xfId="0" applyFont="1" applyBorder="1" applyAlignment="1">
      <alignment horizontal="center" vertical="center"/>
    </xf>
    <xf numFmtId="0" fontId="33" fillId="0" borderId="222" xfId="0" applyFont="1" applyBorder="1" applyAlignment="1">
      <alignment horizontal="center" vertical="center" wrapText="1"/>
    </xf>
    <xf numFmtId="0" fontId="24" fillId="0" borderId="222" xfId="0" applyFont="1" applyBorder="1" applyAlignment="1">
      <alignment horizontal="center" vertical="center" wrapText="1"/>
    </xf>
    <xf numFmtId="164" fontId="33" fillId="0" borderId="222" xfId="0" applyNumberFormat="1" applyFont="1" applyBorder="1" applyAlignment="1">
      <alignment vertical="center"/>
    </xf>
    <xf numFmtId="0" fontId="24" fillId="0" borderId="217" xfId="0" applyFont="1" applyBorder="1" applyAlignment="1">
      <alignment horizontal="center" vertical="center" wrapText="1"/>
    </xf>
    <xf numFmtId="49" fontId="24" fillId="0" borderId="217" xfId="0" applyNumberFormat="1" applyFont="1" applyBorder="1" applyAlignment="1">
      <alignment horizontal="center" vertical="center"/>
    </xf>
    <xf numFmtId="0" fontId="69" fillId="0" borderId="211" xfId="0" applyFont="1" applyBorder="1" applyAlignment="1">
      <alignment horizontal="center" vertical="center"/>
    </xf>
    <xf numFmtId="0" fontId="33" fillId="0" borderId="211" xfId="0" applyFont="1" applyBorder="1" applyAlignment="1">
      <alignment horizontal="center" vertical="center" wrapText="1"/>
    </xf>
    <xf numFmtId="0" fontId="24" fillId="0" borderId="211" xfId="0" applyFont="1" applyBorder="1" applyAlignment="1">
      <alignment horizontal="center" vertical="center" wrapText="1"/>
    </xf>
    <xf numFmtId="164" fontId="40" fillId="0" borderId="0" xfId="4" applyNumberFormat="1" applyFont="1"/>
    <xf numFmtId="164" fontId="34" fillId="0" borderId="217" xfId="0" applyNumberFormat="1" applyFont="1" applyBorder="1" applyAlignment="1">
      <alignment vertical="center"/>
    </xf>
    <xf numFmtId="0" fontId="24" fillId="0" borderId="349" xfId="0" applyFont="1" applyFill="1" applyBorder="1" applyAlignment="1">
      <alignment horizontal="left" vertical="center" wrapText="1" indent="1"/>
    </xf>
    <xf numFmtId="0" fontId="23" fillId="0" borderId="217" xfId="0" applyFont="1" applyBorder="1" applyAlignment="1">
      <alignment horizontal="left" vertical="center" wrapText="1" indent="1"/>
    </xf>
    <xf numFmtId="0" fontId="24" fillId="0" borderId="217" xfId="0" applyFont="1" applyBorder="1" applyAlignment="1">
      <alignment horizontal="left" vertical="center" wrapText="1" indent="1"/>
    </xf>
    <xf numFmtId="0" fontId="24" fillId="0" borderId="217" xfId="0" applyFont="1" applyFill="1" applyBorder="1" applyAlignment="1">
      <alignment horizontal="left" vertical="center" wrapText="1" indent="1"/>
    </xf>
    <xf numFmtId="0" fontId="24" fillId="0" borderId="229" xfId="0" applyFont="1" applyBorder="1" applyAlignment="1">
      <alignment horizontal="left" vertical="center" wrapText="1" indent="1"/>
    </xf>
    <xf numFmtId="164" fontId="33" fillId="0" borderId="218" xfId="0" applyNumberFormat="1" applyFont="1" applyBorder="1" applyAlignment="1">
      <alignment vertical="center"/>
    </xf>
    <xf numFmtId="164" fontId="33" fillId="0" borderId="217" xfId="0" applyNumberFormat="1" applyFont="1" applyBorder="1" applyAlignment="1">
      <alignment vertical="center"/>
    </xf>
    <xf numFmtId="0" fontId="23" fillId="0" borderId="211" xfId="0" applyFont="1" applyBorder="1" applyAlignment="1">
      <alignment horizontal="left" vertical="center" wrapText="1" indent="1"/>
    </xf>
    <xf numFmtId="0" fontId="24" fillId="0" borderId="211" xfId="0" applyFont="1" applyBorder="1" applyAlignment="1">
      <alignment horizontal="left" vertical="center" wrapText="1" indent="1"/>
    </xf>
    <xf numFmtId="0" fontId="24" fillId="0" borderId="211" xfId="0" applyFont="1" applyFill="1" applyBorder="1" applyAlignment="1">
      <alignment horizontal="left" vertical="center" wrapText="1" indent="1"/>
    </xf>
    <xf numFmtId="0" fontId="24" fillId="0" borderId="212" xfId="0" applyFont="1" applyBorder="1" applyAlignment="1">
      <alignment horizontal="left" vertical="center" wrapText="1" indent="1"/>
    </xf>
    <xf numFmtId="164" fontId="33" fillId="0" borderId="211" xfId="0" applyNumberFormat="1" applyFont="1" applyBorder="1" applyAlignment="1">
      <alignment vertical="center"/>
    </xf>
    <xf numFmtId="164" fontId="34" fillId="0" borderId="211" xfId="0" applyNumberFormat="1" applyFont="1" applyBorder="1" applyAlignment="1">
      <alignment vertical="center"/>
    </xf>
    <xf numFmtId="0" fontId="24" fillId="0" borderId="212" xfId="0" applyFont="1" applyFill="1" applyBorder="1" applyAlignment="1">
      <alignment horizontal="left" vertical="center" wrapText="1" indent="1"/>
    </xf>
    <xf numFmtId="164" fontId="68" fillId="0" borderId="211" xfId="0" applyNumberFormat="1" applyFont="1" applyBorder="1" applyAlignment="1">
      <alignment vertical="center"/>
    </xf>
    <xf numFmtId="164" fontId="58" fillId="0" borderId="213" xfId="0" applyNumberFormat="1" applyFont="1" applyBorder="1" applyAlignment="1">
      <alignment vertical="center"/>
    </xf>
    <xf numFmtId="164" fontId="58" fillId="0" borderId="211" xfId="0" applyNumberFormat="1" applyFont="1" applyBorder="1" applyAlignment="1">
      <alignment vertical="center"/>
    </xf>
    <xf numFmtId="0" fontId="24" fillId="0" borderId="220" xfId="0" applyFont="1" applyBorder="1" applyAlignment="1">
      <alignment horizontal="left" vertical="center" indent="1"/>
    </xf>
    <xf numFmtId="0" fontId="22" fillId="0" borderId="201" xfId="10" applyFont="1" applyFill="1" applyBorder="1" applyAlignment="1">
      <alignment horizontal="center" vertical="center"/>
    </xf>
    <xf numFmtId="0" fontId="22" fillId="0" borderId="169" xfId="10" applyFont="1" applyFill="1" applyBorder="1" applyAlignment="1">
      <alignment horizontal="center" vertical="center"/>
    </xf>
    <xf numFmtId="0" fontId="22" fillId="0" borderId="92" xfId="10" applyFont="1" applyFill="1" applyBorder="1" applyAlignment="1">
      <alignment horizontal="center" vertical="center"/>
    </xf>
    <xf numFmtId="0" fontId="22" fillId="0" borderId="91" xfId="10" applyFont="1" applyFill="1" applyBorder="1" applyAlignment="1">
      <alignment horizontal="center" vertical="center"/>
    </xf>
    <xf numFmtId="0" fontId="22" fillId="0" borderId="132" xfId="10" applyFont="1" applyFill="1" applyBorder="1" applyAlignment="1">
      <alignment horizontal="center" vertical="center"/>
    </xf>
    <xf numFmtId="0" fontId="22" fillId="0" borderId="196" xfId="10" applyFont="1" applyFill="1" applyBorder="1" applyAlignment="1">
      <alignment horizontal="center" vertical="center"/>
    </xf>
    <xf numFmtId="0" fontId="22" fillId="0" borderId="113" xfId="10" applyFont="1" applyFill="1" applyBorder="1" applyAlignment="1">
      <alignment horizontal="center" vertical="center"/>
    </xf>
    <xf numFmtId="0" fontId="22" fillId="0" borderId="106" xfId="10" applyFont="1" applyFill="1" applyBorder="1" applyAlignment="1">
      <alignment horizontal="center" vertical="center"/>
    </xf>
    <xf numFmtId="0" fontId="22" fillId="0" borderId="120" xfId="10" applyFont="1" applyFill="1" applyBorder="1" applyAlignment="1">
      <alignment horizontal="center" vertical="center"/>
    </xf>
    <xf numFmtId="0" fontId="22" fillId="0" borderId="196" xfId="8" applyFont="1" applyFill="1" applyBorder="1" applyAlignment="1">
      <alignment horizontal="center" vertical="center"/>
    </xf>
    <xf numFmtId="0" fontId="22" fillId="0" borderId="207" xfId="10" applyFont="1" applyFill="1" applyBorder="1" applyAlignment="1">
      <alignment horizontal="center" vertical="center"/>
    </xf>
    <xf numFmtId="0" fontId="94" fillId="0" borderId="317" xfId="0" applyFont="1" applyFill="1" applyBorder="1" applyAlignment="1">
      <alignment horizontal="center" vertical="center"/>
    </xf>
    <xf numFmtId="0" fontId="94" fillId="0" borderId="325" xfId="0" applyFont="1" applyFill="1" applyBorder="1" applyAlignment="1">
      <alignment horizontal="center" vertical="center"/>
    </xf>
    <xf numFmtId="0" fontId="22" fillId="0" borderId="48" xfId="10" applyFont="1" applyFill="1" applyBorder="1" applyAlignment="1">
      <alignment horizontal="center" vertical="center"/>
    </xf>
    <xf numFmtId="0" fontId="22" fillId="0" borderId="16" xfId="10" applyFont="1" applyFill="1" applyBorder="1" applyAlignment="1">
      <alignment horizontal="center" vertical="center"/>
    </xf>
    <xf numFmtId="0" fontId="22" fillId="0" borderId="118" xfId="8" applyFont="1" applyFill="1" applyBorder="1" applyAlignment="1">
      <alignment horizontal="center" vertical="center"/>
    </xf>
    <xf numFmtId="0" fontId="22" fillId="0" borderId="106" xfId="8" applyFont="1" applyFill="1" applyBorder="1" applyAlignment="1">
      <alignment horizontal="left" vertical="center" indent="1"/>
    </xf>
    <xf numFmtId="0" fontId="94" fillId="0" borderId="313" xfId="0" applyFont="1" applyFill="1" applyBorder="1" applyAlignment="1">
      <alignment horizontal="center" vertical="center"/>
    </xf>
    <xf numFmtId="0" fontId="22" fillId="0" borderId="118" xfId="10" applyFont="1" applyFill="1" applyBorder="1" applyAlignment="1">
      <alignment horizontal="center" vertical="center"/>
    </xf>
    <xf numFmtId="0" fontId="22" fillId="0" borderId="119" xfId="10" applyFont="1" applyFill="1" applyBorder="1" applyAlignment="1">
      <alignment horizontal="center" vertical="center"/>
    </xf>
    <xf numFmtId="0" fontId="22" fillId="0" borderId="303" xfId="10" applyFont="1" applyFill="1" applyBorder="1" applyAlignment="1">
      <alignment horizontal="center" vertical="center"/>
    </xf>
    <xf numFmtId="0" fontId="22" fillId="0" borderId="80" xfId="10" applyFont="1" applyFill="1" applyBorder="1" applyAlignment="1">
      <alignment horizontal="center" vertical="center"/>
    </xf>
    <xf numFmtId="0" fontId="22" fillId="0" borderId="268" xfId="10" applyFont="1" applyFill="1" applyBorder="1" applyAlignment="1">
      <alignment horizontal="center" vertical="center"/>
    </xf>
    <xf numFmtId="0" fontId="22" fillId="0" borderId="92" xfId="8" applyFont="1" applyFill="1" applyBorder="1" applyAlignment="1">
      <alignment horizontal="center" vertical="center"/>
    </xf>
    <xf numFmtId="0" fontId="22" fillId="0" borderId="91" xfId="8" applyFont="1" applyFill="1" applyBorder="1" applyAlignment="1">
      <alignment horizontal="center" vertical="center"/>
    </xf>
    <xf numFmtId="0" fontId="22" fillId="0" borderId="247" xfId="8" applyFont="1" applyFill="1" applyBorder="1" applyAlignment="1">
      <alignment horizontal="center" vertical="center"/>
    </xf>
    <xf numFmtId="0" fontId="22" fillId="0" borderId="169" xfId="8" applyFont="1" applyFill="1" applyBorder="1" applyAlignment="1">
      <alignment horizontal="center" vertical="center"/>
    </xf>
    <xf numFmtId="0" fontId="22" fillId="0" borderId="207" xfId="8" applyFont="1" applyFill="1" applyBorder="1" applyAlignment="1">
      <alignment horizontal="center" vertical="center"/>
    </xf>
    <xf numFmtId="0" fontId="22" fillId="0" borderId="118" xfId="18" applyFont="1" applyFill="1" applyBorder="1" applyAlignment="1">
      <alignment horizontal="center" vertical="center"/>
    </xf>
    <xf numFmtId="0" fontId="22" fillId="0" borderId="196" xfId="18" applyFont="1" applyFill="1" applyBorder="1" applyAlignment="1">
      <alignment horizontal="center" vertical="center"/>
    </xf>
    <xf numFmtId="0" fontId="22" fillId="0" borderId="207" xfId="18" applyFont="1" applyFill="1" applyBorder="1" applyAlignment="1">
      <alignment horizontal="center" vertical="center"/>
    </xf>
    <xf numFmtId="0" fontId="22" fillId="0" borderId="231" xfId="10" applyFont="1" applyFill="1" applyBorder="1" applyAlignment="1">
      <alignment horizontal="center" vertical="center"/>
    </xf>
    <xf numFmtId="0" fontId="22" fillId="0" borderId="78" xfId="10" applyFont="1" applyFill="1" applyBorder="1" applyAlignment="1">
      <alignment horizontal="center" vertical="center"/>
    </xf>
    <xf numFmtId="0" fontId="22" fillId="0" borderId="238" xfId="10" applyFont="1" applyFill="1" applyBorder="1" applyAlignment="1">
      <alignment horizontal="center" vertical="center"/>
    </xf>
    <xf numFmtId="0" fontId="22" fillId="0" borderId="79" xfId="10" applyFont="1" applyFill="1" applyBorder="1" applyAlignment="1">
      <alignment horizontal="center" vertical="center"/>
    </xf>
    <xf numFmtId="0" fontId="22" fillId="0" borderId="239" xfId="10" applyFont="1" applyFill="1" applyBorder="1" applyAlignment="1">
      <alignment horizontal="center" vertical="center"/>
    </xf>
    <xf numFmtId="0" fontId="22" fillId="0" borderId="244" xfId="10" applyFont="1" applyFill="1" applyBorder="1" applyAlignment="1">
      <alignment horizontal="center" vertical="center"/>
    </xf>
    <xf numFmtId="0" fontId="22" fillId="0" borderId="231" xfId="10" applyFont="1" applyFill="1" applyBorder="1" applyAlignment="1">
      <alignment horizontal="center" vertical="center" wrapText="1"/>
    </xf>
    <xf numFmtId="0" fontId="22" fillId="0" borderId="118" xfId="10" applyFont="1" applyFill="1" applyBorder="1" applyAlignment="1">
      <alignment horizontal="center" vertical="center" wrapText="1"/>
    </xf>
    <xf numFmtId="0" fontId="22" fillId="0" borderId="236" xfId="10" applyFont="1" applyFill="1" applyBorder="1" applyAlignment="1">
      <alignment horizontal="center" vertical="center" wrapText="1"/>
    </xf>
    <xf numFmtId="0" fontId="22" fillId="0" borderId="119" xfId="8" applyFont="1" applyFill="1" applyBorder="1" applyAlignment="1">
      <alignment horizontal="center" vertical="center"/>
    </xf>
    <xf numFmtId="0" fontId="70" fillId="0" borderId="211" xfId="0" applyFont="1" applyBorder="1" applyAlignment="1"/>
    <xf numFmtId="0" fontId="70" fillId="0" borderId="214" xfId="0" applyFont="1" applyBorder="1" applyAlignment="1"/>
    <xf numFmtId="0" fontId="70" fillId="0" borderId="220" xfId="0" applyFont="1" applyBorder="1" applyAlignment="1"/>
    <xf numFmtId="0" fontId="69" fillId="0" borderId="210" xfId="0" quotePrefix="1" applyFont="1" applyBorder="1" applyAlignment="1">
      <alignment horizontal="center" vertical="center"/>
    </xf>
    <xf numFmtId="0" fontId="59" fillId="0" borderId="210" xfId="0" applyFont="1" applyBorder="1" applyAlignment="1">
      <alignment horizontal="center" vertical="center"/>
    </xf>
    <xf numFmtId="0" fontId="60" fillId="0" borderId="198" xfId="0" applyFont="1" applyBorder="1" applyAlignment="1">
      <alignment horizontal="center" vertical="center"/>
    </xf>
    <xf numFmtId="0" fontId="59" fillId="0" borderId="198" xfId="0" applyFont="1" applyBorder="1" applyAlignment="1">
      <alignment horizontal="center" vertical="center"/>
    </xf>
    <xf numFmtId="0" fontId="70" fillId="0" borderId="198" xfId="0" applyFont="1" applyBorder="1" applyAlignment="1">
      <alignment horizontal="center"/>
    </xf>
    <xf numFmtId="0" fontId="70" fillId="0" borderId="214" xfId="0" applyFont="1" applyBorder="1" applyAlignment="1">
      <alignment horizontal="center"/>
    </xf>
    <xf numFmtId="0" fontId="59" fillId="0" borderId="219" xfId="0" applyFont="1" applyBorder="1" applyAlignment="1">
      <alignment horizontal="center" vertical="center"/>
    </xf>
    <xf numFmtId="0" fontId="59" fillId="0" borderId="216" xfId="0" applyFont="1" applyBorder="1" applyAlignment="1">
      <alignment horizontal="left" vertical="center" wrapText="1" indent="1"/>
    </xf>
    <xf numFmtId="0" fontId="69" fillId="0" borderId="211" xfId="0" quotePrefix="1" applyFont="1" applyBorder="1" applyAlignment="1">
      <alignment horizontal="center" vertical="center"/>
    </xf>
    <xf numFmtId="0" fontId="59" fillId="0" borderId="211" xfId="0" applyFont="1" applyBorder="1" applyAlignment="1">
      <alignment horizontal="center" vertical="center"/>
    </xf>
    <xf numFmtId="0" fontId="60" fillId="0" borderId="197" xfId="0" applyFont="1" applyBorder="1" applyAlignment="1">
      <alignment horizontal="center" vertical="center"/>
    </xf>
    <xf numFmtId="0" fontId="59" fillId="0" borderId="197" xfId="0" applyFont="1" applyBorder="1" applyAlignment="1">
      <alignment horizontal="center" vertical="center"/>
    </xf>
    <xf numFmtId="0" fontId="59" fillId="0" borderId="197" xfId="0" applyFont="1" applyBorder="1" applyAlignment="1">
      <alignment horizontal="left" vertical="center" wrapText="1" indent="1"/>
    </xf>
    <xf numFmtId="164" fontId="58" fillId="0" borderId="197" xfId="0" applyNumberFormat="1" applyFont="1" applyBorder="1" applyAlignment="1">
      <alignment vertical="center"/>
    </xf>
    <xf numFmtId="164" fontId="68" fillId="0" borderId="197" xfId="0" applyNumberFormat="1" applyFont="1" applyBorder="1" applyAlignment="1">
      <alignment vertical="center"/>
    </xf>
    <xf numFmtId="0" fontId="22" fillId="0" borderId="344" xfId="0" applyFont="1" applyFill="1" applyBorder="1" applyAlignment="1">
      <alignment horizontal="center" vertical="center"/>
    </xf>
    <xf numFmtId="0" fontId="59" fillId="0" borderId="222" xfId="0" applyFont="1" applyBorder="1" applyAlignment="1">
      <alignment horizontal="center" vertical="center"/>
    </xf>
    <xf numFmtId="1" fontId="58" fillId="0" borderId="222" xfId="0" applyNumberFormat="1" applyFont="1" applyBorder="1" applyAlignment="1">
      <alignment horizontal="center" vertical="center" wrapText="1"/>
    </xf>
    <xf numFmtId="0" fontId="58" fillId="0" borderId="222" xfId="0" applyFont="1" applyBorder="1" applyAlignment="1">
      <alignment horizontal="center" vertical="center"/>
    </xf>
    <xf numFmtId="0" fontId="59" fillId="0" borderId="222" xfId="0" applyFont="1" applyBorder="1" applyAlignment="1">
      <alignment horizontal="left" vertical="center" wrapText="1"/>
    </xf>
    <xf numFmtId="0" fontId="24" fillId="0" borderId="358" xfId="0" applyFont="1" applyBorder="1" applyAlignment="1">
      <alignment horizontal="left" vertical="center" wrapText="1"/>
    </xf>
    <xf numFmtId="0" fontId="22" fillId="0" borderId="339" xfId="0" applyFont="1" applyFill="1" applyBorder="1" applyAlignment="1">
      <alignment horizontal="center" vertical="center"/>
    </xf>
    <xf numFmtId="1" fontId="58" fillId="0" borderId="211" xfId="0" applyNumberFormat="1" applyFont="1" applyBorder="1" applyAlignment="1">
      <alignment horizontal="center" vertical="center" wrapText="1"/>
    </xf>
    <xf numFmtId="0" fontId="58" fillId="0" borderId="211" xfId="0" applyFont="1" applyBorder="1" applyAlignment="1">
      <alignment horizontal="center" vertical="center"/>
    </xf>
    <xf numFmtId="0" fontId="59" fillId="0" borderId="211" xfId="0" applyFont="1" applyBorder="1" applyAlignment="1">
      <alignment horizontal="left" vertical="center" wrapText="1"/>
    </xf>
    <xf numFmtId="0" fontId="24" fillId="0" borderId="314" xfId="0" applyFont="1" applyBorder="1" applyAlignment="1">
      <alignment horizontal="left" vertical="center" wrapText="1"/>
    </xf>
    <xf numFmtId="0" fontId="69" fillId="0" borderId="360" xfId="0" quotePrefix="1" applyFont="1" applyBorder="1" applyAlignment="1">
      <alignment horizontal="center" vertical="center"/>
    </xf>
    <xf numFmtId="0" fontId="59" fillId="0" borderId="360" xfId="0" applyFont="1" applyBorder="1" applyAlignment="1">
      <alignment horizontal="center" vertical="center"/>
    </xf>
    <xf numFmtId="0" fontId="57" fillId="0" borderId="360" xfId="0" applyFont="1" applyBorder="1" applyAlignment="1">
      <alignment horizontal="left" vertical="center" wrapText="1" indent="1"/>
    </xf>
    <xf numFmtId="0" fontId="58" fillId="0" borderId="360" xfId="0" applyFont="1" applyBorder="1" applyAlignment="1">
      <alignment horizontal="center" vertical="center" wrapText="1"/>
    </xf>
    <xf numFmtId="0" fontId="59" fillId="0" borderId="360" xfId="0" applyFont="1" applyBorder="1" applyAlignment="1">
      <alignment horizontal="center" vertical="center" wrapText="1"/>
    </xf>
    <xf numFmtId="164" fontId="58" fillId="0" borderId="360" xfId="0" applyNumberFormat="1" applyFont="1" applyBorder="1" applyAlignment="1">
      <alignment vertical="center"/>
    </xf>
    <xf numFmtId="164" fontId="68" fillId="0" borderId="360" xfId="0" applyNumberFormat="1" applyFont="1" applyBorder="1" applyAlignment="1">
      <alignment vertical="center"/>
    </xf>
    <xf numFmtId="49" fontId="24" fillId="0" borderId="360" xfId="0" applyNumberFormat="1" applyFont="1" applyBorder="1" applyAlignment="1">
      <alignment horizontal="center" vertical="center"/>
    </xf>
    <xf numFmtId="0" fontId="60" fillId="0" borderId="197" xfId="0" applyFont="1" applyBorder="1" applyAlignment="1">
      <alignment vertical="center"/>
    </xf>
    <xf numFmtId="0" fontId="70" fillId="0" borderId="198" xfId="0" applyFont="1" applyBorder="1" applyAlignment="1"/>
    <xf numFmtId="0" fontId="59" fillId="0" borderId="214" xfId="0" applyFont="1" applyBorder="1" applyAlignment="1">
      <alignment horizontal="left" vertical="center" wrapText="1" indent="1"/>
    </xf>
    <xf numFmtId="0" fontId="24" fillId="0" borderId="211" xfId="0" quotePrefix="1" applyFont="1" applyFill="1" applyBorder="1" applyAlignment="1">
      <alignment horizontal="left" vertical="center" wrapText="1" indent="1"/>
    </xf>
    <xf numFmtId="164" fontId="58" fillId="0" borderId="350" xfId="0" applyNumberFormat="1" applyFont="1" applyBorder="1" applyAlignment="1">
      <alignment vertical="center"/>
    </xf>
    <xf numFmtId="0" fontId="22" fillId="0" borderId="223" xfId="0" applyFont="1" applyFill="1" applyBorder="1" applyAlignment="1">
      <alignment horizontal="center" vertical="center"/>
    </xf>
    <xf numFmtId="0" fontId="23" fillId="0" borderId="224" xfId="0" applyFont="1" applyFill="1" applyBorder="1" applyAlignment="1">
      <alignment horizontal="left" vertical="center" wrapText="1" indent="1"/>
    </xf>
    <xf numFmtId="0" fontId="24" fillId="0" borderId="224" xfId="0" applyFont="1" applyBorder="1" applyAlignment="1">
      <alignment horizontal="center" vertical="center" wrapText="1"/>
    </xf>
    <xf numFmtId="1" fontId="58" fillId="0" borderId="224" xfId="0" applyNumberFormat="1" applyFont="1" applyBorder="1" applyAlignment="1">
      <alignment horizontal="center" vertical="center" wrapText="1"/>
    </xf>
    <xf numFmtId="0" fontId="24" fillId="0" borderId="224" xfId="0" quotePrefix="1" applyFont="1" applyFill="1" applyBorder="1" applyAlignment="1">
      <alignment horizontal="left" vertical="center" wrapText="1" indent="1"/>
    </xf>
    <xf numFmtId="0" fontId="57" fillId="0" borderId="224" xfId="0" applyFont="1" applyBorder="1" applyAlignment="1">
      <alignment horizontal="left" vertical="center" wrapText="1"/>
    </xf>
    <xf numFmtId="0" fontId="24" fillId="0" borderId="364" xfId="0" applyFont="1" applyBorder="1" applyAlignment="1">
      <alignment horizontal="left" vertical="center" wrapText="1"/>
    </xf>
    <xf numFmtId="1" fontId="58" fillId="0" borderId="217" xfId="0" applyNumberFormat="1" applyFont="1" applyBorder="1" applyAlignment="1">
      <alignment horizontal="center" vertical="center" wrapText="1"/>
    </xf>
    <xf numFmtId="164" fontId="58" fillId="0" borderId="200" xfId="0" applyNumberFormat="1" applyFont="1" applyBorder="1" applyAlignment="1">
      <alignment vertical="center"/>
    </xf>
    <xf numFmtId="0" fontId="24" fillId="0" borderId="198" xfId="0" applyFont="1" applyBorder="1" applyAlignment="1">
      <alignment horizontal="center" vertical="center"/>
    </xf>
    <xf numFmtId="0" fontId="22" fillId="0" borderId="228" xfId="0" quotePrefix="1" applyFont="1" applyBorder="1" applyAlignment="1">
      <alignment horizontal="center" vertical="center"/>
    </xf>
    <xf numFmtId="0" fontId="35" fillId="0" borderId="365" xfId="0" applyFont="1" applyBorder="1" applyAlignment="1">
      <alignment horizontal="left" vertical="center" wrapText="1" indent="1"/>
    </xf>
    <xf numFmtId="164" fontId="58" fillId="0" borderId="228" xfId="0" applyNumberFormat="1" applyFont="1" applyBorder="1" applyAlignment="1">
      <alignment vertical="center"/>
    </xf>
    <xf numFmtId="0" fontId="22" fillId="0" borderId="198" xfId="0" applyFont="1" applyBorder="1" applyAlignment="1">
      <alignment horizontal="center" vertical="center"/>
    </xf>
    <xf numFmtId="0" fontId="22" fillId="0" borderId="197" xfId="0" quotePrefix="1" applyFont="1" applyBorder="1" applyAlignment="1">
      <alignment horizontal="center" vertical="center"/>
    </xf>
    <xf numFmtId="0" fontId="24" fillId="0" borderId="197" xfId="0" applyFont="1" applyBorder="1" applyAlignment="1">
      <alignment horizontal="center" vertical="center"/>
    </xf>
    <xf numFmtId="0" fontId="35" fillId="0" borderId="197" xfId="0" applyFont="1" applyBorder="1" applyAlignment="1">
      <alignment horizontal="left" vertical="center" wrapText="1" indent="1"/>
    </xf>
    <xf numFmtId="164" fontId="33" fillId="0" borderId="197" xfId="0" applyNumberFormat="1" applyFont="1" applyBorder="1" applyAlignment="1">
      <alignment vertical="center"/>
    </xf>
    <xf numFmtId="0" fontId="22" fillId="0" borderId="197" xfId="0" applyFont="1" applyBorder="1" applyAlignment="1">
      <alignment horizontal="center" vertical="center"/>
    </xf>
    <xf numFmtId="0" fontId="22" fillId="0" borderId="216" xfId="0" applyFont="1" applyBorder="1" applyAlignment="1">
      <alignment horizontal="center" vertical="center"/>
    </xf>
    <xf numFmtId="0" fontId="24" fillId="0" borderId="216" xfId="0" applyFont="1" applyBorder="1" applyAlignment="1">
      <alignment horizontal="center" vertical="center"/>
    </xf>
    <xf numFmtId="0" fontId="24" fillId="0" borderId="216" xfId="0" applyFont="1" applyBorder="1" applyAlignment="1">
      <alignment horizontal="left" vertical="center" wrapText="1" indent="1"/>
    </xf>
    <xf numFmtId="0" fontId="33" fillId="0" borderId="216" xfId="0" applyFont="1" applyBorder="1" applyAlignment="1">
      <alignment horizontal="center" vertical="center" wrapText="1"/>
    </xf>
    <xf numFmtId="0" fontId="24" fillId="0" borderId="216" xfId="0" applyFont="1" applyBorder="1" applyAlignment="1">
      <alignment horizontal="center" vertical="center" wrapText="1"/>
    </xf>
    <xf numFmtId="164" fontId="33" fillId="0" borderId="216" xfId="0" applyNumberFormat="1" applyFont="1" applyBorder="1" applyAlignment="1">
      <alignment vertical="center"/>
    </xf>
    <xf numFmtId="164" fontId="34" fillId="0" borderId="216" xfId="0" applyNumberFormat="1" applyFont="1" applyBorder="1" applyAlignment="1">
      <alignment vertical="center"/>
    </xf>
    <xf numFmtId="0" fontId="58" fillId="0" borderId="217" xfId="0" applyFont="1" applyBorder="1" applyAlignment="1">
      <alignment horizontal="center" vertical="center" wrapText="1"/>
    </xf>
    <xf numFmtId="0" fontId="22" fillId="0" borderId="198" xfId="0" quotePrefix="1" applyFont="1" applyBorder="1" applyAlignment="1">
      <alignment horizontal="center" vertical="center"/>
    </xf>
    <xf numFmtId="0" fontId="24" fillId="0" borderId="228" xfId="0" applyFont="1" applyBorder="1" applyAlignment="1">
      <alignment horizontal="center" vertical="center"/>
    </xf>
    <xf numFmtId="164" fontId="34" fillId="0" borderId="350" xfId="0" applyNumberFormat="1" applyFont="1" applyBorder="1" applyAlignment="1">
      <alignment vertical="center"/>
    </xf>
    <xf numFmtId="49" fontId="24" fillId="0" borderId="350" xfId="0" applyNumberFormat="1" applyFont="1" applyBorder="1" applyAlignment="1">
      <alignment horizontal="center" vertical="center"/>
    </xf>
    <xf numFmtId="0" fontId="24" fillId="0" borderId="366" xfId="0" applyFont="1" applyBorder="1" applyAlignment="1">
      <alignment horizontal="left" vertical="center" wrapText="1"/>
    </xf>
    <xf numFmtId="164" fontId="58" fillId="21" borderId="198" xfId="0" applyNumberFormat="1" applyFont="1" applyFill="1" applyBorder="1" applyAlignment="1">
      <alignment vertical="center"/>
    </xf>
    <xf numFmtId="0" fontId="22" fillId="0" borderId="0" xfId="0" applyFont="1" applyBorder="1" applyAlignment="1">
      <alignment horizontal="center" vertical="center"/>
    </xf>
    <xf numFmtId="0" fontId="22" fillId="0" borderId="367" xfId="2" applyFont="1" applyFill="1" applyBorder="1" applyAlignment="1">
      <alignment horizontal="center" vertical="center"/>
    </xf>
    <xf numFmtId="0" fontId="24" fillId="0" borderId="316" xfId="0" applyFont="1" applyBorder="1" applyAlignment="1">
      <alignment horizontal="left" vertical="center" wrapText="1"/>
    </xf>
    <xf numFmtId="0" fontId="22" fillId="0" borderId="200" xfId="0" quotePrefix="1" applyFont="1" applyBorder="1" applyAlignment="1">
      <alignment horizontal="center" vertical="center"/>
    </xf>
    <xf numFmtId="0" fontId="22" fillId="0" borderId="368" xfId="0" applyFont="1" applyFill="1" applyBorder="1" applyAlignment="1">
      <alignment horizontal="center" vertical="center"/>
    </xf>
    <xf numFmtId="0" fontId="23" fillId="0" borderId="369" xfId="0" applyFont="1" applyBorder="1" applyAlignment="1">
      <alignment horizontal="left" vertical="center" wrapText="1" indent="1"/>
    </xf>
    <xf numFmtId="0" fontId="24" fillId="0" borderId="369" xfId="0" applyFont="1" applyBorder="1" applyAlignment="1">
      <alignment horizontal="left" vertical="center" wrapText="1" indent="1"/>
    </xf>
    <xf numFmtId="0" fontId="59" fillId="0" borderId="369" xfId="0" applyFont="1" applyBorder="1" applyAlignment="1">
      <alignment horizontal="center" vertical="center" wrapText="1"/>
    </xf>
    <xf numFmtId="1" fontId="58" fillId="0" borderId="369" xfId="0" applyNumberFormat="1" applyFont="1" applyBorder="1" applyAlignment="1">
      <alignment horizontal="center" vertical="center" wrapText="1"/>
    </xf>
    <xf numFmtId="0" fontId="58" fillId="0" borderId="369" xfId="0" applyFont="1" applyBorder="1" applyAlignment="1">
      <alignment horizontal="center" vertical="center"/>
    </xf>
    <xf numFmtId="0" fontId="24" fillId="0" borderId="369" xfId="0" applyFont="1" applyFill="1" applyBorder="1" applyAlignment="1">
      <alignment horizontal="left" vertical="center" wrapText="1" indent="1"/>
    </xf>
    <xf numFmtId="0" fontId="24" fillId="0" borderId="370" xfId="0" applyFont="1" applyBorder="1" applyAlignment="1">
      <alignment horizontal="left" vertical="center" wrapText="1" indent="1"/>
    </xf>
    <xf numFmtId="164" fontId="58" fillId="0" borderId="371" xfId="0" applyNumberFormat="1" applyFont="1" applyBorder="1" applyAlignment="1">
      <alignment vertical="center"/>
    </xf>
    <xf numFmtId="164" fontId="58" fillId="0" borderId="369" xfId="0" applyNumberFormat="1" applyFont="1" applyBorder="1" applyAlignment="1">
      <alignment vertical="center"/>
    </xf>
    <xf numFmtId="164" fontId="68" fillId="0" borderId="369" xfId="0" applyNumberFormat="1" applyFont="1" applyBorder="1" applyAlignment="1">
      <alignment vertical="center"/>
    </xf>
    <xf numFmtId="0" fontId="24" fillId="0" borderId="370" xfId="0" applyFont="1" applyFill="1" applyBorder="1" applyAlignment="1">
      <alignment horizontal="left" vertical="center" wrapText="1" indent="1"/>
    </xf>
    <xf numFmtId="0" fontId="57" fillId="0" borderId="372" xfId="0" applyFont="1" applyBorder="1" applyAlignment="1">
      <alignment horizontal="left" vertical="center" wrapText="1" indent="1"/>
    </xf>
    <xf numFmtId="0" fontId="58" fillId="0" borderId="372" xfId="0" applyFont="1" applyBorder="1" applyAlignment="1">
      <alignment horizontal="center" vertical="center" wrapText="1"/>
    </xf>
    <xf numFmtId="0" fontId="59" fillId="0" borderId="372" xfId="0" applyFont="1" applyBorder="1" applyAlignment="1">
      <alignment horizontal="center" vertical="center" wrapText="1"/>
    </xf>
    <xf numFmtId="164" fontId="58" fillId="0" borderId="372" xfId="0" applyNumberFormat="1" applyFont="1" applyBorder="1" applyAlignment="1">
      <alignment vertical="center"/>
    </xf>
    <xf numFmtId="164" fontId="58" fillId="0" borderId="347" xfId="0" applyNumberFormat="1" applyFont="1" applyBorder="1" applyAlignment="1">
      <alignment vertical="center"/>
    </xf>
    <xf numFmtId="164" fontId="68" fillId="0" borderId="372" xfId="0" applyNumberFormat="1" applyFont="1" applyBorder="1" applyAlignment="1">
      <alignment vertical="center"/>
    </xf>
    <xf numFmtId="0" fontId="24" fillId="0" borderId="373" xfId="0" applyFont="1" applyBorder="1" applyAlignment="1">
      <alignment horizontal="left" vertical="center" wrapText="1"/>
    </xf>
    <xf numFmtId="0" fontId="60" fillId="0" borderId="216" xfId="0" applyFont="1" applyBorder="1" applyAlignment="1">
      <alignment horizontal="center" vertical="center"/>
    </xf>
    <xf numFmtId="0" fontId="59" fillId="0" borderId="216" xfId="0" applyFont="1" applyBorder="1" applyAlignment="1">
      <alignment horizontal="center" vertical="center"/>
    </xf>
    <xf numFmtId="0" fontId="69" fillId="0" borderId="228" xfId="0" quotePrefix="1" applyFont="1" applyBorder="1" applyAlignment="1">
      <alignment horizontal="center" vertical="center"/>
    </xf>
    <xf numFmtId="0" fontId="59" fillId="0" borderId="228" xfId="0" applyFont="1" applyBorder="1" applyAlignment="1">
      <alignment horizontal="center" vertical="center"/>
    </xf>
    <xf numFmtId="0" fontId="24" fillId="0" borderId="219" xfId="0" applyFont="1" applyBorder="1" applyAlignment="1">
      <alignment horizontal="center" vertical="center"/>
    </xf>
    <xf numFmtId="0" fontId="69" fillId="0" borderId="200" xfId="0" quotePrefix="1" applyFont="1" applyBorder="1" applyAlignment="1">
      <alignment horizontal="center" vertical="center"/>
    </xf>
    <xf numFmtId="0" fontId="24" fillId="0" borderId="314" xfId="0" applyFont="1" applyBorder="1" applyAlignment="1">
      <alignment vertical="center" wrapText="1"/>
    </xf>
    <xf numFmtId="0" fontId="70" fillId="0" borderId="314" xfId="0" applyFont="1" applyBorder="1"/>
    <xf numFmtId="164" fontId="33" fillId="21" borderId="198" xfId="0" applyNumberFormat="1" applyFont="1" applyFill="1" applyBorder="1" applyAlignment="1">
      <alignment vertical="center"/>
    </xf>
    <xf numFmtId="0" fontId="36" fillId="0" borderId="216" xfId="0" applyFont="1" applyBorder="1" applyAlignment="1">
      <alignment horizontal="center" vertical="center"/>
    </xf>
    <xf numFmtId="0" fontId="36" fillId="0" borderId="214" xfId="0" quotePrefix="1" applyFont="1" applyBorder="1" applyAlignment="1">
      <alignment horizontal="center" vertical="center"/>
    </xf>
    <xf numFmtId="164" fontId="33" fillId="21" borderId="197" xfId="0" applyNumberFormat="1" applyFont="1" applyFill="1" applyBorder="1" applyAlignment="1">
      <alignment vertical="center"/>
    </xf>
    <xf numFmtId="0" fontId="69" fillId="0" borderId="374" xfId="0" applyFont="1" applyBorder="1" applyAlignment="1">
      <alignment horizontal="center" vertical="center"/>
    </xf>
    <xf numFmtId="0" fontId="59" fillId="0" borderId="374" xfId="0" applyFont="1" applyBorder="1" applyAlignment="1">
      <alignment horizontal="center" vertical="center"/>
    </xf>
    <xf numFmtId="0" fontId="35" fillId="0" borderId="374" xfId="0" applyFont="1" applyBorder="1" applyAlignment="1">
      <alignment horizontal="left" vertical="center" wrapText="1" indent="1"/>
    </xf>
    <xf numFmtId="0" fontId="33" fillId="0" borderId="374" xfId="0" applyFont="1" applyBorder="1" applyAlignment="1">
      <alignment vertical="center" wrapText="1"/>
    </xf>
    <xf numFmtId="0" fontId="24" fillId="0" borderId="374" xfId="0" applyFont="1" applyBorder="1" applyAlignment="1">
      <alignment vertical="center" wrapText="1"/>
    </xf>
    <xf numFmtId="164" fontId="33" fillId="0" borderId="374" xfId="0" applyNumberFormat="1" applyFont="1" applyBorder="1" applyAlignment="1">
      <alignment vertical="center"/>
    </xf>
    <xf numFmtId="164" fontId="58" fillId="0" borderId="374" xfId="0" applyNumberFormat="1" applyFont="1" applyBorder="1" applyAlignment="1">
      <alignment vertical="center"/>
    </xf>
    <xf numFmtId="0" fontId="24" fillId="0" borderId="200" xfId="0" applyFont="1" applyBorder="1" applyAlignment="1">
      <alignment vertical="center" wrapText="1"/>
    </xf>
    <xf numFmtId="49" fontId="24" fillId="0" borderId="228" xfId="0" applyNumberFormat="1" applyFont="1" applyBorder="1" applyAlignment="1">
      <alignment vertical="center"/>
    </xf>
    <xf numFmtId="0" fontId="24" fillId="0" borderId="220" xfId="0" applyFont="1" applyBorder="1" applyAlignment="1">
      <alignment horizontal="center" vertical="center"/>
    </xf>
    <xf numFmtId="0" fontId="33" fillId="0" borderId="220" xfId="0" applyFont="1" applyBorder="1" applyAlignment="1">
      <alignment horizontal="center" vertical="center"/>
    </xf>
    <xf numFmtId="0" fontId="33" fillId="0" borderId="220" xfId="0" applyFont="1" applyBorder="1" applyAlignment="1">
      <alignment horizontal="right" vertical="center"/>
    </xf>
    <xf numFmtId="0" fontId="24" fillId="0" borderId="211" xfId="0" applyFont="1" applyBorder="1" applyAlignment="1">
      <alignment horizontal="center" vertical="center"/>
    </xf>
    <xf numFmtId="0" fontId="22" fillId="0" borderId="348" xfId="0" applyFont="1" applyFill="1" applyBorder="1" applyAlignment="1">
      <alignment horizontal="center" vertical="center"/>
    </xf>
    <xf numFmtId="1" fontId="33" fillId="0" borderId="217" xfId="0" applyNumberFormat="1" applyFont="1" applyBorder="1" applyAlignment="1">
      <alignment horizontal="center" vertical="center" wrapText="1"/>
    </xf>
    <xf numFmtId="0" fontId="33" fillId="0" borderId="217" xfId="0" applyFont="1" applyBorder="1" applyAlignment="1">
      <alignment horizontal="center" vertical="center" wrapText="1"/>
    </xf>
    <xf numFmtId="164" fontId="33" fillId="0" borderId="213" xfId="0" applyNumberFormat="1" applyFont="1" applyBorder="1" applyAlignment="1">
      <alignment horizontal="right" vertical="center"/>
    </xf>
    <xf numFmtId="0" fontId="69" fillId="0" borderId="220" xfId="0" applyFont="1" applyBorder="1" applyAlignment="1">
      <alignment horizontal="center" vertical="center"/>
    </xf>
    <xf numFmtId="0" fontId="59" fillId="0" borderId="220" xfId="0" applyFont="1" applyBorder="1" applyAlignment="1">
      <alignment horizontal="center" vertical="center"/>
    </xf>
    <xf numFmtId="0" fontId="24" fillId="0" borderId="220" xfId="0" applyFont="1" applyBorder="1" applyAlignment="1">
      <alignment horizontal="left" vertical="center" wrapText="1" indent="1"/>
    </xf>
    <xf numFmtId="0" fontId="33" fillId="0" borderId="220" xfId="0" applyFont="1" applyBorder="1" applyAlignment="1">
      <alignment horizontal="center" vertical="center" wrapText="1"/>
    </xf>
    <xf numFmtId="0" fontId="24" fillId="0" borderId="220" xfId="0" applyFont="1" applyBorder="1" applyAlignment="1">
      <alignment horizontal="center" vertical="center" wrapText="1"/>
    </xf>
    <xf numFmtId="164" fontId="33" fillId="0" borderId="220" xfId="0" applyNumberFormat="1" applyFont="1" applyBorder="1" applyAlignment="1">
      <alignment vertical="center"/>
    </xf>
    <xf numFmtId="164" fontId="58" fillId="0" borderId="220" xfId="0" applyNumberFormat="1" applyFont="1" applyBorder="1" applyAlignment="1">
      <alignment vertical="center"/>
    </xf>
    <xf numFmtId="49" fontId="50" fillId="0" borderId="217" xfId="0" applyNumberFormat="1" applyFont="1" applyBorder="1" applyAlignment="1">
      <alignment horizontal="center" vertical="center"/>
    </xf>
    <xf numFmtId="0" fontId="24" fillId="0" borderId="323" xfId="0" applyFont="1" applyBorder="1" applyAlignment="1">
      <alignment horizontal="left" vertical="center" wrapText="1"/>
    </xf>
    <xf numFmtId="0" fontId="35" fillId="0" borderId="222" xfId="0" applyFont="1" applyBorder="1" applyAlignment="1">
      <alignment horizontal="left" vertical="center" wrapText="1"/>
    </xf>
    <xf numFmtId="164" fontId="34" fillId="0" borderId="222" xfId="0" applyNumberFormat="1" applyFont="1" applyBorder="1" applyAlignment="1">
      <alignment vertical="center"/>
    </xf>
    <xf numFmtId="0" fontId="35" fillId="0" borderId="211" xfId="0" applyFont="1" applyBorder="1" applyAlignment="1">
      <alignment horizontal="left" vertical="center" wrapText="1"/>
    </xf>
    <xf numFmtId="0" fontId="69" fillId="0" borderId="372" xfId="0" quotePrefix="1" applyFont="1" applyBorder="1" applyAlignment="1">
      <alignment horizontal="center" vertical="center"/>
    </xf>
    <xf numFmtId="0" fontId="59" fillId="0" borderId="372" xfId="0" applyFont="1" applyBorder="1" applyAlignment="1">
      <alignment horizontal="center" vertical="center"/>
    </xf>
    <xf numFmtId="0" fontId="33" fillId="16" borderId="26" xfId="4" applyFont="1" applyFill="1" applyBorder="1" applyAlignment="1">
      <alignment horizontal="center" vertical="center" wrapText="1"/>
    </xf>
    <xf numFmtId="0" fontId="24" fillId="16" borderId="26" xfId="4" applyFont="1" applyFill="1" applyBorder="1" applyAlignment="1">
      <alignment horizontal="center" vertical="center" wrapText="1"/>
    </xf>
    <xf numFmtId="164" fontId="25" fillId="16" borderId="26" xfId="4" applyNumberFormat="1" applyFont="1" applyFill="1" applyBorder="1" applyAlignment="1">
      <alignment vertical="center"/>
    </xf>
    <xf numFmtId="0" fontId="24" fillId="16" borderId="26" xfId="4" applyFont="1" applyFill="1" applyBorder="1" applyAlignment="1">
      <alignment horizontal="center" vertical="center"/>
    </xf>
    <xf numFmtId="3" fontId="33" fillId="16" borderId="26" xfId="4" applyNumberFormat="1" applyFont="1" applyFill="1" applyBorder="1" applyAlignment="1">
      <alignment horizontal="center" vertical="center" wrapText="1"/>
    </xf>
    <xf numFmtId="0" fontId="24" fillId="0" borderId="126" xfId="8" applyFont="1" applyFill="1" applyBorder="1" applyAlignment="1">
      <alignment horizontal="left" vertical="center" wrapText="1" indent="1"/>
    </xf>
    <xf numFmtId="0" fontId="67" fillId="0" borderId="126" xfId="8" applyFont="1" applyFill="1" applyBorder="1" applyAlignment="1">
      <alignment horizontal="left" vertical="center" wrapText="1" indent="1"/>
    </xf>
    <xf numFmtId="0" fontId="24" fillId="0" borderId="195" xfId="8" applyFont="1" applyFill="1" applyBorder="1" applyAlignment="1">
      <alignment horizontal="left" vertical="center" wrapText="1" indent="1"/>
    </xf>
    <xf numFmtId="0" fontId="28" fillId="16" borderId="26" xfId="4" applyFont="1" applyFill="1" applyBorder="1" applyAlignment="1">
      <alignment horizontal="center" vertical="center"/>
    </xf>
    <xf numFmtId="0" fontId="29" fillId="16" borderId="26" xfId="4" applyFont="1" applyFill="1" applyBorder="1" applyAlignment="1">
      <alignment horizontal="left" vertical="center" wrapText="1" indent="1"/>
    </xf>
    <xf numFmtId="0" fontId="25" fillId="16" borderId="26" xfId="4" applyFont="1" applyFill="1" applyBorder="1" applyAlignment="1">
      <alignment horizontal="center" vertical="center" wrapText="1"/>
    </xf>
    <xf numFmtId="0" fontId="30" fillId="16" borderId="26" xfId="4" applyFont="1" applyFill="1" applyBorder="1" applyAlignment="1">
      <alignment horizontal="center" vertical="center" wrapText="1"/>
    </xf>
    <xf numFmtId="39" fontId="25" fillId="16" borderId="26" xfId="4" applyNumberFormat="1" applyFont="1" applyFill="1" applyBorder="1" applyAlignment="1">
      <alignment vertical="center"/>
    </xf>
    <xf numFmtId="39" fontId="26" fillId="16" borderId="26" xfId="4" applyNumberFormat="1" applyFont="1" applyFill="1" applyBorder="1" applyAlignment="1">
      <alignment vertical="center"/>
    </xf>
    <xf numFmtId="0" fontId="30" fillId="16" borderId="26" xfId="4" applyFont="1" applyFill="1" applyBorder="1" applyAlignment="1">
      <alignment horizontal="left" vertical="center" wrapText="1" indent="1"/>
    </xf>
    <xf numFmtId="0" fontId="27" fillId="16" borderId="26" xfId="4" applyFont="1" applyFill="1" applyBorder="1" applyAlignment="1">
      <alignment horizontal="center" vertical="center"/>
    </xf>
    <xf numFmtId="0" fontId="22" fillId="16" borderId="34" xfId="4" applyFont="1" applyFill="1" applyBorder="1" applyAlignment="1">
      <alignment horizontal="center" vertical="center"/>
    </xf>
    <xf numFmtId="0" fontId="29" fillId="16" borderId="34" xfId="4" applyFont="1" applyFill="1" applyBorder="1" applyAlignment="1">
      <alignment horizontal="center" vertical="center"/>
    </xf>
    <xf numFmtId="0" fontId="35" fillId="16" borderId="34" xfId="4" applyFont="1" applyFill="1" applyBorder="1" applyAlignment="1">
      <alignment horizontal="left" vertical="center" wrapText="1" indent="1"/>
    </xf>
    <xf numFmtId="0" fontId="33" fillId="16" borderId="34" xfId="4" applyFont="1" applyFill="1" applyBorder="1" applyAlignment="1">
      <alignment horizontal="center" vertical="center" wrapText="1"/>
    </xf>
    <xf numFmtId="0" fontId="24" fillId="16" borderId="34" xfId="4" applyFont="1" applyFill="1" applyBorder="1" applyAlignment="1">
      <alignment horizontal="center" vertical="center" wrapText="1"/>
    </xf>
    <xf numFmtId="39" fontId="33" fillId="16" borderId="34" xfId="4" applyNumberFormat="1" applyFont="1" applyFill="1" applyBorder="1" applyAlignment="1">
      <alignment vertical="center"/>
    </xf>
    <xf numFmtId="164" fontId="25" fillId="16" borderId="34" xfId="4" applyNumberFormat="1" applyFont="1" applyFill="1" applyBorder="1" applyAlignment="1">
      <alignment vertical="center"/>
    </xf>
    <xf numFmtId="39" fontId="34" fillId="16" borderId="34" xfId="4" applyNumberFormat="1" applyFont="1" applyFill="1" applyBorder="1" applyAlignment="1">
      <alignment vertical="center"/>
    </xf>
    <xf numFmtId="164" fontId="26" fillId="16" borderId="21" xfId="4" applyNumberFormat="1" applyFont="1" applyFill="1" applyBorder="1" applyAlignment="1">
      <alignment vertical="center"/>
    </xf>
    <xf numFmtId="0" fontId="22" fillId="16" borderId="21" xfId="4" applyFont="1" applyFill="1" applyBorder="1" applyAlignment="1">
      <alignment horizontal="center" vertical="center"/>
    </xf>
    <xf numFmtId="0" fontId="24" fillId="16" borderId="21" xfId="4" applyFont="1" applyFill="1" applyBorder="1" applyAlignment="1">
      <alignment horizontal="center" vertical="center"/>
    </xf>
    <xf numFmtId="0" fontId="35" fillId="16" borderId="21" xfId="0" applyFont="1" applyFill="1" applyBorder="1" applyAlignment="1">
      <alignment horizontal="left" vertical="center" wrapText="1" indent="1"/>
    </xf>
    <xf numFmtId="0" fontId="24" fillId="16" borderId="21" xfId="4" applyFont="1" applyFill="1" applyBorder="1" applyAlignment="1">
      <alignment horizontal="center" vertical="center" wrapText="1"/>
    </xf>
    <xf numFmtId="164" fontId="33" fillId="16" borderId="21" xfId="4" applyNumberFormat="1" applyFont="1" applyFill="1" applyBorder="1" applyAlignment="1">
      <alignment horizontal="right" vertical="center"/>
    </xf>
    <xf numFmtId="164" fontId="33" fillId="16" borderId="49" xfId="4" applyNumberFormat="1" applyFont="1" applyFill="1" applyBorder="1" applyAlignment="1">
      <alignment horizontal="right" vertical="center"/>
    </xf>
    <xf numFmtId="164" fontId="25" fillId="16" borderId="21" xfId="4" applyNumberFormat="1" applyFont="1" applyFill="1" applyBorder="1" applyAlignment="1">
      <alignment vertical="center"/>
    </xf>
    <xf numFmtId="0" fontId="27" fillId="16" borderId="21" xfId="4" applyFont="1" applyFill="1" applyBorder="1" applyAlignment="1">
      <alignment horizontal="center" vertical="center"/>
    </xf>
    <xf numFmtId="0" fontId="30" fillId="16" borderId="21" xfId="4" applyFont="1" applyFill="1" applyBorder="1" applyAlignment="1">
      <alignment horizontal="center" vertical="center"/>
    </xf>
    <xf numFmtId="0" fontId="29" fillId="16" borderId="21" xfId="4" applyFont="1" applyFill="1" applyBorder="1" applyAlignment="1">
      <alignment horizontal="left" vertical="center" wrapText="1" indent="1"/>
    </xf>
    <xf numFmtId="0" fontId="25" fillId="16" borderId="21" xfId="4" applyFont="1" applyFill="1" applyBorder="1" applyAlignment="1">
      <alignment horizontal="center" vertical="center" wrapText="1"/>
    </xf>
    <xf numFmtId="0" fontId="30" fillId="16" borderId="21" xfId="4" applyFont="1" applyFill="1" applyBorder="1" applyAlignment="1">
      <alignment horizontal="center" vertical="center" wrapText="1"/>
    </xf>
    <xf numFmtId="0" fontId="27" fillId="16" borderId="26" xfId="0" applyFont="1" applyFill="1" applyBorder="1" applyAlignment="1">
      <alignment horizontal="center" vertical="center"/>
    </xf>
    <xf numFmtId="0" fontId="27" fillId="0" borderId="26" xfId="0" applyFont="1" applyFill="1" applyBorder="1" applyAlignment="1">
      <alignment horizontal="center" vertical="center"/>
    </xf>
    <xf numFmtId="0" fontId="30" fillId="16" borderId="34" xfId="4" applyFont="1" applyFill="1" applyBorder="1" applyAlignment="1">
      <alignment horizontal="center" vertical="center"/>
    </xf>
    <xf numFmtId="164" fontId="33" fillId="16" borderId="34" xfId="4" applyNumberFormat="1" applyFont="1" applyFill="1" applyBorder="1" applyAlignment="1">
      <alignment horizontal="right" vertical="center"/>
    </xf>
    <xf numFmtId="164" fontId="34" fillId="16" borderId="34" xfId="4" applyNumberFormat="1" applyFont="1" applyFill="1" applyBorder="1" applyAlignment="1">
      <alignment vertical="center"/>
    </xf>
    <xf numFmtId="0" fontId="24" fillId="16" borderId="31" xfId="4" applyFont="1" applyFill="1" applyBorder="1" applyAlignment="1">
      <alignment horizontal="left" vertical="center" wrapText="1" indent="1"/>
    </xf>
    <xf numFmtId="0" fontId="33" fillId="16" borderId="31" xfId="4" applyFont="1" applyFill="1" applyBorder="1" applyAlignment="1">
      <alignment horizontal="center" vertical="center" wrapText="1"/>
    </xf>
    <xf numFmtId="164" fontId="25" fillId="16" borderId="31" xfId="4" applyNumberFormat="1" applyFont="1" applyFill="1" applyBorder="1" applyAlignment="1">
      <alignment vertical="center"/>
    </xf>
    <xf numFmtId="164" fontId="34" fillId="16" borderId="31" xfId="4" applyNumberFormat="1" applyFont="1" applyFill="1" applyBorder="1" applyAlignment="1">
      <alignment vertical="center"/>
    </xf>
    <xf numFmtId="0" fontId="35" fillId="16" borderId="21" xfId="4" applyFont="1" applyFill="1" applyBorder="1" applyAlignment="1">
      <alignment horizontal="left" vertical="center" wrapText="1" indent="1"/>
    </xf>
    <xf numFmtId="0" fontId="33" fillId="16" borderId="21" xfId="4" applyFont="1" applyFill="1" applyBorder="1" applyAlignment="1">
      <alignment horizontal="center" vertical="center" wrapText="1"/>
    </xf>
    <xf numFmtId="43" fontId="24" fillId="16" borderId="21" xfId="13" applyFont="1" applyFill="1" applyBorder="1" applyAlignment="1">
      <alignment horizontal="center" vertical="center"/>
    </xf>
    <xf numFmtId="39" fontId="33" fillId="16" borderId="21" xfId="13" applyNumberFormat="1" applyFont="1" applyFill="1" applyBorder="1" applyAlignment="1">
      <alignment vertical="center"/>
    </xf>
    <xf numFmtId="39" fontId="25" fillId="16" borderId="26" xfId="13" applyNumberFormat="1" applyFont="1" applyFill="1" applyBorder="1" applyAlignment="1">
      <alignment vertical="center"/>
    </xf>
    <xf numFmtId="39" fontId="33" fillId="16" borderId="26" xfId="4" applyNumberFormat="1" applyFont="1" applyFill="1" applyBorder="1" applyAlignment="1">
      <alignment vertical="center"/>
    </xf>
    <xf numFmtId="0" fontId="22" fillId="16" borderId="186" xfId="4" applyFont="1" applyFill="1" applyBorder="1" applyAlignment="1">
      <alignment horizontal="center" vertical="center"/>
    </xf>
    <xf numFmtId="0" fontId="24" fillId="16" borderId="25" xfId="4" applyFont="1" applyFill="1" applyBorder="1" applyAlignment="1">
      <alignment horizontal="center" vertical="center"/>
    </xf>
    <xf numFmtId="0" fontId="35" fillId="16" borderId="25" xfId="4" applyFont="1" applyFill="1" applyBorder="1" applyAlignment="1">
      <alignment horizontal="left" vertical="center" wrapText="1" indent="1"/>
    </xf>
    <xf numFmtId="0" fontId="33" fillId="16" borderId="25" xfId="4" applyFont="1" applyFill="1" applyBorder="1" applyAlignment="1">
      <alignment horizontal="center" vertical="center" wrapText="1"/>
    </xf>
    <xf numFmtId="0" fontId="24" fillId="16" borderId="25" xfId="4" applyFont="1" applyFill="1" applyBorder="1" applyAlignment="1">
      <alignment horizontal="center" vertical="center" wrapText="1"/>
    </xf>
    <xf numFmtId="164" fontId="33" fillId="16" borderId="25" xfId="4" applyNumberFormat="1" applyFont="1" applyFill="1" applyBorder="1" applyAlignment="1">
      <alignment vertical="center"/>
    </xf>
    <xf numFmtId="164" fontId="25" fillId="16" borderId="25" xfId="4" applyNumberFormat="1" applyFont="1" applyFill="1" applyBorder="1" applyAlignment="1">
      <alignment vertical="center"/>
    </xf>
    <xf numFmtId="164" fontId="34" fillId="16" borderId="25" xfId="4" applyNumberFormat="1" applyFont="1" applyFill="1" applyBorder="1" applyAlignment="1">
      <alignment vertical="center"/>
    </xf>
    <xf numFmtId="0" fontId="85" fillId="16" borderId="98" xfId="4" applyFont="1" applyFill="1" applyBorder="1" applyAlignment="1">
      <alignment horizontal="center" vertical="center"/>
    </xf>
    <xf numFmtId="49" fontId="36" fillId="16" borderId="31" xfId="4" applyNumberFormat="1" applyFont="1" applyFill="1" applyBorder="1" applyAlignment="1">
      <alignment horizontal="center" vertical="center"/>
    </xf>
    <xf numFmtId="164" fontId="33" fillId="16" borderId="31" xfId="4" applyNumberFormat="1" applyFont="1" applyFill="1" applyBorder="1" applyAlignment="1">
      <alignment vertical="center"/>
    </xf>
    <xf numFmtId="0" fontId="36" fillId="16" borderId="26" xfId="4" applyFont="1" applyFill="1" applyBorder="1" applyAlignment="1">
      <alignment horizontal="center" vertical="center"/>
    </xf>
    <xf numFmtId="0" fontId="35" fillId="16" borderId="26" xfId="0" applyFont="1" applyFill="1" applyBorder="1" applyAlignment="1">
      <alignment horizontal="left" vertical="center" wrapText="1" indent="1"/>
    </xf>
    <xf numFmtId="0" fontId="71" fillId="16" borderId="26" xfId="4" applyFont="1" applyFill="1" applyBorder="1"/>
    <xf numFmtId="0" fontId="22" fillId="16" borderId="37" xfId="4" applyFont="1" applyFill="1" applyBorder="1" applyAlignment="1">
      <alignment horizontal="center" vertical="center"/>
    </xf>
    <xf numFmtId="0" fontId="24" fillId="16" borderId="26" xfId="0" applyFont="1" applyFill="1" applyBorder="1" applyAlignment="1">
      <alignment horizontal="center" vertical="center"/>
    </xf>
    <xf numFmtId="0" fontId="22" fillId="16" borderId="31" xfId="4" applyFont="1" applyFill="1" applyBorder="1" applyAlignment="1">
      <alignment horizontal="center" vertical="center"/>
    </xf>
    <xf numFmtId="0" fontId="24" fillId="16" borderId="31" xfId="4" applyFont="1" applyFill="1" applyBorder="1" applyAlignment="1">
      <alignment horizontal="center" vertical="center"/>
    </xf>
    <xf numFmtId="0" fontId="35" fillId="16" borderId="31" xfId="4" applyFont="1" applyFill="1" applyBorder="1" applyAlignment="1">
      <alignment horizontal="left" vertical="center" wrapText="1" indent="1"/>
    </xf>
    <xf numFmtId="164" fontId="4" fillId="16" borderId="31" xfId="4" applyNumberFormat="1" applyFont="1" applyFill="1" applyBorder="1" applyAlignment="1">
      <alignment vertical="center"/>
    </xf>
    <xf numFmtId="0" fontId="35" fillId="16" borderId="20" xfId="4" applyFont="1" applyFill="1" applyBorder="1" applyAlignment="1">
      <alignment horizontal="left" vertical="center" wrapText="1" indent="1"/>
    </xf>
    <xf numFmtId="0" fontId="36" fillId="16" borderId="37" xfId="4" applyFont="1" applyFill="1" applyBorder="1" applyAlignment="1">
      <alignment horizontal="center" vertical="center"/>
    </xf>
    <xf numFmtId="0" fontId="24" fillId="16" borderId="37" xfId="4" applyFont="1" applyFill="1" applyBorder="1" applyAlignment="1">
      <alignment horizontal="center" vertical="center"/>
    </xf>
    <xf numFmtId="0" fontId="24" fillId="16" borderId="37" xfId="4" applyFont="1" applyFill="1" applyBorder="1" applyAlignment="1">
      <alignment horizontal="left" vertical="center" wrapText="1" indent="1"/>
    </xf>
    <xf numFmtId="0" fontId="33" fillId="16" borderId="37" xfId="4" applyFont="1" applyFill="1" applyBorder="1" applyAlignment="1">
      <alignment horizontal="center" vertical="center" wrapText="1"/>
    </xf>
    <xf numFmtId="0" fontId="24" fillId="16" borderId="37" xfId="4" applyFont="1" applyFill="1" applyBorder="1" applyAlignment="1">
      <alignment horizontal="center" vertical="center" wrapText="1"/>
    </xf>
    <xf numFmtId="164" fontId="33" fillId="16" borderId="37" xfId="4" applyNumberFormat="1" applyFont="1" applyFill="1" applyBorder="1" applyAlignment="1">
      <alignment vertical="center"/>
    </xf>
    <xf numFmtId="164" fontId="34" fillId="16" borderId="37" xfId="4" applyNumberFormat="1" applyFont="1" applyFill="1" applyBorder="1" applyAlignment="1">
      <alignment vertical="center"/>
    </xf>
    <xf numFmtId="1" fontId="22" fillId="0" borderId="37" xfId="4" applyNumberFormat="1" applyFont="1" applyFill="1" applyBorder="1" applyAlignment="1">
      <alignment horizontal="center" vertical="center" wrapText="1"/>
    </xf>
    <xf numFmtId="1" fontId="36" fillId="0" borderId="37" xfId="4" applyNumberFormat="1" applyFont="1" applyFill="1" applyBorder="1" applyAlignment="1">
      <alignment horizontal="center" vertical="center" wrapText="1"/>
    </xf>
    <xf numFmtId="0" fontId="24" fillId="14" borderId="37" xfId="4" applyFont="1" applyFill="1" applyBorder="1" applyAlignment="1">
      <alignment horizontal="left" vertical="center" wrapText="1" indent="1"/>
    </xf>
    <xf numFmtId="0" fontId="1" fillId="0" borderId="31" xfId="4" applyBorder="1"/>
    <xf numFmtId="0" fontId="1" fillId="0" borderId="127" xfId="4" applyBorder="1"/>
    <xf numFmtId="1" fontId="22" fillId="16" borderId="37" xfId="4" applyNumberFormat="1" applyFont="1" applyFill="1" applyBorder="1" applyAlignment="1">
      <alignment horizontal="center" vertical="center" wrapText="1"/>
    </xf>
    <xf numFmtId="1" fontId="24" fillId="16" borderId="26" xfId="4" applyNumberFormat="1" applyFont="1" applyFill="1" applyBorder="1" applyAlignment="1">
      <alignment horizontal="center" vertical="center" wrapText="1"/>
    </xf>
    <xf numFmtId="1" fontId="35" fillId="16" borderId="26" xfId="4" applyNumberFormat="1" applyFont="1" applyFill="1" applyBorder="1" applyAlignment="1">
      <alignment horizontal="left" vertical="center" indent="1"/>
    </xf>
    <xf numFmtId="0" fontId="36" fillId="16" borderId="31" xfId="4" applyFont="1" applyFill="1" applyBorder="1" applyAlignment="1">
      <alignment horizontal="center" vertical="center"/>
    </xf>
    <xf numFmtId="0" fontId="1" fillId="16" borderId="31" xfId="4" applyFill="1" applyBorder="1"/>
    <xf numFmtId="0" fontId="30" fillId="16" borderId="31" xfId="4" applyFont="1" applyFill="1" applyBorder="1" applyAlignment="1">
      <alignment horizontal="left" vertical="center" wrapText="1" indent="1"/>
    </xf>
    <xf numFmtId="4" fontId="32" fillId="0" borderId="0" xfId="4" applyNumberFormat="1" applyFont="1" applyAlignment="1">
      <alignment horizontal="right"/>
    </xf>
    <xf numFmtId="0" fontId="40" fillId="0" borderId="0" xfId="4" applyFont="1" applyFill="1" applyBorder="1"/>
    <xf numFmtId="0" fontId="40" fillId="0" borderId="0" xfId="4" applyFont="1" applyBorder="1"/>
    <xf numFmtId="0" fontId="40" fillId="0" borderId="0" xfId="4" applyFont="1" applyAlignment="1">
      <alignment vertical="top"/>
    </xf>
    <xf numFmtId="0" fontId="24" fillId="12" borderId="250" xfId="10" applyFont="1" applyFill="1" applyBorder="1" applyAlignment="1">
      <alignment horizontal="left" vertical="center" wrapText="1" indent="1"/>
    </xf>
    <xf numFmtId="39" fontId="33" fillId="0" borderId="19" xfId="4" applyNumberFormat="1" applyFont="1" applyFill="1" applyBorder="1" applyAlignment="1">
      <alignment horizontal="right" vertical="center"/>
    </xf>
    <xf numFmtId="0" fontId="33" fillId="0" borderId="26" xfId="4" applyNumberFormat="1" applyFont="1" applyFill="1" applyBorder="1" applyAlignment="1">
      <alignment horizontal="center" vertical="center" wrapText="1"/>
    </xf>
    <xf numFmtId="0" fontId="27" fillId="0" borderId="34" xfId="4" applyFont="1" applyFill="1" applyBorder="1" applyAlignment="1">
      <alignment horizontal="center" vertical="center" wrapText="1"/>
    </xf>
    <xf numFmtId="0" fontId="27" fillId="0" borderId="26" xfId="4" applyFont="1" applyFill="1" applyBorder="1" applyAlignment="1">
      <alignment horizontal="center" vertical="center" wrapText="1"/>
    </xf>
    <xf numFmtId="0" fontId="33" fillId="0" borderId="88" xfId="4" applyFont="1" applyFill="1" applyBorder="1" applyAlignment="1">
      <alignment horizontal="center" vertical="center" wrapText="1"/>
    </xf>
    <xf numFmtId="0" fontId="31" fillId="0" borderId="19" xfId="10" applyFont="1" applyFill="1" applyBorder="1" applyAlignment="1">
      <alignment horizontal="center" vertical="center" wrapText="1"/>
    </xf>
    <xf numFmtId="0" fontId="33" fillId="0" borderId="34" xfId="4" applyNumberFormat="1" applyFont="1" applyFill="1" applyBorder="1" applyAlignment="1">
      <alignment horizontal="center" vertical="center" wrapText="1"/>
    </xf>
    <xf numFmtId="0" fontId="27" fillId="0" borderId="17" xfId="4" applyFont="1" applyFill="1" applyBorder="1" applyAlignment="1">
      <alignment horizontal="center" vertical="center" wrapText="1"/>
    </xf>
    <xf numFmtId="0" fontId="29" fillId="0" borderId="17" xfId="4" applyFont="1" applyFill="1" applyBorder="1" applyAlignment="1">
      <alignment horizontal="center" vertical="center" wrapText="1"/>
    </xf>
    <xf numFmtId="0" fontId="26" fillId="0" borderId="17" xfId="4" applyFont="1" applyFill="1" applyBorder="1" applyAlignment="1">
      <alignment horizontal="left" vertical="center" wrapText="1" indent="1"/>
    </xf>
    <xf numFmtId="39" fontId="26" fillId="0" borderId="17" xfId="4" applyNumberFormat="1" applyFont="1" applyFill="1" applyBorder="1" applyAlignment="1">
      <alignment horizontal="right" vertical="center" indent="1"/>
    </xf>
    <xf numFmtId="39" fontId="26" fillId="0" borderId="19" xfId="4" applyNumberFormat="1" applyFont="1" applyFill="1" applyBorder="1" applyAlignment="1">
      <alignment horizontal="right" vertical="center"/>
    </xf>
    <xf numFmtId="0" fontId="22" fillId="0" borderId="41" xfId="4" applyFont="1" applyFill="1" applyBorder="1" applyAlignment="1">
      <alignment horizontal="center" vertical="center"/>
    </xf>
    <xf numFmtId="0" fontId="33" fillId="0" borderId="41" xfId="4" applyNumberFormat="1" applyFont="1" applyFill="1" applyBorder="1" applyAlignment="1">
      <alignment horizontal="center" vertical="center" wrapText="1"/>
    </xf>
    <xf numFmtId="39" fontId="33" fillId="0" borderId="41" xfId="4" applyNumberFormat="1" applyFont="1" applyFill="1" applyBorder="1" applyAlignment="1">
      <alignment horizontal="right" vertical="center"/>
    </xf>
    <xf numFmtId="39" fontId="26" fillId="0" borderId="41" xfId="4" applyNumberFormat="1" applyFont="1" applyFill="1" applyBorder="1" applyAlignment="1">
      <alignment horizontal="right" vertical="center"/>
    </xf>
    <xf numFmtId="0" fontId="31" fillId="0" borderId="39" xfId="10" applyFont="1" applyFill="1" applyBorder="1" applyAlignment="1">
      <alignment horizontal="center" vertical="center" wrapText="1"/>
    </xf>
    <xf numFmtId="164" fontId="26" fillId="12" borderId="21" xfId="4" applyNumberFormat="1" applyFont="1" applyFill="1" applyBorder="1" applyAlignment="1">
      <alignment horizontal="right" vertical="center"/>
    </xf>
    <xf numFmtId="0" fontId="25" fillId="12" borderId="34" xfId="4" applyFont="1" applyFill="1" applyBorder="1" applyAlignment="1">
      <alignment horizontal="center" vertical="center" wrapText="1"/>
    </xf>
    <xf numFmtId="164" fontId="25" fillId="12" borderId="34" xfId="4" applyNumberFormat="1" applyFont="1" applyFill="1" applyBorder="1" applyAlignment="1">
      <alignment vertical="center"/>
    </xf>
    <xf numFmtId="164" fontId="26" fillId="12" borderId="34" xfId="4" applyNumberFormat="1" applyFont="1" applyFill="1" applyBorder="1" applyAlignment="1">
      <alignment horizontal="right" vertical="center"/>
    </xf>
    <xf numFmtId="0" fontId="28" fillId="12" borderId="34" xfId="4" applyFont="1" applyFill="1" applyBorder="1" applyAlignment="1">
      <alignment horizontal="center" vertical="center"/>
    </xf>
    <xf numFmtId="164" fontId="26" fillId="0" borderId="34" xfId="4" applyNumberFormat="1" applyFont="1" applyFill="1" applyBorder="1" applyAlignment="1">
      <alignment horizontal="right" vertical="center"/>
    </xf>
    <xf numFmtId="1" fontId="28" fillId="12" borderId="34" xfId="4" applyNumberFormat="1" applyFont="1" applyFill="1" applyBorder="1" applyAlignment="1">
      <alignment horizontal="center" vertical="center"/>
    </xf>
    <xf numFmtId="164" fontId="25" fillId="14" borderId="34" xfId="4" applyNumberFormat="1" applyFont="1" applyFill="1" applyBorder="1" applyAlignment="1">
      <alignment vertical="center"/>
    </xf>
    <xf numFmtId="0" fontId="1" fillId="0" borderId="26" xfId="4" applyBorder="1"/>
    <xf numFmtId="0" fontId="30" fillId="0" borderId="25" xfId="4" applyFont="1" applyFill="1" applyBorder="1" applyAlignment="1">
      <alignment horizontal="left" vertical="center" indent="1"/>
    </xf>
    <xf numFmtId="39" fontId="34" fillId="0" borderId="34" xfId="10" applyNumberFormat="1" applyFont="1" applyFill="1" applyBorder="1" applyAlignment="1">
      <alignment horizontal="right" vertical="center"/>
    </xf>
    <xf numFmtId="0" fontId="33" fillId="0" borderId="20" xfId="4" applyFont="1" applyFill="1" applyBorder="1" applyAlignment="1">
      <alignment horizontal="center" vertical="center" wrapText="1"/>
    </xf>
    <xf numFmtId="39" fontId="25" fillId="0" borderId="30" xfId="4" applyNumberFormat="1" applyFont="1" applyFill="1" applyBorder="1" applyAlignment="1">
      <alignment horizontal="right" vertical="center"/>
    </xf>
    <xf numFmtId="0" fontId="30" fillId="12" borderId="26" xfId="0" applyFont="1" applyFill="1" applyBorder="1" applyAlignment="1">
      <alignment horizontal="left" vertical="center" wrapText="1" indent="1"/>
    </xf>
    <xf numFmtId="0" fontId="25" fillId="12" borderId="26" xfId="0" applyFont="1" applyFill="1" applyBorder="1" applyAlignment="1">
      <alignment horizontal="center" vertical="center" wrapText="1"/>
    </xf>
    <xf numFmtId="0" fontId="24" fillId="0" borderId="18" xfId="9" applyFont="1" applyFill="1" applyBorder="1" applyAlignment="1">
      <alignment horizontal="left" vertical="center" wrapText="1" indent="1"/>
    </xf>
    <xf numFmtId="0" fontId="24" fillId="0" borderId="18" xfId="8" applyFont="1" applyFill="1" applyBorder="1" applyAlignment="1">
      <alignment horizontal="left" vertical="center" wrapText="1" indent="1"/>
    </xf>
    <xf numFmtId="0" fontId="30" fillId="0" borderId="17" xfId="4" applyFont="1" applyFill="1" applyBorder="1" applyAlignment="1">
      <alignment horizontal="left" vertical="center" wrapText="1" indent="1"/>
    </xf>
    <xf numFmtId="0" fontId="30" fillId="0" borderId="25" xfId="4" applyFont="1" applyFill="1" applyBorder="1" applyAlignment="1">
      <alignment horizontal="left" vertical="center" wrapText="1" indent="1"/>
    </xf>
    <xf numFmtId="0" fontId="30" fillId="0" borderId="30" xfId="4" applyFont="1" applyFill="1" applyBorder="1" applyAlignment="1">
      <alignment horizontal="left" vertical="center" wrapText="1" indent="1"/>
    </xf>
    <xf numFmtId="39" fontId="25" fillId="16" borderId="21" xfId="4" applyNumberFormat="1" applyFont="1" applyFill="1" applyBorder="1" applyAlignment="1">
      <alignment vertical="center"/>
    </xf>
    <xf numFmtId="39" fontId="26" fillId="16" borderId="21" xfId="4" applyNumberFormat="1" applyFont="1" applyFill="1" applyBorder="1" applyAlignment="1">
      <alignment vertical="center"/>
    </xf>
    <xf numFmtId="49" fontId="28" fillId="12" borderId="30" xfId="4" applyNumberFormat="1" applyFont="1" applyFill="1" applyBorder="1" applyAlignment="1">
      <alignment horizontal="center" vertical="center"/>
    </xf>
    <xf numFmtId="0" fontId="30" fillId="12" borderId="30" xfId="15" applyFont="1" applyFill="1" applyBorder="1" applyAlignment="1">
      <alignment horizontal="left" vertical="center" wrapText="1" indent="1"/>
    </xf>
    <xf numFmtId="0" fontId="33" fillId="0" borderId="30" xfId="12" applyFont="1" applyFill="1" applyBorder="1" applyAlignment="1">
      <alignment horizontal="center" vertical="center" wrapText="1"/>
    </xf>
    <xf numFmtId="39" fontId="33" fillId="0" borderId="30" xfId="12" applyNumberFormat="1" applyFont="1" applyFill="1" applyBorder="1" applyAlignment="1">
      <alignment horizontal="right" vertical="center"/>
    </xf>
    <xf numFmtId="39" fontId="26" fillId="0" borderId="30" xfId="4" applyNumberFormat="1" applyFont="1" applyFill="1" applyBorder="1" applyAlignment="1">
      <alignment vertical="center"/>
    </xf>
    <xf numFmtId="0" fontId="27" fillId="16" borderId="34" xfId="4" applyFont="1" applyFill="1" applyBorder="1" applyAlignment="1">
      <alignment horizontal="center" vertical="center"/>
    </xf>
    <xf numFmtId="0" fontId="29" fillId="16" borderId="26" xfId="15" applyFont="1" applyFill="1" applyBorder="1" applyAlignment="1">
      <alignment horizontal="left" vertical="center" wrapText="1" indent="1"/>
    </xf>
    <xf numFmtId="0" fontId="33" fillId="16" borderId="34" xfId="12" applyFont="1" applyFill="1" applyBorder="1" applyAlignment="1">
      <alignment horizontal="center" vertical="center" wrapText="1"/>
    </xf>
    <xf numFmtId="0" fontId="24" fillId="16" borderId="34" xfId="12" applyFont="1" applyFill="1" applyBorder="1" applyAlignment="1">
      <alignment horizontal="center" vertical="center" wrapText="1"/>
    </xf>
    <xf numFmtId="39" fontId="33" fillId="16" borderId="26" xfId="12" applyNumberFormat="1" applyFont="1" applyFill="1" applyBorder="1" applyAlignment="1">
      <alignment horizontal="right" vertical="center"/>
    </xf>
    <xf numFmtId="39" fontId="26" fillId="16" borderId="34" xfId="4" applyNumberFormat="1" applyFont="1" applyFill="1" applyBorder="1" applyAlignment="1">
      <alignment vertical="center"/>
    </xf>
    <xf numFmtId="0" fontId="30" fillId="0" borderId="34" xfId="4" applyFont="1" applyBorder="1" applyAlignment="1">
      <alignment horizontal="center" vertical="center"/>
    </xf>
    <xf numFmtId="164" fontId="26" fillId="16" borderId="19" xfId="4" applyNumberFormat="1" applyFont="1" applyFill="1" applyBorder="1" applyAlignment="1">
      <alignment vertical="center"/>
    </xf>
    <xf numFmtId="164" fontId="26" fillId="16" borderId="34" xfId="4" applyNumberFormat="1" applyFont="1" applyFill="1" applyBorder="1" applyAlignment="1">
      <alignment vertical="center"/>
    </xf>
    <xf numFmtId="164" fontId="26" fillId="16" borderId="26" xfId="4" applyNumberFormat="1" applyFont="1" applyFill="1" applyBorder="1" applyAlignment="1">
      <alignment vertical="center"/>
    </xf>
    <xf numFmtId="0" fontId="57" fillId="16" borderId="26" xfId="10" applyFont="1" applyFill="1" applyBorder="1" applyAlignment="1">
      <alignment horizontal="left" vertical="center" wrapText="1" indent="1"/>
    </xf>
    <xf numFmtId="0" fontId="33" fillId="16" borderId="26" xfId="10" applyNumberFormat="1" applyFont="1" applyFill="1" applyBorder="1" applyAlignment="1">
      <alignment horizontal="center" vertical="center"/>
    </xf>
    <xf numFmtId="0" fontId="31" fillId="16" borderId="26" xfId="10" applyFont="1" applyFill="1" applyBorder="1" applyAlignment="1">
      <alignment horizontal="center" vertical="center" wrapText="1"/>
    </xf>
    <xf numFmtId="39" fontId="33" fillId="16" borderId="26" xfId="10" applyNumberFormat="1" applyFont="1" applyFill="1" applyBorder="1" applyAlignment="1">
      <alignment horizontal="right" vertical="center"/>
    </xf>
    <xf numFmtId="0" fontId="59" fillId="16" borderId="26" xfId="10" applyFont="1" applyFill="1" applyBorder="1" applyAlignment="1">
      <alignment horizontal="left" vertical="center" indent="1"/>
    </xf>
    <xf numFmtId="0" fontId="27" fillId="16" borderId="26" xfId="15" applyFont="1" applyFill="1" applyBorder="1" applyAlignment="1">
      <alignment horizontal="center" vertical="center"/>
    </xf>
    <xf numFmtId="39" fontId="26" fillId="16" borderId="26" xfId="16" applyNumberFormat="1" applyFont="1" applyFill="1" applyBorder="1" applyAlignment="1">
      <alignment vertical="center"/>
    </xf>
    <xf numFmtId="0" fontId="24" fillId="12" borderId="128" xfId="10" applyFont="1" applyFill="1" applyBorder="1" applyAlignment="1">
      <alignment horizontal="center" vertical="center" wrapText="1"/>
    </xf>
    <xf numFmtId="0" fontId="30" fillId="12" borderId="128" xfId="4" applyFont="1" applyFill="1" applyBorder="1" applyAlignment="1">
      <alignment horizontal="left" vertical="center" wrapText="1" indent="1"/>
    </xf>
    <xf numFmtId="3" fontId="25" fillId="12" borderId="128" xfId="4" applyNumberFormat="1" applyFont="1" applyFill="1" applyBorder="1" applyAlignment="1">
      <alignment horizontal="center" vertical="center" wrapText="1"/>
    </xf>
    <xf numFmtId="0" fontId="30" fillId="12" borderId="295" xfId="4" applyFont="1" applyFill="1" applyBorder="1" applyAlignment="1">
      <alignment horizontal="left" vertical="center" wrapText="1" indent="1"/>
    </xf>
    <xf numFmtId="0" fontId="30" fillId="0" borderId="18" xfId="4" applyFont="1" applyFill="1" applyBorder="1" applyAlignment="1">
      <alignment horizontal="left" vertical="center" wrapText="1" indent="1"/>
    </xf>
    <xf numFmtId="1" fontId="22" fillId="12" borderId="18" xfId="4" applyNumberFormat="1" applyFont="1" applyFill="1" applyBorder="1" applyAlignment="1">
      <alignment horizontal="center" vertical="center"/>
    </xf>
    <xf numFmtId="0" fontId="30" fillId="12" borderId="18" xfId="4" applyFont="1" applyFill="1" applyBorder="1" applyAlignment="1">
      <alignment horizontal="center" vertical="center"/>
    </xf>
    <xf numFmtId="0" fontId="30" fillId="12" borderId="18" xfId="0" applyFont="1" applyFill="1" applyBorder="1" applyAlignment="1">
      <alignment horizontal="left" vertical="center" wrapText="1" indent="1"/>
    </xf>
    <xf numFmtId="0" fontId="25" fillId="12" borderId="18" xfId="0" applyFont="1" applyFill="1" applyBorder="1" applyAlignment="1">
      <alignment horizontal="center" vertical="center" wrapText="1"/>
    </xf>
    <xf numFmtId="0" fontId="30" fillId="12" borderId="18" xfId="0" applyFont="1" applyFill="1" applyBorder="1" applyAlignment="1">
      <alignment horizontal="center" vertical="center" wrapText="1"/>
    </xf>
    <xf numFmtId="39" fontId="25" fillId="12" borderId="18" xfId="0" applyNumberFormat="1" applyFont="1" applyFill="1" applyBorder="1" applyAlignment="1">
      <alignment horizontal="right" vertical="center"/>
    </xf>
    <xf numFmtId="39" fontId="25" fillId="0" borderId="18" xfId="4" applyNumberFormat="1" applyFont="1" applyFill="1" applyBorder="1" applyAlignment="1">
      <alignment horizontal="right" vertical="center"/>
    </xf>
    <xf numFmtId="39" fontId="26" fillId="12" borderId="18" xfId="4" applyNumberFormat="1" applyFont="1" applyFill="1" applyBorder="1" applyAlignment="1">
      <alignment horizontal="right" vertical="center"/>
    </xf>
    <xf numFmtId="0" fontId="30" fillId="12" borderId="18" xfId="4" applyFont="1" applyFill="1" applyBorder="1" applyAlignment="1">
      <alignment horizontal="center" vertical="center" wrapText="1"/>
    </xf>
    <xf numFmtId="0" fontId="30" fillId="0" borderId="51" xfId="4" applyFont="1" applyFill="1" applyBorder="1" applyAlignment="1">
      <alignment horizontal="left" vertical="center" wrapText="1"/>
    </xf>
    <xf numFmtId="0" fontId="22" fillId="12" borderId="19" xfId="14" applyFont="1" applyFill="1" applyBorder="1" applyAlignment="1">
      <alignment horizontal="center" vertical="center"/>
    </xf>
    <xf numFmtId="0" fontId="29" fillId="12" borderId="19" xfId="0" applyFont="1" applyFill="1" applyBorder="1" applyAlignment="1">
      <alignment horizontal="left" vertical="center" wrapText="1" indent="1"/>
    </xf>
    <xf numFmtId="0" fontId="25" fillId="12" borderId="19" xfId="4" applyFont="1" applyFill="1" applyBorder="1" applyAlignment="1">
      <alignment horizontal="center" vertical="center" wrapText="1"/>
    </xf>
    <xf numFmtId="0" fontId="30" fillId="12" borderId="19" xfId="4" applyFont="1" applyFill="1" applyBorder="1" applyAlignment="1">
      <alignment horizontal="center" vertical="center" wrapText="1"/>
    </xf>
    <xf numFmtId="39" fontId="25" fillId="12" borderId="19" xfId="4" applyNumberFormat="1" applyFont="1" applyFill="1" applyBorder="1" applyAlignment="1">
      <alignment horizontal="right" vertical="center"/>
    </xf>
    <xf numFmtId="39" fontId="26" fillId="16" borderId="19" xfId="4" applyNumberFormat="1" applyFont="1" applyFill="1" applyBorder="1" applyAlignment="1">
      <alignment horizontal="right" vertical="center"/>
    </xf>
    <xf numFmtId="1" fontId="22" fillId="12" borderId="26" xfId="4" applyNumberFormat="1" applyFont="1" applyFill="1" applyBorder="1" applyAlignment="1">
      <alignment horizontal="center" vertical="center"/>
    </xf>
    <xf numFmtId="0" fontId="30" fillId="12" borderId="26" xfId="0" applyFont="1" applyFill="1" applyBorder="1" applyAlignment="1">
      <alignment horizontal="center" vertical="center" wrapText="1"/>
    </xf>
    <xf numFmtId="39" fontId="25" fillId="22" borderId="26" xfId="4" applyNumberFormat="1" applyFont="1" applyFill="1" applyBorder="1" applyAlignment="1">
      <alignment horizontal="right" vertical="center"/>
    </xf>
    <xf numFmtId="39" fontId="26" fillId="12" borderId="26" xfId="4" applyNumberFormat="1" applyFont="1" applyFill="1" applyBorder="1" applyAlignment="1">
      <alignment horizontal="right" vertical="center"/>
    </xf>
    <xf numFmtId="1" fontId="22" fillId="12" borderId="31" xfId="4" applyNumberFormat="1" applyFont="1" applyFill="1" applyBorder="1" applyAlignment="1">
      <alignment horizontal="center" vertical="center"/>
    </xf>
    <xf numFmtId="0" fontId="30" fillId="12" borderId="31" xfId="4" applyFont="1" applyFill="1" applyBorder="1" applyAlignment="1">
      <alignment horizontal="center" vertical="center"/>
    </xf>
    <xf numFmtId="0" fontId="30" fillId="12" borderId="31" xfId="0" applyFont="1" applyFill="1" applyBorder="1" applyAlignment="1">
      <alignment horizontal="left" vertical="center" wrapText="1" indent="1"/>
    </xf>
    <xf numFmtId="0" fontId="25" fillId="12" borderId="31" xfId="0" applyFont="1" applyFill="1" applyBorder="1" applyAlignment="1">
      <alignment horizontal="center" vertical="center" wrapText="1"/>
    </xf>
    <xf numFmtId="0" fontId="30" fillId="12" borderId="31" xfId="0" applyFont="1" applyFill="1" applyBorder="1" applyAlignment="1">
      <alignment horizontal="center" vertical="center" wrapText="1"/>
    </xf>
    <xf numFmtId="39" fontId="25" fillId="12" borderId="31" xfId="0" applyNumberFormat="1" applyFont="1" applyFill="1" applyBorder="1" applyAlignment="1">
      <alignment horizontal="right" vertical="center"/>
    </xf>
    <xf numFmtId="39" fontId="26" fillId="12" borderId="31" xfId="4" applyNumberFormat="1" applyFont="1" applyFill="1" applyBorder="1" applyAlignment="1">
      <alignment horizontal="right" vertical="center"/>
    </xf>
    <xf numFmtId="0" fontId="22" fillId="12" borderId="34" xfId="14" applyFont="1" applyFill="1" applyBorder="1" applyAlignment="1">
      <alignment horizontal="center" vertical="center"/>
    </xf>
    <xf numFmtId="0" fontId="29" fillId="12" borderId="34" xfId="0" applyFont="1" applyFill="1" applyBorder="1" applyAlignment="1">
      <alignment horizontal="left" vertical="center" wrapText="1" indent="1"/>
    </xf>
    <xf numFmtId="0" fontId="25" fillId="12" borderId="34" xfId="0" applyFont="1" applyFill="1" applyBorder="1" applyAlignment="1">
      <alignment vertical="center" wrapText="1"/>
    </xf>
    <xf numFmtId="0" fontId="30" fillId="12" borderId="34" xfId="0" applyFont="1" applyFill="1" applyBorder="1" applyAlignment="1">
      <alignment horizontal="center" vertical="center" wrapText="1"/>
    </xf>
    <xf numFmtId="39" fontId="25" fillId="12" borderId="34" xfId="0" applyNumberFormat="1" applyFont="1" applyFill="1" applyBorder="1" applyAlignment="1">
      <alignment horizontal="right" vertical="center"/>
    </xf>
    <xf numFmtId="39" fontId="26" fillId="12" borderId="34" xfId="4" applyNumberFormat="1" applyFont="1" applyFill="1" applyBorder="1" applyAlignment="1">
      <alignment horizontal="right" vertical="center"/>
    </xf>
    <xf numFmtId="0" fontId="22" fillId="12" borderId="26" xfId="14" applyFont="1" applyFill="1" applyBorder="1" applyAlignment="1">
      <alignment horizontal="center" vertical="center"/>
    </xf>
    <xf numFmtId="0" fontId="59" fillId="12" borderId="26" xfId="0" applyFont="1" applyFill="1" applyBorder="1" applyAlignment="1">
      <alignment horizontal="left" vertical="center" wrapText="1" indent="1"/>
    </xf>
    <xf numFmtId="39" fontId="58" fillId="0" borderId="26" xfId="0" applyNumberFormat="1" applyFont="1" applyBorder="1" applyAlignment="1">
      <alignment horizontal="right" vertical="center"/>
    </xf>
    <xf numFmtId="39" fontId="58" fillId="0" borderId="26" xfId="0" applyNumberFormat="1" applyFont="1" applyFill="1" applyBorder="1" applyAlignment="1">
      <alignment horizontal="right" vertical="center"/>
    </xf>
    <xf numFmtId="0" fontId="29" fillId="12" borderId="26" xfId="4" applyFont="1" applyFill="1" applyBorder="1" applyAlignment="1">
      <alignment horizontal="left" vertical="center" wrapText="1" indent="1"/>
    </xf>
    <xf numFmtId="39" fontId="26" fillId="16" borderId="26" xfId="4" applyNumberFormat="1" applyFont="1" applyFill="1" applyBorder="1" applyAlignment="1">
      <alignment horizontal="right" vertical="center"/>
    </xf>
    <xf numFmtId="0" fontId="30" fillId="0" borderId="26" xfId="4" applyFont="1" applyFill="1" applyBorder="1" applyAlignment="1">
      <alignment vertical="center"/>
    </xf>
    <xf numFmtId="0" fontId="25" fillId="0" borderId="26" xfId="4" applyFont="1" applyFill="1" applyBorder="1" applyAlignment="1">
      <alignment vertical="center"/>
    </xf>
    <xf numFmtId="0" fontId="29" fillId="0" borderId="26" xfId="0" applyFont="1" applyFill="1" applyBorder="1" applyAlignment="1">
      <alignment horizontal="left" vertical="center" wrapText="1" indent="1"/>
    </xf>
    <xf numFmtId="1" fontId="22" fillId="12" borderId="26" xfId="14" applyNumberFormat="1" applyFont="1" applyFill="1" applyBorder="1" applyAlignment="1">
      <alignment horizontal="center" vertical="center"/>
    </xf>
    <xf numFmtId="0" fontId="57" fillId="12" borderId="26" xfId="0" applyFont="1" applyFill="1" applyBorder="1" applyAlignment="1">
      <alignment horizontal="left" vertical="center" wrapText="1" indent="1"/>
    </xf>
    <xf numFmtId="0" fontId="59" fillId="0" borderId="26" xfId="0" applyFont="1" applyFill="1" applyBorder="1" applyAlignment="1">
      <alignment horizontal="left" vertical="center" wrapText="1" indent="1"/>
    </xf>
    <xf numFmtId="0" fontId="24" fillId="12" borderId="26" xfId="0" applyFont="1" applyFill="1" applyBorder="1" applyAlignment="1">
      <alignment horizontal="left" vertical="center" wrapText="1" indent="1"/>
    </xf>
    <xf numFmtId="1" fontId="22" fillId="0" borderId="26" xfId="14" applyNumberFormat="1" applyFont="1" applyFill="1" applyBorder="1" applyAlignment="1">
      <alignment horizontal="center" vertical="center"/>
    </xf>
    <xf numFmtId="1" fontId="28" fillId="0" borderId="26" xfId="0" applyNumberFormat="1" applyFont="1" applyBorder="1" applyAlignment="1">
      <alignment horizontal="center" vertical="center"/>
    </xf>
    <xf numFmtId="1" fontId="22" fillId="12" borderId="37" xfId="14" applyNumberFormat="1" applyFont="1" applyFill="1" applyBorder="1" applyAlignment="1">
      <alignment horizontal="center" vertical="center"/>
    </xf>
    <xf numFmtId="0" fontId="59" fillId="0" borderId="37" xfId="0" applyFont="1" applyBorder="1" applyAlignment="1">
      <alignment horizontal="left" vertical="center" wrapText="1" indent="1"/>
    </xf>
    <xf numFmtId="0" fontId="58" fillId="23" borderId="37" xfId="0" applyFont="1" applyFill="1" applyBorder="1" applyAlignment="1">
      <alignment horizontal="center" vertical="center" wrapText="1"/>
    </xf>
    <xf numFmtId="39" fontId="58" fillId="0" borderId="37" xfId="0" applyNumberFormat="1" applyFont="1" applyBorder="1" applyAlignment="1">
      <alignment horizontal="right" vertical="center"/>
    </xf>
    <xf numFmtId="39" fontId="26" fillId="12" borderId="37" xfId="4" applyNumberFormat="1" applyFont="1" applyFill="1" applyBorder="1" applyAlignment="1">
      <alignment horizontal="right" vertical="center"/>
    </xf>
    <xf numFmtId="0" fontId="30" fillId="12" borderId="37" xfId="4" applyFont="1" applyFill="1" applyBorder="1" applyAlignment="1">
      <alignment horizontal="center" vertical="center" wrapText="1"/>
    </xf>
    <xf numFmtId="0" fontId="30" fillId="16" borderId="131" xfId="4" applyFont="1" applyFill="1" applyBorder="1" applyAlignment="1">
      <alignment horizontal="left" vertical="center" wrapText="1" indent="1"/>
    </xf>
    <xf numFmtId="0" fontId="30" fillId="16" borderId="176" xfId="4" applyFont="1" applyFill="1" applyBorder="1" applyAlignment="1">
      <alignment horizontal="left" vertical="center" wrapText="1" indent="1"/>
    </xf>
    <xf numFmtId="1" fontId="27" fillId="12" borderId="131" xfId="4" applyNumberFormat="1" applyFont="1" applyFill="1" applyBorder="1" applyAlignment="1">
      <alignment horizontal="center" vertical="center"/>
    </xf>
    <xf numFmtId="1" fontId="29" fillId="12" borderId="131" xfId="4" applyNumberFormat="1" applyFont="1" applyFill="1" applyBorder="1" applyAlignment="1">
      <alignment horizontal="left" vertical="center" wrapText="1" indent="1"/>
    </xf>
    <xf numFmtId="0" fontId="25" fillId="12" borderId="131" xfId="0" applyFont="1" applyFill="1" applyBorder="1" applyAlignment="1">
      <alignment horizontal="center" vertical="center" wrapText="1"/>
    </xf>
    <xf numFmtId="0" fontId="30" fillId="12" borderId="131" xfId="0" applyFont="1" applyFill="1" applyBorder="1" applyAlignment="1">
      <alignment horizontal="center" vertical="center" wrapText="1"/>
    </xf>
    <xf numFmtId="39" fontId="25" fillId="12" borderId="131" xfId="0" applyNumberFormat="1" applyFont="1" applyFill="1" applyBorder="1" applyAlignment="1">
      <alignment horizontal="right" vertical="center"/>
    </xf>
    <xf numFmtId="39" fontId="26" fillId="12" borderId="131" xfId="4" applyNumberFormat="1" applyFont="1" applyFill="1" applyBorder="1" applyAlignment="1">
      <alignment horizontal="right" vertical="center"/>
    </xf>
    <xf numFmtId="0" fontId="87" fillId="0" borderId="34" xfId="4" applyFont="1" applyFill="1" applyBorder="1" applyAlignment="1">
      <alignment horizontal="left" vertical="center" wrapText="1" indent="1"/>
    </xf>
    <xf numFmtId="0" fontId="30" fillId="12" borderId="81" xfId="4" applyFont="1" applyFill="1" applyBorder="1" applyAlignment="1">
      <alignment horizontal="left" vertical="center" wrapText="1" indent="1"/>
    </xf>
    <xf numFmtId="0" fontId="27" fillId="12" borderId="25" xfId="4" applyFont="1" applyFill="1" applyBorder="1" applyAlignment="1">
      <alignment horizontal="center" vertical="center"/>
    </xf>
    <xf numFmtId="0" fontId="29" fillId="12" borderId="25" xfId="4" applyFont="1" applyFill="1" applyBorder="1" applyAlignment="1">
      <alignment horizontal="left" vertical="center" wrapText="1" indent="1"/>
    </xf>
    <xf numFmtId="0" fontId="25" fillId="12" borderId="25" xfId="4" applyFont="1" applyFill="1" applyBorder="1" applyAlignment="1">
      <alignment vertical="center" wrapText="1"/>
    </xf>
    <xf numFmtId="39" fontId="25" fillId="12" borderId="25" xfId="4" applyNumberFormat="1" applyFont="1" applyFill="1" applyBorder="1" applyAlignment="1">
      <alignment horizontal="right" vertical="center"/>
    </xf>
    <xf numFmtId="39" fontId="26" fillId="12" borderId="25" xfId="4" applyNumberFormat="1" applyFont="1" applyFill="1" applyBorder="1" applyAlignment="1">
      <alignment horizontal="right" vertical="center"/>
    </xf>
    <xf numFmtId="0" fontId="30" fillId="12" borderId="25" xfId="4" applyFont="1" applyFill="1" applyBorder="1" applyAlignment="1">
      <alignment vertical="center" wrapText="1"/>
    </xf>
    <xf numFmtId="0" fontId="30" fillId="0" borderId="25" xfId="4" applyFont="1" applyFill="1" applyBorder="1" applyAlignment="1">
      <alignment vertical="center" wrapText="1"/>
    </xf>
    <xf numFmtId="0" fontId="30" fillId="12" borderId="176" xfId="4" applyFont="1" applyFill="1" applyBorder="1" applyAlignment="1">
      <alignment horizontal="left" vertical="center" wrapText="1" indent="1"/>
    </xf>
    <xf numFmtId="39" fontId="25" fillId="12" borderId="170" xfId="4" applyNumberFormat="1" applyFont="1" applyFill="1" applyBorder="1" applyAlignment="1">
      <alignment vertical="center"/>
    </xf>
    <xf numFmtId="39" fontId="25" fillId="12" borderId="131" xfId="4" applyNumberFormat="1" applyFont="1" applyFill="1" applyBorder="1" applyAlignment="1">
      <alignment vertical="center"/>
    </xf>
    <xf numFmtId="39" fontId="26" fillId="12" borderId="131" xfId="4" applyNumberFormat="1" applyFont="1" applyFill="1" applyBorder="1" applyAlignment="1">
      <alignment vertical="center"/>
    </xf>
    <xf numFmtId="0" fontId="27" fillId="12" borderId="131" xfId="4" applyFont="1" applyFill="1" applyBorder="1" applyAlignment="1">
      <alignment horizontal="center" vertical="center"/>
    </xf>
    <xf numFmtId="0" fontId="30" fillId="12" borderId="131" xfId="4" applyFont="1" applyFill="1" applyBorder="1" applyAlignment="1">
      <alignment vertical="center"/>
    </xf>
    <xf numFmtId="0" fontId="29" fillId="12" borderId="131" xfId="4" applyFont="1" applyFill="1" applyBorder="1" applyAlignment="1">
      <alignment horizontal="left" vertical="center" wrapText="1" indent="1"/>
    </xf>
    <xf numFmtId="0" fontId="25" fillId="12" borderId="131" xfId="4" applyFont="1" applyFill="1" applyBorder="1" applyAlignment="1">
      <alignment horizontal="center" vertical="center" wrapText="1"/>
    </xf>
    <xf numFmtId="39" fontId="25" fillId="12" borderId="131" xfId="4" applyNumberFormat="1" applyFont="1" applyFill="1" applyBorder="1" applyAlignment="1">
      <alignment horizontal="right" vertical="center"/>
    </xf>
    <xf numFmtId="0" fontId="30" fillId="12" borderId="34" xfId="4" applyFont="1" applyFill="1" applyBorder="1" applyAlignment="1">
      <alignment vertical="center"/>
    </xf>
    <xf numFmtId="0" fontId="25" fillId="12" borderId="34" xfId="0" applyFont="1" applyFill="1" applyBorder="1" applyAlignment="1">
      <alignment horizontal="center" vertical="center" wrapText="1"/>
    </xf>
    <xf numFmtId="39" fontId="26" fillId="16" borderId="34" xfId="4" applyNumberFormat="1" applyFont="1" applyFill="1" applyBorder="1" applyAlignment="1">
      <alignment horizontal="right" vertical="center"/>
    </xf>
    <xf numFmtId="3" fontId="25" fillId="12" borderId="26" xfId="0" applyNumberFormat="1" applyFont="1" applyFill="1" applyBorder="1" applyAlignment="1">
      <alignment horizontal="center" vertical="center" wrapText="1"/>
    </xf>
    <xf numFmtId="0" fontId="29" fillId="12" borderId="26" xfId="0" applyFont="1" applyFill="1" applyBorder="1" applyAlignment="1">
      <alignment horizontal="left" vertical="center" wrapText="1" indent="1"/>
    </xf>
    <xf numFmtId="0" fontId="30" fillId="12" borderId="26" xfId="4" applyFont="1" applyFill="1" applyBorder="1" applyAlignment="1">
      <alignment vertical="center"/>
    </xf>
    <xf numFmtId="0" fontId="27" fillId="12" borderId="37" xfId="4" applyFont="1" applyFill="1" applyBorder="1" applyAlignment="1">
      <alignment horizontal="center" vertical="center"/>
    </xf>
    <xf numFmtId="1" fontId="28" fillId="12" borderId="37" xfId="4" applyNumberFormat="1" applyFont="1" applyFill="1" applyBorder="1" applyAlignment="1">
      <alignment horizontal="center" vertical="center"/>
    </xf>
    <xf numFmtId="0" fontId="24" fillId="12" borderId="37" xfId="4" applyFont="1" applyFill="1" applyBorder="1" applyAlignment="1">
      <alignment horizontal="left" vertical="center" wrapText="1" indent="1"/>
    </xf>
    <xf numFmtId="3" fontId="25" fillId="12" borderId="37" xfId="4" applyNumberFormat="1" applyFont="1" applyFill="1" applyBorder="1" applyAlignment="1">
      <alignment horizontal="center" vertical="center" wrapText="1"/>
    </xf>
    <xf numFmtId="39" fontId="25" fillId="12" borderId="37" xfId="4" applyNumberFormat="1" applyFont="1" applyFill="1" applyBorder="1" applyAlignment="1">
      <alignment horizontal="right" vertical="center"/>
    </xf>
    <xf numFmtId="39" fontId="26" fillId="0" borderId="37" xfId="4" applyNumberFormat="1" applyFont="1" applyFill="1" applyBorder="1" applyAlignment="1">
      <alignment horizontal="right" vertical="center"/>
    </xf>
    <xf numFmtId="0" fontId="30" fillId="12" borderId="19" xfId="4" applyFont="1" applyFill="1" applyBorder="1" applyAlignment="1">
      <alignment vertical="center"/>
    </xf>
    <xf numFmtId="0" fontId="25" fillId="12" borderId="19" xfId="0" applyFont="1" applyFill="1" applyBorder="1" applyAlignment="1">
      <alignment horizontal="center" vertical="center" wrapText="1"/>
    </xf>
    <xf numFmtId="0" fontId="30" fillId="12" borderId="19" xfId="0" applyFont="1" applyFill="1" applyBorder="1" applyAlignment="1">
      <alignment horizontal="center" vertical="center" wrapText="1"/>
    </xf>
    <xf numFmtId="39" fontId="25" fillId="12" borderId="19" xfId="0" applyNumberFormat="1" applyFont="1" applyFill="1" applyBorder="1" applyAlignment="1">
      <alignment horizontal="right" vertical="center"/>
    </xf>
    <xf numFmtId="0" fontId="27" fillId="12" borderId="31" xfId="4" applyFont="1" applyFill="1" applyBorder="1" applyAlignment="1">
      <alignment horizontal="center" vertical="center"/>
    </xf>
    <xf numFmtId="3" fontId="25" fillId="12" borderId="31" xfId="0" applyNumberFormat="1" applyFont="1" applyFill="1" applyBorder="1" applyAlignment="1">
      <alignment horizontal="center" vertical="center" wrapText="1"/>
    </xf>
    <xf numFmtId="0" fontId="30" fillId="12" borderId="131" xfId="4" applyFont="1" applyFill="1" applyBorder="1" applyAlignment="1">
      <alignment horizontal="left" vertical="center" wrapText="1" indent="1"/>
    </xf>
    <xf numFmtId="0" fontId="24" fillId="12" borderId="131" xfId="4" applyFont="1" applyFill="1" applyBorder="1" applyAlignment="1">
      <alignment horizontal="left" vertical="center" wrapText="1" indent="1"/>
    </xf>
    <xf numFmtId="1" fontId="25" fillId="12" borderId="131" xfId="4" applyNumberFormat="1" applyFont="1" applyFill="1" applyBorder="1" applyAlignment="1">
      <alignment horizontal="center" vertical="center" wrapText="1"/>
    </xf>
    <xf numFmtId="0" fontId="30" fillId="12" borderId="36" xfId="4" applyFont="1" applyFill="1" applyBorder="1" applyAlignment="1">
      <alignment horizontal="left" vertical="center" wrapText="1" indent="1"/>
    </xf>
    <xf numFmtId="39" fontId="25" fillId="12" borderId="46" xfId="4" applyNumberFormat="1" applyFont="1" applyFill="1" applyBorder="1" applyAlignment="1">
      <alignment vertical="center"/>
    </xf>
    <xf numFmtId="39" fontId="25" fillId="12" borderId="30" xfId="4" applyNumberFormat="1" applyFont="1" applyFill="1" applyBorder="1" applyAlignment="1">
      <alignment vertical="center"/>
    </xf>
    <xf numFmtId="39" fontId="26" fillId="12" borderId="30" xfId="4" applyNumberFormat="1" applyFont="1" applyFill="1" applyBorder="1" applyAlignment="1">
      <alignment vertical="center"/>
    </xf>
    <xf numFmtId="0" fontId="30" fillId="12" borderId="25" xfId="4" applyFont="1" applyFill="1" applyBorder="1" applyAlignment="1">
      <alignment vertical="center"/>
    </xf>
    <xf numFmtId="0" fontId="30" fillId="12" borderId="25" xfId="0" applyFont="1" applyFill="1" applyBorder="1" applyAlignment="1">
      <alignment horizontal="left" vertical="center" wrapText="1" indent="1"/>
    </xf>
    <xf numFmtId="0" fontId="25" fillId="12" borderId="25" xfId="0" applyFont="1" applyFill="1" applyBorder="1" applyAlignment="1">
      <alignment horizontal="center" vertical="center" wrapText="1"/>
    </xf>
    <xf numFmtId="0" fontId="30" fillId="12" borderId="25" xfId="0" applyFont="1" applyFill="1" applyBorder="1" applyAlignment="1">
      <alignment horizontal="center" vertical="center" wrapText="1"/>
    </xf>
    <xf numFmtId="39" fontId="25" fillId="12" borderId="25" xfId="0" applyNumberFormat="1" applyFont="1" applyFill="1" applyBorder="1" applyAlignment="1">
      <alignment horizontal="right" vertical="center"/>
    </xf>
    <xf numFmtId="3" fontId="25" fillId="12" borderId="131" xfId="4" applyNumberFormat="1" applyFont="1" applyFill="1" applyBorder="1" applyAlignment="1">
      <alignment horizontal="center" vertical="center" wrapText="1"/>
    </xf>
    <xf numFmtId="3" fontId="25" fillId="24" borderId="131" xfId="4" applyNumberFormat="1" applyFont="1" applyFill="1" applyBorder="1" applyAlignment="1">
      <alignment horizontal="center" vertical="center" wrapText="1"/>
    </xf>
    <xf numFmtId="0" fontId="25" fillId="24" borderId="131" xfId="4" applyFont="1" applyFill="1" applyBorder="1" applyAlignment="1">
      <alignment horizontal="center" vertical="center" wrapText="1"/>
    </xf>
    <xf numFmtId="0" fontId="29" fillId="12" borderId="131" xfId="0" applyFont="1" applyFill="1" applyBorder="1" applyAlignment="1">
      <alignment horizontal="left" vertical="center" wrapText="1" indent="1"/>
    </xf>
    <xf numFmtId="0" fontId="27" fillId="0" borderId="120" xfId="4" applyFont="1" applyFill="1" applyBorder="1" applyAlignment="1">
      <alignment horizontal="center" vertical="center"/>
    </xf>
    <xf numFmtId="0" fontId="63" fillId="0" borderId="39" xfId="4" applyFont="1" applyFill="1" applyBorder="1" applyAlignment="1">
      <alignment horizontal="left" vertical="center" wrapText="1" indent="1"/>
    </xf>
    <xf numFmtId="0" fontId="30" fillId="12" borderId="39" xfId="4" applyFont="1" applyFill="1" applyBorder="1" applyAlignment="1">
      <alignment horizontal="center" vertical="center"/>
    </xf>
    <xf numFmtId="0" fontId="30" fillId="12" borderId="39" xfId="4" applyFont="1" applyFill="1" applyBorder="1" applyAlignment="1">
      <alignment horizontal="left" vertical="center" wrapText="1" indent="1"/>
    </xf>
    <xf numFmtId="0" fontId="24" fillId="12" borderId="39" xfId="4" applyFont="1" applyFill="1" applyBorder="1" applyAlignment="1">
      <alignment horizontal="left" vertical="center" wrapText="1" indent="1"/>
    </xf>
    <xf numFmtId="3" fontId="25" fillId="12" borderId="39" xfId="4" applyNumberFormat="1" applyFont="1" applyFill="1" applyBorder="1" applyAlignment="1">
      <alignment horizontal="center" vertical="center" wrapText="1"/>
    </xf>
    <xf numFmtId="0" fontId="30" fillId="12" borderId="40" xfId="4" applyFont="1" applyFill="1" applyBorder="1" applyAlignment="1">
      <alignment horizontal="left" vertical="center" wrapText="1" indent="1"/>
    </xf>
    <xf numFmtId="39" fontId="25" fillId="0" borderId="47" xfId="4" applyNumberFormat="1" applyFont="1" applyFill="1" applyBorder="1" applyAlignment="1">
      <alignment vertical="center"/>
    </xf>
    <xf numFmtId="39" fontId="25" fillId="0" borderId="39" xfId="4" applyNumberFormat="1" applyFont="1" applyFill="1" applyBorder="1" applyAlignment="1">
      <alignment vertical="center"/>
    </xf>
    <xf numFmtId="39" fontId="26" fillId="0" borderId="39" xfId="4" applyNumberFormat="1" applyFont="1" applyFill="1" applyBorder="1" applyAlignment="1">
      <alignment vertical="center"/>
    </xf>
    <xf numFmtId="0" fontId="27" fillId="12" borderId="39" xfId="0" applyFont="1" applyFill="1" applyBorder="1" applyAlignment="1">
      <alignment horizontal="center" vertical="center" wrapText="1"/>
    </xf>
    <xf numFmtId="0" fontId="30" fillId="12" borderId="39" xfId="4" applyFont="1" applyFill="1" applyBorder="1" applyAlignment="1">
      <alignment vertical="center"/>
    </xf>
    <xf numFmtId="0" fontId="30" fillId="12" borderId="39" xfId="0" applyFont="1" applyFill="1" applyBorder="1" applyAlignment="1">
      <alignment horizontal="left" vertical="center" wrapText="1" indent="1"/>
    </xf>
    <xf numFmtId="0" fontId="25" fillId="12" borderId="39" xfId="0" applyFont="1" applyFill="1" applyBorder="1" applyAlignment="1">
      <alignment horizontal="center" vertical="center"/>
    </xf>
    <xf numFmtId="0" fontId="30" fillId="12" borderId="39" xfId="0" applyFont="1" applyFill="1" applyBorder="1" applyAlignment="1">
      <alignment horizontal="center" vertical="center" wrapText="1"/>
    </xf>
    <xf numFmtId="39" fontId="25" fillId="12" borderId="39" xfId="0" applyNumberFormat="1" applyFont="1" applyFill="1" applyBorder="1" applyAlignment="1">
      <alignment horizontal="right" vertical="center"/>
    </xf>
    <xf numFmtId="39" fontId="26" fillId="12" borderId="39" xfId="4" applyNumberFormat="1" applyFont="1" applyFill="1" applyBorder="1" applyAlignment="1">
      <alignment horizontal="right" vertical="center"/>
    </xf>
    <xf numFmtId="0" fontId="30" fillId="12" borderId="39" xfId="4" applyFont="1" applyFill="1" applyBorder="1" applyAlignment="1">
      <alignment horizontal="center" vertical="center" wrapText="1"/>
    </xf>
    <xf numFmtId="0" fontId="30" fillId="0" borderId="42" xfId="4" applyFont="1" applyFill="1" applyBorder="1" applyAlignment="1">
      <alignment horizontal="left" vertical="center" wrapText="1" indent="1"/>
    </xf>
    <xf numFmtId="0" fontId="22" fillId="0" borderId="267" xfId="8" applyFont="1" applyFill="1" applyBorder="1" applyAlignment="1">
      <alignment horizontal="center" vertical="center"/>
    </xf>
    <xf numFmtId="0" fontId="23" fillId="0" borderId="18" xfId="8" applyFont="1" applyFill="1" applyBorder="1" applyAlignment="1">
      <alignment horizontal="left" vertical="center" wrapText="1" indent="1"/>
    </xf>
    <xf numFmtId="0" fontId="24" fillId="12" borderId="18" xfId="9" applyFont="1" applyFill="1" applyBorder="1" applyAlignment="1">
      <alignment horizontal="left" vertical="center" wrapText="1" indent="1"/>
    </xf>
    <xf numFmtId="0" fontId="25" fillId="12" borderId="18" xfId="9" applyNumberFormat="1" applyFont="1" applyFill="1" applyBorder="1" applyAlignment="1">
      <alignment horizontal="center" vertical="center" wrapText="1"/>
    </xf>
    <xf numFmtId="0" fontId="25" fillId="0" borderId="18" xfId="9" applyFont="1" applyFill="1" applyBorder="1" applyAlignment="1">
      <alignment horizontal="center" vertical="center" wrapText="1"/>
    </xf>
    <xf numFmtId="0" fontId="24" fillId="12" borderId="89" xfId="9" applyFont="1" applyFill="1" applyBorder="1" applyAlignment="1">
      <alignment horizontal="left" vertical="center" wrapText="1" indent="1"/>
    </xf>
    <xf numFmtId="39" fontId="25" fillId="0" borderId="376" xfId="9" applyNumberFormat="1" applyFont="1" applyFill="1" applyBorder="1" applyAlignment="1">
      <alignment horizontal="right" vertical="center"/>
    </xf>
    <xf numFmtId="39" fontId="25" fillId="0" borderId="18" xfId="9" applyNumberFormat="1" applyFont="1" applyFill="1" applyBorder="1" applyAlignment="1">
      <alignment horizontal="right" vertical="center"/>
    </xf>
    <xf numFmtId="39" fontId="26" fillId="0" borderId="18" xfId="9" applyNumberFormat="1" applyFont="1" applyFill="1" applyBorder="1" applyAlignment="1">
      <alignment horizontal="right" vertical="center"/>
    </xf>
    <xf numFmtId="0" fontId="30" fillId="0" borderId="18" xfId="4" applyFont="1" applyFill="1" applyBorder="1" applyAlignment="1">
      <alignment horizontal="left" vertical="center" indent="1"/>
    </xf>
    <xf numFmtId="164" fontId="25" fillId="0" borderId="18" xfId="4" applyNumberFormat="1" applyFont="1" applyFill="1" applyBorder="1" applyAlignment="1">
      <alignment horizontal="right" vertical="center"/>
    </xf>
    <xf numFmtId="164" fontId="34" fillId="0" borderId="18" xfId="4" applyNumberFormat="1" applyFont="1" applyFill="1" applyBorder="1" applyAlignment="1">
      <alignment horizontal="right" vertical="center"/>
    </xf>
    <xf numFmtId="0" fontId="30" fillId="12" borderId="35" xfId="4" applyFont="1" applyFill="1" applyBorder="1" applyAlignment="1">
      <alignment horizontal="left" vertical="center" wrapText="1" indent="1"/>
    </xf>
    <xf numFmtId="39" fontId="25" fillId="0" borderId="377" xfId="4" applyNumberFormat="1" applyFont="1" applyFill="1" applyBorder="1" applyAlignment="1">
      <alignment horizontal="right" vertical="center"/>
    </xf>
    <xf numFmtId="39" fontId="26" fillId="0" borderId="25" xfId="4" applyNumberFormat="1" applyFont="1" applyFill="1" applyBorder="1" applyAlignment="1">
      <alignment horizontal="right" vertical="center"/>
    </xf>
    <xf numFmtId="1" fontId="29" fillId="0" borderId="25" xfId="4" applyNumberFormat="1" applyFont="1" applyFill="1" applyBorder="1" applyAlignment="1">
      <alignment horizontal="left" vertical="center" indent="1"/>
    </xf>
    <xf numFmtId="0" fontId="29" fillId="12" borderId="25" xfId="0" applyFont="1" applyFill="1" applyBorder="1" applyAlignment="1">
      <alignment horizontal="left" vertical="center" wrapText="1" indent="1"/>
    </xf>
    <xf numFmtId="0" fontId="25" fillId="12" borderId="25" xfId="4" applyFont="1" applyFill="1" applyBorder="1" applyAlignment="1">
      <alignment horizontal="center" vertical="center" wrapText="1"/>
    </xf>
    <xf numFmtId="0" fontId="24" fillId="12" borderId="176" xfId="4" applyFont="1" applyFill="1" applyBorder="1" applyAlignment="1">
      <alignment horizontal="left" vertical="center" wrapText="1" indent="1"/>
    </xf>
    <xf numFmtId="0" fontId="29" fillId="12" borderId="131" xfId="4" applyFont="1" applyFill="1" applyBorder="1" applyAlignment="1">
      <alignment horizontal="left" vertical="center" indent="1"/>
    </xf>
    <xf numFmtId="39" fontId="26" fillId="12" borderId="30" xfId="4" applyNumberFormat="1" applyFont="1" applyFill="1" applyBorder="1" applyAlignment="1">
      <alignment horizontal="right" vertical="center"/>
    </xf>
    <xf numFmtId="0" fontId="30" fillId="0" borderId="32" xfId="4" applyFont="1" applyFill="1" applyBorder="1" applyAlignment="1">
      <alignment horizontal="left" vertical="center" wrapText="1"/>
    </xf>
    <xf numFmtId="0" fontId="30" fillId="12" borderId="33" xfId="4" applyFont="1" applyFill="1" applyBorder="1" applyAlignment="1">
      <alignment horizontal="left" vertical="center" wrapText="1" indent="1"/>
    </xf>
    <xf numFmtId="39" fontId="25" fillId="0" borderId="298" xfId="4" applyNumberFormat="1" applyFont="1" applyFill="1" applyBorder="1" applyAlignment="1">
      <alignment horizontal="right" vertical="center"/>
    </xf>
    <xf numFmtId="39" fontId="25" fillId="0" borderId="17" xfId="4" applyNumberFormat="1" applyFont="1" applyFill="1" applyBorder="1" applyAlignment="1">
      <alignment horizontal="right" vertical="center"/>
    </xf>
    <xf numFmtId="39" fontId="26" fillId="0" borderId="17" xfId="4" applyNumberFormat="1" applyFont="1" applyFill="1" applyBorder="1" applyAlignment="1">
      <alignment horizontal="right" vertical="center"/>
    </xf>
    <xf numFmtId="0" fontId="35" fillId="12" borderId="17" xfId="14" applyFont="1" applyFill="1" applyBorder="1" applyAlignment="1">
      <alignment horizontal="left" vertical="center" indent="1"/>
    </xf>
    <xf numFmtId="0" fontId="30" fillId="12" borderId="17" xfId="4" applyFont="1" applyFill="1" applyBorder="1" applyAlignment="1">
      <alignment horizontal="center" vertical="center"/>
    </xf>
    <xf numFmtId="0" fontId="29" fillId="12" borderId="17" xfId="0" applyFont="1" applyFill="1" applyBorder="1" applyAlignment="1">
      <alignment horizontal="left" vertical="center" wrapText="1" indent="1"/>
    </xf>
    <xf numFmtId="0" fontId="25" fillId="12" borderId="17" xfId="0" applyFont="1" applyFill="1" applyBorder="1" applyAlignment="1">
      <alignment horizontal="center" vertical="center" wrapText="1"/>
    </xf>
    <xf numFmtId="0" fontId="30" fillId="12" borderId="17" xfId="0" applyFont="1" applyFill="1" applyBorder="1" applyAlignment="1">
      <alignment horizontal="center" vertical="center" wrapText="1"/>
    </xf>
    <xf numFmtId="39" fontId="25" fillId="12" borderId="17" xfId="0" applyNumberFormat="1" applyFont="1" applyFill="1" applyBorder="1" applyAlignment="1">
      <alignment horizontal="right" vertical="center"/>
    </xf>
    <xf numFmtId="39" fontId="26" fillId="12" borderId="17" xfId="4" applyNumberFormat="1" applyFont="1" applyFill="1" applyBorder="1" applyAlignment="1">
      <alignment horizontal="right" vertical="center"/>
    </xf>
    <xf numFmtId="0" fontId="30" fillId="0" borderId="22" xfId="4" applyFont="1" applyFill="1" applyBorder="1" applyAlignment="1">
      <alignment horizontal="left" vertical="center" wrapText="1"/>
    </xf>
    <xf numFmtId="0" fontId="24" fillId="12" borderId="131" xfId="8" applyFont="1" applyFill="1" applyBorder="1" applyAlignment="1">
      <alignment horizontal="center" vertical="center"/>
    </xf>
    <xf numFmtId="0" fontId="35" fillId="12" borderId="131" xfId="14" applyFont="1" applyFill="1" applyBorder="1" applyAlignment="1">
      <alignment horizontal="left" vertical="center" indent="1"/>
    </xf>
    <xf numFmtId="0" fontId="24" fillId="12" borderId="129" xfId="8" applyFont="1" applyFill="1" applyBorder="1" applyAlignment="1">
      <alignment horizontal="center" vertical="center"/>
    </xf>
    <xf numFmtId="3" fontId="25" fillId="12" borderId="129" xfId="4" applyNumberFormat="1" applyFont="1" applyFill="1" applyBorder="1" applyAlignment="1">
      <alignment horizontal="center" vertical="center" wrapText="1"/>
    </xf>
    <xf numFmtId="0" fontId="30" fillId="12" borderId="133" xfId="4" applyFont="1" applyFill="1" applyBorder="1" applyAlignment="1">
      <alignment horizontal="left" vertical="center" wrapText="1" indent="1"/>
    </xf>
    <xf numFmtId="0" fontId="35" fillId="12" borderId="129" xfId="14" applyFont="1" applyFill="1" applyBorder="1" applyAlignment="1">
      <alignment horizontal="left" vertical="center" indent="1"/>
    </xf>
    <xf numFmtId="0" fontId="29" fillId="12" borderId="129" xfId="0" applyFont="1" applyFill="1" applyBorder="1" applyAlignment="1">
      <alignment horizontal="left" vertical="center" wrapText="1" indent="1"/>
    </xf>
    <xf numFmtId="0" fontId="25" fillId="12" borderId="129" xfId="0" applyFont="1" applyFill="1" applyBorder="1" applyAlignment="1">
      <alignment horizontal="center" vertical="center" wrapText="1"/>
    </xf>
    <xf numFmtId="0" fontId="30" fillId="12" borderId="129" xfId="0" applyFont="1" applyFill="1" applyBorder="1" applyAlignment="1">
      <alignment horizontal="center" vertical="center" wrapText="1"/>
    </xf>
    <xf numFmtId="39" fontId="25" fillId="12" borderId="129" xfId="0" applyNumberFormat="1" applyFont="1" applyFill="1" applyBorder="1" applyAlignment="1">
      <alignment horizontal="right" vertical="center"/>
    </xf>
    <xf numFmtId="39" fontId="26" fillId="12" borderId="129" xfId="4" applyNumberFormat="1" applyFont="1" applyFill="1" applyBorder="1" applyAlignment="1">
      <alignment horizontal="right" vertical="center"/>
    </xf>
    <xf numFmtId="0" fontId="30" fillId="12" borderId="129" xfId="4" applyFont="1" applyFill="1" applyBorder="1" applyAlignment="1">
      <alignment horizontal="center" vertical="center" wrapText="1"/>
    </xf>
    <xf numFmtId="0" fontId="30" fillId="0" borderId="29" xfId="4" applyFont="1" applyFill="1" applyBorder="1" applyAlignment="1">
      <alignment horizontal="left" vertical="center" wrapText="1" indent="1"/>
    </xf>
    <xf numFmtId="0" fontId="30" fillId="0" borderId="51" xfId="9" applyFont="1" applyFill="1" applyBorder="1" applyAlignment="1">
      <alignment horizontal="left" vertical="center" wrapText="1" indent="1"/>
    </xf>
    <xf numFmtId="39" fontId="25" fillId="12" borderId="297" xfId="4" applyNumberFormat="1" applyFont="1" applyFill="1" applyBorder="1" applyAlignment="1">
      <alignment horizontal="right" vertical="center"/>
    </xf>
    <xf numFmtId="39" fontId="26" fillId="0" borderId="131" xfId="10" applyNumberFormat="1" applyFont="1" applyFill="1" applyBorder="1" applyAlignment="1">
      <alignment horizontal="right" vertical="center"/>
    </xf>
    <xf numFmtId="0" fontId="49" fillId="11" borderId="281" xfId="4" applyFont="1" applyFill="1" applyBorder="1" applyAlignment="1">
      <alignment vertical="center" textRotation="90" wrapText="1"/>
    </xf>
    <xf numFmtId="0" fontId="49" fillId="11" borderId="378" xfId="4" applyFont="1" applyFill="1" applyBorder="1" applyAlignment="1">
      <alignment vertical="center" textRotation="90" wrapText="1"/>
    </xf>
    <xf numFmtId="0" fontId="21" fillId="2" borderId="379" xfId="4" applyFont="1" applyFill="1" applyBorder="1" applyAlignment="1">
      <alignment vertical="center" textRotation="90" wrapText="1"/>
    </xf>
    <xf numFmtId="0" fontId="30" fillId="0" borderId="26" xfId="4" applyFont="1" applyFill="1" applyBorder="1" applyAlignment="1">
      <alignment horizontal="left" vertical="center" wrapText="1" indent="1"/>
    </xf>
    <xf numFmtId="0" fontId="30" fillId="0" borderId="37" xfId="4" applyFont="1" applyFill="1" applyBorder="1" applyAlignment="1">
      <alignment horizontal="left" vertical="center" wrapText="1" indent="1"/>
    </xf>
    <xf numFmtId="0" fontId="30" fillId="12" borderId="25" xfId="4" applyFont="1" applyFill="1" applyBorder="1" applyAlignment="1">
      <alignment horizontal="center" vertical="center"/>
    </xf>
    <xf numFmtId="0" fontId="30" fillId="12" borderId="26" xfId="0" applyFont="1" applyFill="1" applyBorder="1" applyAlignment="1">
      <alignment horizontal="left" vertical="center" wrapText="1" indent="1"/>
    </xf>
    <xf numFmtId="0" fontId="25" fillId="12" borderId="26" xfId="0" applyFont="1" applyFill="1" applyBorder="1" applyAlignment="1">
      <alignment horizontal="center" vertical="center" wrapText="1"/>
    </xf>
    <xf numFmtId="0" fontId="27" fillId="14" borderId="25" xfId="4" applyFont="1" applyFill="1" applyBorder="1" applyAlignment="1">
      <alignment horizontal="center" vertical="center"/>
    </xf>
    <xf numFmtId="0" fontId="30" fillId="14" borderId="25" xfId="4" applyFont="1" applyFill="1" applyBorder="1" applyAlignment="1">
      <alignment horizontal="center" vertical="center"/>
    </xf>
    <xf numFmtId="0" fontId="29" fillId="14" borderId="25" xfId="4" applyFont="1" applyFill="1" applyBorder="1" applyAlignment="1">
      <alignment horizontal="left" vertical="center" wrapText="1" indent="1"/>
    </xf>
    <xf numFmtId="0" fontId="25" fillId="14" borderId="25" xfId="4" applyFont="1" applyFill="1" applyBorder="1" applyAlignment="1">
      <alignment horizontal="center" vertical="center" wrapText="1"/>
    </xf>
    <xf numFmtId="0" fontId="30" fillId="14" borderId="25" xfId="4" applyFont="1" applyFill="1" applyBorder="1" applyAlignment="1">
      <alignment horizontal="center" vertical="center" wrapText="1"/>
    </xf>
    <xf numFmtId="164" fontId="25" fillId="14" borderId="25" xfId="4" applyNumberFormat="1" applyFont="1" applyFill="1" applyBorder="1" applyAlignment="1">
      <alignment vertical="center"/>
    </xf>
    <xf numFmtId="164" fontId="26" fillId="14" borderId="25" xfId="4" applyNumberFormat="1" applyFont="1" applyFill="1" applyBorder="1" applyAlignment="1">
      <alignment vertical="center"/>
    </xf>
    <xf numFmtId="0" fontId="27" fillId="16" borderId="37" xfId="0" applyFont="1" applyFill="1" applyBorder="1" applyAlignment="1">
      <alignment horizontal="center" vertical="center"/>
    </xf>
    <xf numFmtId="164" fontId="33" fillId="16" borderId="37" xfId="4" applyNumberFormat="1" applyFont="1" applyFill="1" applyBorder="1" applyAlignment="1">
      <alignment horizontal="right" vertical="center"/>
    </xf>
    <xf numFmtId="164" fontId="25" fillId="16" borderId="37" xfId="4" applyNumberFormat="1" applyFont="1" applyFill="1" applyBorder="1" applyAlignment="1">
      <alignment vertical="center"/>
    </xf>
    <xf numFmtId="0" fontId="30" fillId="0" borderId="31" xfId="4" applyFont="1" applyBorder="1" applyAlignment="1">
      <alignment horizontal="left" vertical="center" wrapText="1" indent="1"/>
    </xf>
    <xf numFmtId="39" fontId="25" fillId="0" borderId="31" xfId="4" applyNumberFormat="1" applyFont="1" applyBorder="1" applyAlignment="1">
      <alignment vertical="center"/>
    </xf>
    <xf numFmtId="164" fontId="34" fillId="16" borderId="228" xfId="0" applyNumberFormat="1" applyFont="1" applyFill="1" applyBorder="1" applyAlignment="1">
      <alignment vertical="center"/>
    </xf>
    <xf numFmtId="0" fontId="27" fillId="16" borderId="37" xfId="4" applyFont="1" applyFill="1" applyBorder="1" applyAlignment="1">
      <alignment horizontal="center" vertical="center"/>
    </xf>
    <xf numFmtId="0" fontId="30" fillId="16" borderId="37" xfId="4" applyFont="1" applyFill="1" applyBorder="1" applyAlignment="1">
      <alignment horizontal="center" vertical="center"/>
    </xf>
    <xf numFmtId="0" fontId="29" fillId="16" borderId="37" xfId="4" applyFont="1" applyFill="1" applyBorder="1" applyAlignment="1">
      <alignment horizontal="left" vertical="center" wrapText="1" indent="1"/>
    </xf>
    <xf numFmtId="0" fontId="25" fillId="16" borderId="37" xfId="4" applyFont="1" applyFill="1" applyBorder="1" applyAlignment="1">
      <alignment horizontal="center" vertical="center" wrapText="1"/>
    </xf>
    <xf numFmtId="39" fontId="33" fillId="16" borderId="37" xfId="4" applyNumberFormat="1" applyFont="1" applyFill="1" applyBorder="1" applyAlignment="1">
      <alignment horizontal="right" vertical="center"/>
    </xf>
    <xf numFmtId="39" fontId="26" fillId="16" borderId="37" xfId="4" applyNumberFormat="1" applyFont="1" applyFill="1" applyBorder="1" applyAlignment="1">
      <alignment vertical="center"/>
    </xf>
    <xf numFmtId="0" fontId="33" fillId="0" borderId="34" xfId="0" applyFont="1" applyFill="1" applyBorder="1" applyAlignment="1">
      <alignment horizontal="center" vertical="center" wrapText="1"/>
    </xf>
    <xf numFmtId="0" fontId="33" fillId="0" borderId="26" xfId="0" applyFont="1" applyFill="1" applyBorder="1" applyAlignment="1">
      <alignment horizontal="center" vertical="center" wrapText="1"/>
    </xf>
    <xf numFmtId="39" fontId="25" fillId="0" borderId="126" xfId="0" applyNumberFormat="1" applyFont="1" applyFill="1" applyBorder="1" applyAlignment="1" applyProtection="1">
      <alignment horizontal="right" vertical="center"/>
    </xf>
    <xf numFmtId="1" fontId="22" fillId="12" borderId="37" xfId="4" applyNumberFormat="1" applyFont="1" applyFill="1" applyBorder="1" applyAlignment="1">
      <alignment horizontal="center" vertical="center"/>
    </xf>
    <xf numFmtId="39" fontId="26" fillId="16" borderId="25" xfId="4" applyNumberFormat="1" applyFont="1" applyFill="1" applyBorder="1" applyAlignment="1">
      <alignment horizontal="right" vertical="center"/>
    </xf>
    <xf numFmtId="0" fontId="42" fillId="0" borderId="0" xfId="4" applyFont="1" applyAlignment="1">
      <alignment horizontal="center" vertical="top"/>
    </xf>
    <xf numFmtId="0" fontId="21" fillId="2" borderId="236" xfId="4" applyFont="1" applyFill="1" applyBorder="1" applyAlignment="1">
      <alignment horizontal="center" vertical="center" textRotation="90" wrapText="1"/>
    </xf>
    <xf numFmtId="0" fontId="21" fillId="2" borderId="78" xfId="4" applyFont="1" applyFill="1" applyBorder="1" applyAlignment="1">
      <alignment horizontal="center" vertical="center" textRotation="90" wrapText="1"/>
    </xf>
    <xf numFmtId="0" fontId="21" fillId="2" borderId="79" xfId="4" applyFont="1" applyFill="1" applyBorder="1" applyAlignment="1">
      <alignment horizontal="center" vertical="center" textRotation="90" wrapText="1"/>
    </xf>
    <xf numFmtId="0" fontId="49" fillId="11" borderId="286" xfId="4" applyFont="1" applyFill="1" applyBorder="1" applyAlignment="1">
      <alignment horizontal="center" vertical="center" textRotation="90" wrapText="1"/>
    </xf>
    <xf numFmtId="0" fontId="49" fillId="11" borderId="85" xfId="4" applyFont="1" applyFill="1" applyBorder="1" applyAlignment="1">
      <alignment horizontal="center" vertical="center" textRotation="90" wrapText="1"/>
    </xf>
    <xf numFmtId="0" fontId="49" fillId="11" borderId="281" xfId="4" applyFont="1" applyFill="1" applyBorder="1" applyAlignment="1">
      <alignment horizontal="center" vertical="center" textRotation="90" wrapText="1"/>
    </xf>
    <xf numFmtId="0" fontId="21" fillId="2" borderId="285" xfId="4" applyFont="1" applyFill="1" applyBorder="1" applyAlignment="1">
      <alignment horizontal="center" vertical="center" textRotation="90" wrapText="1"/>
    </xf>
    <xf numFmtId="0" fontId="21" fillId="2" borderId="283" xfId="4" applyFont="1" applyFill="1" applyBorder="1" applyAlignment="1">
      <alignment horizontal="center" vertical="center" textRotation="90" wrapText="1"/>
    </xf>
    <xf numFmtId="0" fontId="21" fillId="2" borderId="284" xfId="4" applyFont="1" applyFill="1" applyBorder="1" applyAlignment="1">
      <alignment horizontal="center" vertical="center" textRotation="90" wrapText="1"/>
    </xf>
    <xf numFmtId="0" fontId="21" fillId="2" borderId="287" xfId="4" applyFont="1" applyFill="1" applyBorder="1" applyAlignment="1">
      <alignment horizontal="center" vertical="center" textRotation="90" wrapText="1"/>
    </xf>
    <xf numFmtId="0" fontId="21" fillId="2" borderId="288" xfId="4" applyFont="1" applyFill="1" applyBorder="1" applyAlignment="1">
      <alignment horizontal="center" vertical="center" textRotation="90" wrapText="1"/>
    </xf>
    <xf numFmtId="0" fontId="21" fillId="2" borderId="289" xfId="4" applyFont="1" applyFill="1" applyBorder="1" applyAlignment="1">
      <alignment horizontal="center" vertical="center" textRotation="90" wrapText="1"/>
    </xf>
    <xf numFmtId="0" fontId="49" fillId="11" borderId="86" xfId="4" applyFont="1" applyFill="1" applyBorder="1" applyAlignment="1">
      <alignment horizontal="center" vertical="center" textRotation="90" wrapText="1"/>
    </xf>
    <xf numFmtId="0" fontId="21" fillId="4" borderId="291" xfId="4" applyFont="1" applyFill="1" applyBorder="1" applyAlignment="1">
      <alignment horizontal="center" vertical="center" textRotation="90" wrapText="1"/>
    </xf>
    <xf numFmtId="0" fontId="21" fillId="4" borderId="292" xfId="4" applyFont="1" applyFill="1" applyBorder="1" applyAlignment="1">
      <alignment horizontal="center" vertical="center" textRotation="90" wrapText="1"/>
    </xf>
    <xf numFmtId="0" fontId="21" fillId="4" borderId="293" xfId="4" applyFont="1" applyFill="1" applyBorder="1" applyAlignment="1">
      <alignment horizontal="center" vertical="center" textRotation="90" wrapText="1"/>
    </xf>
    <xf numFmtId="0" fontId="21" fillId="2" borderId="291" xfId="4" applyFont="1" applyFill="1" applyBorder="1" applyAlignment="1">
      <alignment horizontal="center" vertical="center" textRotation="90" wrapText="1"/>
    </xf>
    <xf numFmtId="0" fontId="21" fillId="2" borderId="293" xfId="4" applyFont="1" applyFill="1" applyBorder="1" applyAlignment="1">
      <alignment horizontal="center" vertical="center" textRotation="90" wrapText="1"/>
    </xf>
    <xf numFmtId="0" fontId="21" fillId="2" borderId="290" xfId="4" applyFont="1" applyFill="1" applyBorder="1" applyAlignment="1">
      <alignment horizontal="center" vertical="center" textRotation="90" wrapText="1"/>
    </xf>
    <xf numFmtId="0" fontId="21" fillId="2" borderId="282" xfId="4" applyFont="1" applyFill="1" applyBorder="1" applyAlignment="1">
      <alignment horizontal="center" vertical="center" textRotation="90" wrapText="1"/>
    </xf>
    <xf numFmtId="0" fontId="21" fillId="2" borderId="237" xfId="4" applyFont="1" applyFill="1" applyBorder="1" applyAlignment="1">
      <alignment horizontal="center" vertical="center" textRotation="90" wrapText="1"/>
    </xf>
    <xf numFmtId="0" fontId="21" fillId="2" borderId="77" xfId="4" applyFont="1" applyFill="1" applyBorder="1" applyAlignment="1">
      <alignment horizontal="center" vertical="center" textRotation="90" wrapText="1"/>
    </xf>
    <xf numFmtId="0" fontId="47" fillId="9" borderId="52" xfId="7" applyNumberFormat="1" applyFont="1" applyFill="1" applyBorder="1" applyAlignment="1">
      <alignment horizontal="left" vertical="center" wrapText="1" indent="7"/>
    </xf>
    <xf numFmtId="0" fontId="47" fillId="9" borderId="13" xfId="7" applyNumberFormat="1" applyFont="1" applyFill="1" applyBorder="1" applyAlignment="1">
      <alignment horizontal="left" vertical="center" wrapText="1" indent="7"/>
    </xf>
    <xf numFmtId="0" fontId="37" fillId="8" borderId="7" xfId="8" applyFont="1" applyFill="1" applyBorder="1" applyAlignment="1">
      <alignment horizontal="left" vertical="center" indent="1"/>
    </xf>
    <xf numFmtId="0" fontId="22" fillId="0" borderId="16" xfId="10" applyFont="1" applyFill="1" applyBorder="1" applyAlignment="1">
      <alignment horizontal="center" vertical="center"/>
    </xf>
    <xf numFmtId="0" fontId="22" fillId="0" borderId="80" xfId="10" applyFont="1" applyFill="1" applyBorder="1" applyAlignment="1">
      <alignment horizontal="center" vertical="center"/>
    </xf>
    <xf numFmtId="0" fontId="22" fillId="0" borderId="24" xfId="10" applyFont="1" applyFill="1" applyBorder="1" applyAlignment="1">
      <alignment horizontal="center" vertical="center"/>
    </xf>
    <xf numFmtId="0" fontId="23" fillId="0" borderId="17" xfId="10" applyFont="1" applyFill="1" applyBorder="1" applyAlignment="1">
      <alignment horizontal="left" vertical="center" wrapText="1" indent="1"/>
    </xf>
    <xf numFmtId="0" fontId="23" fillId="0" borderId="25" xfId="10" applyFont="1" applyFill="1" applyBorder="1" applyAlignment="1">
      <alignment horizontal="left" vertical="center" wrapText="1" indent="1"/>
    </xf>
    <xf numFmtId="0" fontId="23" fillId="0" borderId="30" xfId="10" applyFont="1" applyFill="1" applyBorder="1" applyAlignment="1">
      <alignment horizontal="left" vertical="center" wrapText="1" indent="1"/>
    </xf>
    <xf numFmtId="0" fontId="25" fillId="12" borderId="21" xfId="10" applyFont="1" applyFill="1" applyBorder="1" applyAlignment="1">
      <alignment horizontal="center" vertical="center"/>
    </xf>
    <xf numFmtId="0" fontId="25" fillId="12" borderId="26" xfId="10" applyFont="1" applyFill="1" applyBorder="1" applyAlignment="1">
      <alignment horizontal="center" vertical="center"/>
    </xf>
    <xf numFmtId="0" fontId="24" fillId="12" borderId="21" xfId="10" applyFont="1" applyFill="1" applyBorder="1" applyAlignment="1">
      <alignment horizontal="left" vertical="center" wrapText="1" indent="1"/>
    </xf>
    <xf numFmtId="0" fontId="24" fillId="12" borderId="26" xfId="10" applyFont="1" applyFill="1" applyBorder="1" applyAlignment="1">
      <alignment horizontal="left" vertical="center" wrapText="1" indent="1"/>
    </xf>
    <xf numFmtId="0" fontId="24" fillId="0" borderId="21" xfId="10" applyFont="1" applyFill="1" applyBorder="1" applyAlignment="1">
      <alignment horizontal="left" vertical="center" wrapText="1" indent="1"/>
    </xf>
    <xf numFmtId="0" fontId="24" fillId="0" borderId="34" xfId="10" applyFont="1" applyFill="1" applyBorder="1" applyAlignment="1">
      <alignment horizontal="left" vertical="center" wrapText="1" indent="1"/>
    </xf>
    <xf numFmtId="0" fontId="24" fillId="0" borderId="26" xfId="10" applyFont="1" applyFill="1" applyBorder="1" applyAlignment="1">
      <alignment horizontal="left" vertical="center" wrapText="1" indent="1"/>
    </xf>
    <xf numFmtId="0" fontId="24" fillId="0" borderId="37" xfId="10" applyFont="1" applyFill="1" applyBorder="1" applyAlignment="1">
      <alignment horizontal="left" vertical="center" wrapText="1" indent="1"/>
    </xf>
    <xf numFmtId="0" fontId="24" fillId="0" borderId="31" xfId="10" applyFont="1" applyFill="1" applyBorder="1" applyAlignment="1">
      <alignment horizontal="left" vertical="center" wrapText="1" indent="1"/>
    </xf>
    <xf numFmtId="0" fontId="33" fillId="0" borderId="21" xfId="13" applyNumberFormat="1" applyFont="1" applyFill="1" applyBorder="1" applyAlignment="1">
      <alignment horizontal="center" vertical="center" wrapText="1"/>
    </xf>
    <xf numFmtId="0" fontId="33" fillId="0" borderId="34" xfId="13" applyNumberFormat="1" applyFont="1" applyFill="1" applyBorder="1" applyAlignment="1">
      <alignment horizontal="center" vertical="center" wrapText="1"/>
    </xf>
    <xf numFmtId="0" fontId="33" fillId="0" borderId="26" xfId="13" applyNumberFormat="1" applyFont="1" applyFill="1" applyBorder="1" applyAlignment="1">
      <alignment horizontal="center" vertical="center" wrapText="1"/>
    </xf>
    <xf numFmtId="0" fontId="33" fillId="0" borderId="37" xfId="13" applyNumberFormat="1" applyFont="1" applyFill="1" applyBorder="1" applyAlignment="1">
      <alignment horizontal="center" vertical="center" wrapText="1"/>
    </xf>
    <xf numFmtId="0" fontId="33" fillId="0" borderId="31" xfId="13" applyNumberFormat="1" applyFont="1" applyFill="1" applyBorder="1" applyAlignment="1">
      <alignment horizontal="center" vertical="center" wrapText="1"/>
    </xf>
    <xf numFmtId="0" fontId="33" fillId="0" borderId="21" xfId="10" applyFont="1" applyFill="1" applyBorder="1" applyAlignment="1">
      <alignment horizontal="center" vertical="center"/>
    </xf>
    <xf numFmtId="0" fontId="33" fillId="0" borderId="34" xfId="10" applyFont="1" applyFill="1" applyBorder="1" applyAlignment="1">
      <alignment horizontal="center" vertical="center"/>
    </xf>
    <xf numFmtId="0" fontId="33" fillId="0" borderId="26" xfId="10" applyFont="1" applyFill="1" applyBorder="1" applyAlignment="1">
      <alignment horizontal="center" vertical="center"/>
    </xf>
    <xf numFmtId="0" fontId="33" fillId="0" borderId="37" xfId="10" applyFont="1" applyFill="1" applyBorder="1" applyAlignment="1">
      <alignment horizontal="center" vertical="center"/>
    </xf>
    <xf numFmtId="0" fontId="33" fillId="0" borderId="31" xfId="10" applyFont="1" applyFill="1" applyBorder="1" applyAlignment="1">
      <alignment horizontal="center" vertical="center"/>
    </xf>
    <xf numFmtId="0" fontId="27" fillId="0" borderId="119" xfId="4" applyFont="1" applyFill="1" applyBorder="1" applyAlignment="1">
      <alignment horizontal="center" vertical="center"/>
    </xf>
    <xf numFmtId="0" fontId="63" fillId="0" borderId="25" xfId="4" applyFont="1" applyFill="1" applyBorder="1" applyAlignment="1">
      <alignment horizontal="left" vertical="center" wrapText="1" indent="1"/>
    </xf>
    <xf numFmtId="0" fontId="30" fillId="0" borderId="25" xfId="4" applyFont="1" applyFill="1" applyBorder="1" applyAlignment="1">
      <alignment horizontal="left" vertical="center" wrapText="1" indent="1"/>
    </xf>
    <xf numFmtId="0" fontId="24" fillId="12" borderId="25" xfId="8" applyFont="1" applyFill="1" applyBorder="1" applyAlignment="1">
      <alignment horizontal="center" vertical="center"/>
    </xf>
    <xf numFmtId="0" fontId="24" fillId="12" borderId="25" xfId="4" applyFont="1" applyFill="1" applyBorder="1" applyAlignment="1">
      <alignment horizontal="left" vertical="center" wrapText="1" indent="1"/>
    </xf>
    <xf numFmtId="3" fontId="25" fillId="12" borderId="25" xfId="4" applyNumberFormat="1" applyFont="1" applyFill="1" applyBorder="1" applyAlignment="1">
      <alignment horizontal="center" vertical="center" wrapText="1"/>
    </xf>
    <xf numFmtId="0" fontId="25" fillId="0" borderId="25" xfId="4" applyFont="1" applyFill="1" applyBorder="1" applyAlignment="1">
      <alignment horizontal="center" vertical="center" wrapText="1"/>
    </xf>
    <xf numFmtId="0" fontId="30" fillId="12" borderId="22" xfId="4" applyFont="1" applyFill="1" applyBorder="1" applyAlignment="1">
      <alignment horizontal="left" vertical="center" wrapText="1" indent="1"/>
    </xf>
    <xf numFmtId="0" fontId="30" fillId="12" borderId="29" xfId="4" applyFont="1" applyFill="1" applyBorder="1" applyAlignment="1">
      <alignment horizontal="left" vertical="center" wrapText="1" indent="1"/>
    </xf>
    <xf numFmtId="0" fontId="30" fillId="12" borderId="32" xfId="4" applyFont="1" applyFill="1" applyBorder="1" applyAlignment="1">
      <alignment horizontal="left" vertical="center" wrapText="1" indent="1"/>
    </xf>
    <xf numFmtId="0" fontId="21" fillId="2" borderId="275" xfId="4" applyFont="1" applyFill="1" applyBorder="1" applyAlignment="1">
      <alignment horizontal="center" vertical="center" textRotation="90" wrapText="1"/>
    </xf>
    <xf numFmtId="0" fontId="21" fillId="2" borderId="276" xfId="4" applyFont="1" applyFill="1" applyBorder="1" applyAlignment="1">
      <alignment horizontal="center" vertical="center" textRotation="90" wrapText="1"/>
    </xf>
    <xf numFmtId="0" fontId="21" fillId="2" borderId="23" xfId="4" applyFont="1" applyFill="1" applyBorder="1" applyAlignment="1">
      <alignment horizontal="center" vertical="center" textRotation="90" wrapText="1"/>
    </xf>
    <xf numFmtId="0" fontId="21" fillId="2" borderId="272" xfId="4" applyFont="1" applyFill="1" applyBorder="1" applyAlignment="1">
      <alignment horizontal="center" vertical="center" textRotation="90" wrapText="1"/>
    </xf>
    <xf numFmtId="0" fontId="21" fillId="2" borderId="273" xfId="4" applyFont="1" applyFill="1" applyBorder="1" applyAlignment="1">
      <alignment horizontal="center" vertical="center" textRotation="90" wrapText="1"/>
    </xf>
    <xf numFmtId="0" fontId="21" fillId="2" borderId="274" xfId="4" applyFont="1" applyFill="1" applyBorder="1" applyAlignment="1">
      <alignment horizontal="center" vertical="center" textRotation="90" wrapText="1"/>
    </xf>
    <xf numFmtId="0" fontId="21" fillId="2" borderId="266" xfId="4" applyFont="1" applyFill="1" applyBorder="1" applyAlignment="1">
      <alignment horizontal="center" vertical="center" textRotation="90" wrapText="1"/>
    </xf>
    <xf numFmtId="0" fontId="21" fillId="2" borderId="0" xfId="4" applyFont="1" applyFill="1" applyBorder="1" applyAlignment="1">
      <alignment horizontal="center" vertical="center" textRotation="90" wrapText="1"/>
    </xf>
    <xf numFmtId="0" fontId="21" fillId="2" borderId="52" xfId="4" applyFont="1" applyFill="1" applyBorder="1" applyAlignment="1">
      <alignment horizontal="center" vertical="center" textRotation="90" wrapText="1"/>
    </xf>
    <xf numFmtId="0" fontId="21" fillId="2" borderId="7" xfId="4" applyFont="1" applyFill="1" applyBorder="1" applyAlignment="1">
      <alignment horizontal="center" vertical="center" textRotation="90" wrapText="1"/>
    </xf>
    <xf numFmtId="39" fontId="26" fillId="12" borderId="30" xfId="4" applyNumberFormat="1" applyFont="1" applyFill="1" applyBorder="1" applyAlignment="1">
      <alignment vertical="center"/>
    </xf>
    <xf numFmtId="39" fontId="26" fillId="12" borderId="131" xfId="4" applyNumberFormat="1" applyFont="1" applyFill="1" applyBorder="1" applyAlignment="1">
      <alignment vertical="center"/>
    </xf>
    <xf numFmtId="0" fontId="30" fillId="0" borderId="131" xfId="4" applyFont="1" applyFill="1" applyBorder="1" applyAlignment="1">
      <alignment horizontal="left" vertical="center" wrapText="1" indent="1"/>
    </xf>
    <xf numFmtId="0" fontId="30" fillId="0" borderId="125" xfId="4" applyFont="1" applyFill="1" applyBorder="1" applyAlignment="1">
      <alignment horizontal="left" vertical="center" wrapText="1"/>
    </xf>
    <xf numFmtId="0" fontId="30" fillId="0" borderId="127" xfId="4" applyFont="1" applyFill="1" applyBorder="1" applyAlignment="1">
      <alignment horizontal="left" vertical="center" wrapText="1"/>
    </xf>
    <xf numFmtId="0" fontId="27" fillId="0" borderId="113" xfId="4" applyFont="1" applyFill="1" applyBorder="1" applyAlignment="1">
      <alignment horizontal="center" vertical="center"/>
    </xf>
    <xf numFmtId="0" fontId="27" fillId="0" borderId="136" xfId="4" applyFont="1" applyFill="1" applyBorder="1" applyAlignment="1">
      <alignment horizontal="center" vertical="center"/>
    </xf>
    <xf numFmtId="0" fontId="63" fillId="0" borderId="30" xfId="4" applyFont="1" applyFill="1" applyBorder="1" applyAlignment="1">
      <alignment horizontal="left" vertical="center" wrapText="1" indent="1"/>
    </xf>
    <xf numFmtId="0" fontId="63" fillId="0" borderId="131" xfId="4" applyFont="1" applyFill="1" applyBorder="1" applyAlignment="1">
      <alignment horizontal="left" vertical="center" wrapText="1" indent="1"/>
    </xf>
    <xf numFmtId="0" fontId="30" fillId="0" borderId="34" xfId="4" applyFont="1" applyFill="1" applyBorder="1" applyAlignment="1">
      <alignment horizontal="left" vertical="center" wrapText="1" indent="1"/>
    </xf>
    <xf numFmtId="0" fontId="30" fillId="0" borderId="37" xfId="4" applyFont="1" applyFill="1" applyBorder="1" applyAlignment="1">
      <alignment horizontal="left" vertical="center" wrapText="1" indent="1"/>
    </xf>
    <xf numFmtId="0" fontId="30" fillId="12" borderId="25" xfId="4" applyFont="1" applyFill="1" applyBorder="1" applyAlignment="1">
      <alignment horizontal="center" vertical="center"/>
    </xf>
    <xf numFmtId="0" fontId="30" fillId="12" borderId="30" xfId="4" applyFont="1" applyFill="1" applyBorder="1" applyAlignment="1">
      <alignment horizontal="center" vertical="center"/>
    </xf>
    <xf numFmtId="0" fontId="30" fillId="12" borderId="30" xfId="4" applyFont="1" applyFill="1" applyBorder="1" applyAlignment="1">
      <alignment horizontal="left" vertical="center" wrapText="1" indent="1"/>
    </xf>
    <xf numFmtId="0" fontId="30" fillId="12" borderId="131" xfId="4" applyFont="1" applyFill="1" applyBorder="1" applyAlignment="1">
      <alignment horizontal="left" vertical="center" wrapText="1" indent="1"/>
    </xf>
    <xf numFmtId="0" fontId="30" fillId="12" borderId="34" xfId="4" applyFont="1" applyFill="1" applyBorder="1" applyAlignment="1">
      <alignment horizontal="left" vertical="center" wrapText="1" indent="1"/>
    </xf>
    <xf numFmtId="0" fontId="30" fillId="12" borderId="37" xfId="4" applyFont="1" applyFill="1" applyBorder="1" applyAlignment="1">
      <alignment horizontal="left" vertical="center" wrapText="1" indent="1"/>
    </xf>
    <xf numFmtId="0" fontId="24" fillId="12" borderId="30" xfId="4" applyFont="1" applyFill="1" applyBorder="1" applyAlignment="1">
      <alignment horizontal="left" vertical="center" wrapText="1" indent="1"/>
    </xf>
    <xf numFmtId="0" fontId="24" fillId="12" borderId="131" xfId="4" applyFont="1" applyFill="1" applyBorder="1" applyAlignment="1">
      <alignment horizontal="left" vertical="center" wrapText="1" indent="1"/>
    </xf>
    <xf numFmtId="3" fontId="25" fillId="0" borderId="30" xfId="4" applyNumberFormat="1" applyFont="1" applyFill="1" applyBorder="1" applyAlignment="1">
      <alignment horizontal="center" vertical="center" wrapText="1"/>
    </xf>
    <xf numFmtId="3" fontId="25" fillId="0" borderId="131" xfId="4" applyNumberFormat="1" applyFont="1" applyFill="1" applyBorder="1" applyAlignment="1">
      <alignment horizontal="center" vertical="center" wrapText="1"/>
    </xf>
    <xf numFmtId="3" fontId="25" fillId="12" borderId="34" xfId="4" applyNumberFormat="1" applyFont="1" applyFill="1" applyBorder="1" applyAlignment="1">
      <alignment horizontal="center" vertical="center" wrapText="1"/>
    </xf>
    <xf numFmtId="3" fontId="25" fillId="12" borderId="37" xfId="4" applyNumberFormat="1" applyFont="1" applyFill="1" applyBorder="1" applyAlignment="1">
      <alignment horizontal="center" vertical="center" wrapText="1"/>
    </xf>
    <xf numFmtId="0" fontId="25" fillId="0" borderId="30" xfId="4" applyFont="1" applyFill="1" applyBorder="1" applyAlignment="1">
      <alignment horizontal="center" vertical="center" wrapText="1"/>
    </xf>
    <xf numFmtId="0" fontId="25" fillId="0" borderId="131" xfId="4" applyFont="1" applyFill="1" applyBorder="1" applyAlignment="1">
      <alignment horizontal="center" vertical="center" wrapText="1"/>
    </xf>
    <xf numFmtId="0" fontId="24" fillId="0" borderId="30" xfId="4" applyFont="1" applyFill="1" applyBorder="1" applyAlignment="1">
      <alignment horizontal="left" vertical="center" wrapText="1" indent="1"/>
    </xf>
    <xf numFmtId="0" fontId="24" fillId="0" borderId="131" xfId="4" applyFont="1" applyFill="1" applyBorder="1" applyAlignment="1">
      <alignment horizontal="left" vertical="center" wrapText="1" indent="1"/>
    </xf>
    <xf numFmtId="0" fontId="30" fillId="12" borderId="36" xfId="4" applyFont="1" applyFill="1" applyBorder="1" applyAlignment="1">
      <alignment horizontal="left" vertical="center" wrapText="1" indent="1"/>
    </xf>
    <xf numFmtId="0" fontId="30" fillId="12" borderId="176" xfId="4" applyFont="1" applyFill="1" applyBorder="1" applyAlignment="1">
      <alignment horizontal="left" vertical="center" wrapText="1" indent="1"/>
    </xf>
    <xf numFmtId="39" fontId="25" fillId="12" borderId="46" xfId="4" applyNumberFormat="1" applyFont="1" applyFill="1" applyBorder="1" applyAlignment="1">
      <alignment vertical="center"/>
    </xf>
    <xf numFmtId="39" fontId="25" fillId="12" borderId="170" xfId="4" applyNumberFormat="1" applyFont="1" applyFill="1" applyBorder="1" applyAlignment="1">
      <alignment vertical="center"/>
    </xf>
    <xf numFmtId="39" fontId="25" fillId="12" borderId="30" xfId="4" applyNumberFormat="1" applyFont="1" applyFill="1" applyBorder="1" applyAlignment="1">
      <alignment vertical="center"/>
    </xf>
    <xf numFmtId="39" fontId="25" fillId="12" borderId="131" xfId="4" applyNumberFormat="1" applyFont="1" applyFill="1" applyBorder="1" applyAlignment="1">
      <alignment vertical="center"/>
    </xf>
    <xf numFmtId="0" fontId="30" fillId="0" borderId="22" xfId="4" applyFont="1" applyFill="1" applyBorder="1" applyAlignment="1">
      <alignment horizontal="left" vertical="center" wrapText="1" indent="1"/>
    </xf>
    <xf numFmtId="0" fontId="30" fillId="0" borderId="29" xfId="4" applyFont="1" applyFill="1" applyBorder="1" applyAlignment="1">
      <alignment horizontal="left" vertical="center" wrapText="1" indent="1"/>
    </xf>
    <xf numFmtId="0" fontId="30" fillId="0" borderId="32" xfId="4" applyFont="1" applyFill="1" applyBorder="1" applyAlignment="1">
      <alignment horizontal="left" vertical="center" wrapText="1" indent="1"/>
    </xf>
    <xf numFmtId="0" fontId="27" fillId="0" borderId="118" xfId="4" applyFont="1" applyFill="1" applyBorder="1" applyAlignment="1">
      <alignment horizontal="center" vertical="center"/>
    </xf>
    <xf numFmtId="0" fontId="27" fillId="0" borderId="202" xfId="4" applyFont="1" applyFill="1" applyBorder="1" applyAlignment="1">
      <alignment horizontal="center" vertical="center"/>
    </xf>
    <xf numFmtId="0" fontId="63" fillId="0" borderId="17" xfId="4" applyFont="1" applyFill="1" applyBorder="1" applyAlignment="1">
      <alignment horizontal="left" vertical="center" wrapText="1" indent="1"/>
    </xf>
    <xf numFmtId="0" fontId="30" fillId="0" borderId="17" xfId="4" applyFont="1" applyFill="1" applyBorder="1" applyAlignment="1">
      <alignment horizontal="left" vertical="center" wrapText="1" indent="1"/>
    </xf>
    <xf numFmtId="0" fontId="30" fillId="0" borderId="30" xfId="4" applyFont="1" applyFill="1" applyBorder="1" applyAlignment="1">
      <alignment horizontal="left" vertical="center" wrapText="1" indent="1"/>
    </xf>
    <xf numFmtId="0" fontId="24" fillId="12" borderId="17" xfId="8" applyFont="1" applyFill="1" applyBorder="1" applyAlignment="1">
      <alignment horizontal="center" vertical="center"/>
    </xf>
    <xf numFmtId="0" fontId="24" fillId="12" borderId="30" xfId="8" applyFont="1" applyFill="1" applyBorder="1" applyAlignment="1">
      <alignment horizontal="center" vertical="center"/>
    </xf>
    <xf numFmtId="0" fontId="24" fillId="12" borderId="17" xfId="4" applyFont="1" applyFill="1" applyBorder="1" applyAlignment="1">
      <alignment horizontal="left" vertical="center" wrapText="1" indent="1"/>
    </xf>
    <xf numFmtId="0" fontId="25" fillId="12" borderId="17" xfId="4" applyNumberFormat="1" applyFont="1" applyFill="1" applyBorder="1" applyAlignment="1">
      <alignment horizontal="center" vertical="center" wrapText="1"/>
    </xf>
    <xf numFmtId="0" fontId="25" fillId="12" borderId="25" xfId="4" applyNumberFormat="1" applyFont="1" applyFill="1" applyBorder="1" applyAlignment="1">
      <alignment horizontal="center" vertical="center" wrapText="1"/>
    </xf>
    <xf numFmtId="0" fontId="25" fillId="12" borderId="30" xfId="4" applyNumberFormat="1" applyFont="1" applyFill="1" applyBorder="1" applyAlignment="1">
      <alignment horizontal="center" vertical="center" wrapText="1"/>
    </xf>
    <xf numFmtId="1" fontId="25" fillId="12" borderId="17" xfId="4" applyNumberFormat="1" applyFont="1" applyFill="1" applyBorder="1" applyAlignment="1">
      <alignment horizontal="center" vertical="center" wrapText="1"/>
    </xf>
    <xf numFmtId="1" fontId="25" fillId="12" borderId="25" xfId="4" applyNumberFormat="1" applyFont="1" applyFill="1" applyBorder="1" applyAlignment="1">
      <alignment horizontal="center" vertical="center" wrapText="1"/>
    </xf>
    <xf numFmtId="1" fontId="25" fillId="12" borderId="30" xfId="4" applyNumberFormat="1" applyFont="1" applyFill="1" applyBorder="1" applyAlignment="1">
      <alignment horizontal="center" vertical="center" wrapText="1"/>
    </xf>
    <xf numFmtId="0" fontId="25" fillId="0" borderId="17" xfId="4" applyFont="1" applyFill="1" applyBorder="1" applyAlignment="1">
      <alignment horizontal="center" vertical="center" wrapText="1"/>
    </xf>
    <xf numFmtId="0" fontId="30" fillId="16" borderId="131" xfId="4" applyFont="1" applyFill="1" applyBorder="1" applyAlignment="1">
      <alignment horizontal="left" vertical="center" wrapText="1" indent="1"/>
    </xf>
    <xf numFmtId="0" fontId="30" fillId="16" borderId="176" xfId="4" applyFont="1" applyFill="1" applyBorder="1" applyAlignment="1">
      <alignment horizontal="left" vertical="center" wrapText="1" indent="1"/>
    </xf>
    <xf numFmtId="39" fontId="25" fillId="0" borderId="170" xfId="4" applyNumberFormat="1" applyFont="1" applyFill="1" applyBorder="1" applyAlignment="1">
      <alignment vertical="center"/>
    </xf>
    <xf numFmtId="39" fontId="25" fillId="0" borderId="131" xfId="4" applyNumberFormat="1" applyFont="1" applyFill="1" applyBorder="1" applyAlignment="1">
      <alignment vertical="center"/>
    </xf>
    <xf numFmtId="39" fontId="26" fillId="0" borderId="131" xfId="4" applyNumberFormat="1" applyFont="1" applyFill="1" applyBorder="1" applyAlignment="1">
      <alignment vertical="center"/>
    </xf>
    <xf numFmtId="0" fontId="30" fillId="0" borderId="194" xfId="4" applyFont="1" applyFill="1" applyBorder="1" applyAlignment="1">
      <alignment horizontal="left" vertical="center" wrapText="1"/>
    </xf>
    <xf numFmtId="0" fontId="30" fillId="0" borderId="126" xfId="4" applyFont="1" applyFill="1" applyBorder="1" applyAlignment="1">
      <alignment horizontal="left" vertical="center" wrapText="1"/>
    </xf>
    <xf numFmtId="0" fontId="30" fillId="0" borderId="195" xfId="4" applyFont="1" applyFill="1" applyBorder="1" applyAlignment="1">
      <alignment horizontal="left" vertical="center" wrapText="1"/>
    </xf>
    <xf numFmtId="39" fontId="26" fillId="0" borderId="30" xfId="4" applyNumberFormat="1" applyFont="1" applyFill="1" applyBorder="1" applyAlignment="1">
      <alignment vertical="center"/>
    </xf>
    <xf numFmtId="39" fontId="26" fillId="0" borderId="17" xfId="4" applyNumberFormat="1" applyFont="1" applyFill="1" applyBorder="1" applyAlignment="1">
      <alignment vertical="center"/>
    </xf>
    <xf numFmtId="0" fontId="30" fillId="12" borderId="17" xfId="4" applyFont="1" applyFill="1" applyBorder="1" applyAlignment="1">
      <alignment horizontal="left" vertical="center" wrapText="1" indent="1"/>
    </xf>
    <xf numFmtId="0" fontId="30" fillId="12" borderId="25" xfId="4" applyFont="1" applyFill="1" applyBorder="1" applyAlignment="1">
      <alignment horizontal="left" vertical="center" wrapText="1" indent="1"/>
    </xf>
    <xf numFmtId="0" fontId="87" fillId="12" borderId="33" xfId="4" applyFont="1" applyFill="1" applyBorder="1" applyAlignment="1">
      <alignment horizontal="left" vertical="center" wrapText="1" indent="1"/>
    </xf>
    <xf numFmtId="0" fontId="30" fillId="12" borderId="35" xfId="4" applyFont="1" applyFill="1" applyBorder="1" applyAlignment="1">
      <alignment horizontal="left" vertical="center" wrapText="1" indent="1"/>
    </xf>
    <xf numFmtId="39" fontId="25" fillId="0" borderId="44" xfId="4" applyNumberFormat="1" applyFont="1" applyFill="1" applyBorder="1" applyAlignment="1">
      <alignment horizontal="right" vertical="center"/>
    </xf>
    <xf numFmtId="39" fontId="25" fillId="0" borderId="45" xfId="4" applyNumberFormat="1" applyFont="1" applyFill="1" applyBorder="1" applyAlignment="1">
      <alignment horizontal="right" vertical="center"/>
    </xf>
    <xf numFmtId="39" fontId="25" fillId="0" borderId="46" xfId="4" applyNumberFormat="1" applyFont="1" applyFill="1" applyBorder="1" applyAlignment="1">
      <alignment horizontal="right" vertical="center"/>
    </xf>
    <xf numFmtId="39" fontId="25" fillId="0" borderId="17" xfId="4" applyNumberFormat="1" applyFont="1" applyFill="1" applyBorder="1" applyAlignment="1">
      <alignment vertical="center"/>
    </xf>
    <xf numFmtId="39" fontId="25" fillId="0" borderId="25" xfId="4" applyNumberFormat="1" applyFont="1" applyFill="1" applyBorder="1" applyAlignment="1">
      <alignment vertical="center"/>
    </xf>
    <xf numFmtId="39" fontId="25" fillId="0" borderId="30" xfId="4" applyNumberFormat="1" applyFont="1" applyFill="1" applyBorder="1" applyAlignment="1">
      <alignment vertical="center"/>
    </xf>
    <xf numFmtId="39" fontId="26" fillId="0" borderId="25" xfId="4" applyNumberFormat="1" applyFont="1" applyFill="1" applyBorder="1" applyAlignment="1">
      <alignment vertical="center"/>
    </xf>
    <xf numFmtId="0" fontId="27" fillId="0" borderId="104" xfId="4" applyFont="1" applyFill="1" applyBorder="1" applyAlignment="1">
      <alignment horizontal="center" vertical="center"/>
    </xf>
    <xf numFmtId="0" fontId="30" fillId="0" borderId="26" xfId="4" applyFont="1" applyFill="1" applyBorder="1" applyAlignment="1">
      <alignment horizontal="left" vertical="center" wrapText="1" indent="1"/>
    </xf>
    <xf numFmtId="0" fontId="24" fillId="12" borderId="25" xfId="10" applyFont="1" applyFill="1" applyBorder="1" applyAlignment="1">
      <alignment horizontal="center" vertical="center" wrapText="1"/>
    </xf>
    <xf numFmtId="0" fontId="30" fillId="12" borderId="26" xfId="4" applyFont="1" applyFill="1" applyBorder="1" applyAlignment="1">
      <alignment horizontal="left" vertical="center" wrapText="1" indent="1"/>
    </xf>
    <xf numFmtId="0" fontId="24" fillId="12" borderId="34" xfId="4" applyFont="1" applyFill="1" applyBorder="1" applyAlignment="1">
      <alignment horizontal="left" vertical="center" wrapText="1" indent="1"/>
    </xf>
    <xf numFmtId="0" fontId="24" fillId="12" borderId="26" xfId="4" applyFont="1" applyFill="1" applyBorder="1" applyAlignment="1">
      <alignment horizontal="left" vertical="center" wrapText="1" indent="1"/>
    </xf>
    <xf numFmtId="0" fontId="24" fillId="12" borderId="37" xfId="4" applyFont="1" applyFill="1" applyBorder="1" applyAlignment="1">
      <alignment horizontal="left" vertical="center" wrapText="1" indent="1"/>
    </xf>
    <xf numFmtId="0" fontId="25" fillId="0" borderId="30" xfId="4" applyNumberFormat="1" applyFont="1" applyFill="1" applyBorder="1" applyAlignment="1">
      <alignment horizontal="center" vertical="center" wrapText="1"/>
    </xf>
    <xf numFmtId="0" fontId="25" fillId="0" borderId="131" xfId="4" applyNumberFormat="1" applyFont="1" applyFill="1" applyBorder="1" applyAlignment="1">
      <alignment horizontal="center" vertical="center" wrapText="1"/>
    </xf>
    <xf numFmtId="0" fontId="25" fillId="0" borderId="17" xfId="4" applyNumberFormat="1" applyFont="1" applyFill="1" applyBorder="1" applyAlignment="1">
      <alignment horizontal="center" vertical="center" wrapText="1"/>
    </xf>
    <xf numFmtId="0" fontId="30" fillId="12" borderId="90" xfId="4" applyFont="1" applyFill="1" applyBorder="1" applyAlignment="1">
      <alignment horizontal="left" vertical="center" wrapText="1" indent="1"/>
    </xf>
    <xf numFmtId="0" fontId="30" fillId="12" borderId="27" xfId="4" applyFont="1" applyFill="1" applyBorder="1" applyAlignment="1">
      <alignment horizontal="left" vertical="center" wrapText="1" indent="1"/>
    </xf>
    <xf numFmtId="0" fontId="30" fillId="12" borderId="101" xfId="4" applyFont="1" applyFill="1" applyBorder="1" applyAlignment="1">
      <alignment horizontal="left" vertical="center" wrapText="1" indent="1"/>
    </xf>
    <xf numFmtId="0" fontId="30" fillId="12" borderId="102" xfId="4" applyFont="1" applyFill="1" applyBorder="1" applyAlignment="1">
      <alignment horizontal="left" vertical="center" wrapText="1" indent="1"/>
    </xf>
    <xf numFmtId="39" fontId="25" fillId="0" borderId="46" xfId="4" applyNumberFormat="1" applyFont="1" applyFill="1" applyBorder="1" applyAlignment="1">
      <alignment vertical="center"/>
    </xf>
    <xf numFmtId="39" fontId="25" fillId="0" borderId="44" xfId="4" applyNumberFormat="1" applyFont="1" applyFill="1" applyBorder="1" applyAlignment="1">
      <alignment vertical="center"/>
    </xf>
    <xf numFmtId="0" fontId="21" fillId="2" borderId="15" xfId="4" applyFont="1" applyFill="1" applyBorder="1" applyAlignment="1">
      <alignment horizontal="center" vertical="center" textRotation="90" wrapText="1"/>
    </xf>
    <xf numFmtId="0" fontId="21" fillId="2" borderId="271" xfId="4" applyFont="1" applyFill="1" applyBorder="1" applyAlignment="1">
      <alignment horizontal="center" vertical="center" textRotation="90" wrapText="1"/>
    </xf>
    <xf numFmtId="0" fontId="24" fillId="12" borderId="17" xfId="10" applyFont="1" applyFill="1" applyBorder="1" applyAlignment="1">
      <alignment horizontal="left" vertical="center" wrapText="1" indent="1"/>
    </xf>
    <xf numFmtId="0" fontId="24" fillId="12" borderId="25" xfId="10" applyFont="1" applyFill="1" applyBorder="1" applyAlignment="1">
      <alignment horizontal="left" vertical="center" wrapText="1" indent="1"/>
    </xf>
    <xf numFmtId="0" fontId="24" fillId="12" borderId="33" xfId="10" applyFont="1" applyFill="1" applyBorder="1" applyAlignment="1">
      <alignment horizontal="left" vertical="center" wrapText="1" indent="1"/>
    </xf>
    <xf numFmtId="0" fontId="24" fillId="12" borderId="35" xfId="10" applyFont="1" applyFill="1" applyBorder="1" applyAlignment="1">
      <alignment horizontal="left" vertical="center" wrapText="1" indent="1"/>
    </xf>
    <xf numFmtId="164" fontId="33" fillId="0" borderId="44" xfId="10" applyNumberFormat="1" applyFont="1" applyFill="1" applyBorder="1" applyAlignment="1">
      <alignment vertical="center"/>
    </xf>
    <xf numFmtId="164" fontId="33" fillId="0" borderId="45" xfId="10" applyNumberFormat="1" applyFont="1" applyFill="1" applyBorder="1" applyAlignment="1">
      <alignment vertical="center"/>
    </xf>
    <xf numFmtId="164" fontId="33" fillId="0" borderId="17" xfId="10" applyNumberFormat="1" applyFont="1" applyFill="1" applyBorder="1" applyAlignment="1">
      <alignment vertical="center"/>
    </xf>
    <xf numFmtId="164" fontId="33" fillId="0" borderId="25" xfId="10" applyNumberFormat="1" applyFont="1" applyFill="1" applyBorder="1" applyAlignment="1">
      <alignment vertical="center"/>
    </xf>
    <xf numFmtId="0" fontId="25" fillId="0" borderId="21" xfId="10" applyFont="1" applyFill="1" applyBorder="1" applyAlignment="1">
      <alignment horizontal="center" vertical="center"/>
    </xf>
    <xf numFmtId="0" fontId="25" fillId="0" borderId="26" xfId="10" applyFont="1" applyFill="1" applyBorder="1" applyAlignment="1">
      <alignment horizontal="center" vertical="center"/>
    </xf>
    <xf numFmtId="0" fontId="24" fillId="0" borderId="49" xfId="10" applyFont="1" applyFill="1" applyBorder="1" applyAlignment="1">
      <alignment horizontal="left" vertical="center" wrapText="1" indent="1"/>
    </xf>
    <xf numFmtId="0" fontId="24" fillId="0" borderId="27" xfId="10" applyFont="1" applyFill="1" applyBorder="1" applyAlignment="1">
      <alignment horizontal="left" vertical="center" wrapText="1" indent="1"/>
    </xf>
    <xf numFmtId="164" fontId="25" fillId="0" borderId="50" xfId="10" applyNumberFormat="1" applyFont="1" applyFill="1" applyBorder="1" applyAlignment="1">
      <alignment vertical="center"/>
    </xf>
    <xf numFmtId="164" fontId="25" fillId="0" borderId="28" xfId="10" applyNumberFormat="1" applyFont="1" applyFill="1" applyBorder="1" applyAlignment="1">
      <alignment vertical="center"/>
    </xf>
    <xf numFmtId="164" fontId="25" fillId="0" borderId="21" xfId="10" applyNumberFormat="1" applyFont="1" applyFill="1" applyBorder="1" applyAlignment="1">
      <alignment vertical="center"/>
    </xf>
    <xf numFmtId="164" fontId="25" fillId="0" borderId="26" xfId="10" applyNumberFormat="1" applyFont="1" applyFill="1" applyBorder="1" applyAlignment="1">
      <alignment vertical="center"/>
    </xf>
    <xf numFmtId="0" fontId="24" fillId="0" borderId="22" xfId="8" applyFont="1" applyFill="1" applyBorder="1" applyAlignment="1">
      <alignment horizontal="left" vertical="center" wrapText="1" indent="1"/>
    </xf>
    <xf numFmtId="0" fontId="24" fillId="0" borderId="29" xfId="8" applyFont="1" applyFill="1" applyBorder="1" applyAlignment="1">
      <alignment horizontal="left" vertical="center" wrapText="1" indent="1"/>
    </xf>
    <xf numFmtId="0" fontId="24" fillId="0" borderId="25" xfId="8" applyFont="1" applyFill="1" applyBorder="1" applyAlignment="1">
      <alignment horizontal="left" vertical="center" wrapText="1" indent="1"/>
    </xf>
    <xf numFmtId="0" fontId="24" fillId="0" borderId="25" xfId="8" applyFont="1" applyFill="1" applyBorder="1" applyAlignment="1">
      <alignment horizontal="center" vertical="center" wrapText="1"/>
    </xf>
    <xf numFmtId="0" fontId="24" fillId="0" borderId="25" xfId="10" applyFont="1" applyFill="1" applyBorder="1" applyAlignment="1">
      <alignment horizontal="left" vertical="center" wrapText="1" indent="1"/>
    </xf>
    <xf numFmtId="1" fontId="33" fillId="0" borderId="25" xfId="10" applyNumberFormat="1" applyFont="1" applyFill="1" applyBorder="1" applyAlignment="1">
      <alignment horizontal="center" vertical="center" wrapText="1"/>
    </xf>
    <xf numFmtId="0" fontId="33" fillId="0" borderId="25" xfId="10" applyFont="1" applyFill="1" applyBorder="1" applyAlignment="1">
      <alignment horizontal="center" vertical="center" wrapText="1"/>
    </xf>
    <xf numFmtId="0" fontId="24" fillId="0" borderId="35" xfId="10" applyFont="1" applyFill="1" applyBorder="1" applyAlignment="1">
      <alignment horizontal="left" vertical="center" wrapText="1" indent="1"/>
    </xf>
    <xf numFmtId="164" fontId="34" fillId="0" borderId="25" xfId="10" applyNumberFormat="1" applyFont="1" applyFill="1" applyBorder="1" applyAlignment="1">
      <alignment vertical="center"/>
    </xf>
    <xf numFmtId="0" fontId="22" fillId="0" borderId="91" xfId="10" applyFont="1" applyFill="1" applyBorder="1" applyAlignment="1">
      <alignment horizontal="center" vertical="center"/>
    </xf>
    <xf numFmtId="0" fontId="22" fillId="0" borderId="92" xfId="10" applyFont="1" applyFill="1" applyBorder="1" applyAlignment="1">
      <alignment horizontal="center" vertical="center"/>
    </xf>
    <xf numFmtId="0" fontId="23" fillId="0" borderId="17" xfId="10" applyFont="1" applyFill="1" applyBorder="1" applyAlignment="1">
      <alignment horizontal="center" vertical="center" wrapText="1"/>
    </xf>
    <xf numFmtId="0" fontId="23" fillId="0" borderId="25" xfId="10" applyFont="1" applyFill="1" applyBorder="1" applyAlignment="1">
      <alignment horizontal="center" vertical="center" wrapText="1"/>
    </xf>
    <xf numFmtId="0" fontId="24" fillId="0" borderId="17" xfId="8" applyFont="1" applyFill="1" applyBorder="1" applyAlignment="1">
      <alignment horizontal="center" vertical="center" wrapText="1"/>
    </xf>
    <xf numFmtId="0" fontId="24" fillId="0" borderId="17" xfId="10" applyFont="1" applyFill="1" applyBorder="1" applyAlignment="1">
      <alignment horizontal="center" vertical="center" wrapText="1"/>
    </xf>
    <xf numFmtId="0" fontId="24" fillId="0" borderId="25" xfId="10" applyFont="1" applyFill="1" applyBorder="1" applyAlignment="1">
      <alignment horizontal="center" vertical="center" wrapText="1"/>
    </xf>
    <xf numFmtId="1" fontId="33" fillId="0" borderId="17" xfId="10" applyNumberFormat="1" applyFont="1" applyFill="1" applyBorder="1" applyAlignment="1">
      <alignment horizontal="center" vertical="center" wrapText="1"/>
    </xf>
    <xf numFmtId="0" fontId="33" fillId="0" borderId="17" xfId="10" applyFont="1" applyFill="1" applyBorder="1" applyAlignment="1">
      <alignment horizontal="center" vertical="center" wrapText="1"/>
    </xf>
    <xf numFmtId="0" fontId="24" fillId="0" borderId="137" xfId="10" applyFont="1" applyFill="1" applyBorder="1" applyAlignment="1">
      <alignment horizontal="center" vertical="center" wrapText="1"/>
    </xf>
    <xf numFmtId="0" fontId="24" fillId="0" borderId="138" xfId="10" applyFont="1" applyFill="1" applyBorder="1" applyAlignment="1">
      <alignment horizontal="center" vertical="center" wrapText="1"/>
    </xf>
    <xf numFmtId="164" fontId="25" fillId="0" borderId="44" xfId="10" applyNumberFormat="1" applyFont="1" applyFill="1" applyBorder="1" applyAlignment="1">
      <alignment horizontal="right" vertical="center"/>
    </xf>
    <xf numFmtId="164" fontId="25" fillId="0" borderId="45" xfId="10" applyNumberFormat="1" applyFont="1" applyFill="1" applyBorder="1" applyAlignment="1">
      <alignment horizontal="right" vertical="center"/>
    </xf>
    <xf numFmtId="164" fontId="25" fillId="0" borderId="17" xfId="10" applyNumberFormat="1" applyFont="1" applyFill="1" applyBorder="1" applyAlignment="1">
      <alignment horizontal="right" vertical="center"/>
    </xf>
    <xf numFmtId="164" fontId="25" fillId="0" borderId="25" xfId="10" applyNumberFormat="1" applyFont="1" applyFill="1" applyBorder="1" applyAlignment="1">
      <alignment horizontal="right" vertical="center"/>
    </xf>
    <xf numFmtId="0" fontId="24" fillId="0" borderId="19" xfId="10" applyFont="1" applyFill="1" applyBorder="1" applyAlignment="1">
      <alignment horizontal="left" vertical="center" wrapText="1" indent="1"/>
    </xf>
    <xf numFmtId="0" fontId="24" fillId="0" borderId="125" xfId="8" applyFont="1" applyFill="1" applyBorder="1" applyAlignment="1">
      <alignment horizontal="left" vertical="center" wrapText="1" indent="1"/>
    </xf>
    <xf numFmtId="0" fontId="24" fillId="0" borderId="126" xfId="8" applyFont="1" applyFill="1" applyBorder="1" applyAlignment="1">
      <alignment horizontal="left" vertical="center" wrapText="1" indent="1"/>
    </xf>
    <xf numFmtId="0" fontId="24" fillId="0" borderId="127" xfId="8" applyFont="1" applyFill="1" applyBorder="1" applyAlignment="1">
      <alignment horizontal="left" vertical="center" wrapText="1" indent="1"/>
    </xf>
    <xf numFmtId="0" fontId="22" fillId="0" borderId="106" xfId="10" applyFont="1" applyFill="1" applyBorder="1" applyAlignment="1">
      <alignment horizontal="center" vertical="center"/>
    </xf>
    <xf numFmtId="0" fontId="22" fillId="0" borderId="136" xfId="10" applyFont="1" applyFill="1" applyBorder="1" applyAlignment="1">
      <alignment horizontal="center" vertical="center"/>
    </xf>
    <xf numFmtId="0" fontId="23" fillId="0" borderId="19" xfId="8" applyFont="1" applyFill="1" applyBorder="1" applyAlignment="1">
      <alignment horizontal="left" vertical="center" wrapText="1" indent="1"/>
    </xf>
    <xf numFmtId="0" fontId="23" fillId="0" borderId="37" xfId="8" applyFont="1" applyFill="1" applyBorder="1" applyAlignment="1">
      <alignment horizontal="left" vertical="center" wrapText="1" indent="1"/>
    </xf>
    <xf numFmtId="0" fontId="24" fillId="0" borderId="19" xfId="8" applyFont="1" applyFill="1" applyBorder="1" applyAlignment="1">
      <alignment horizontal="left" vertical="center" wrapText="1" indent="1"/>
    </xf>
    <xf numFmtId="0" fontId="24" fillId="0" borderId="37" xfId="8" applyFont="1" applyFill="1" applyBorder="1" applyAlignment="1">
      <alignment horizontal="left" vertical="center" wrapText="1" indent="1"/>
    </xf>
    <xf numFmtId="0" fontId="30" fillId="0" borderId="17" xfId="8" applyFont="1" applyFill="1" applyBorder="1" applyAlignment="1">
      <alignment horizontal="center" vertical="center" wrapText="1"/>
    </xf>
    <xf numFmtId="0" fontId="30" fillId="0" borderId="25" xfId="8" applyFont="1" applyFill="1" applyBorder="1" applyAlignment="1">
      <alignment horizontal="center" vertical="center" wrapText="1"/>
    </xf>
    <xf numFmtId="164" fontId="26" fillId="0" borderId="17" xfId="10" applyNumberFormat="1" applyFont="1" applyFill="1" applyBorder="1" applyAlignment="1">
      <alignment horizontal="right" vertical="center"/>
    </xf>
    <xf numFmtId="164" fontId="26" fillId="0" borderId="25" xfId="10" applyNumberFormat="1" applyFont="1" applyFill="1" applyBorder="1" applyAlignment="1">
      <alignment horizontal="right" vertical="center"/>
    </xf>
    <xf numFmtId="0" fontId="24" fillId="0" borderId="33" xfId="10" applyFont="1" applyFill="1" applyBorder="1" applyAlignment="1">
      <alignment horizontal="center" vertical="center" wrapText="1"/>
    </xf>
    <xf numFmtId="1" fontId="25" fillId="0" borderId="19" xfId="1" applyNumberFormat="1" applyFont="1" applyFill="1" applyBorder="1" applyAlignment="1">
      <alignment horizontal="center" vertical="center" wrapText="1"/>
    </xf>
    <xf numFmtId="1" fontId="25" fillId="0" borderId="37" xfId="1" applyNumberFormat="1" applyFont="1" applyFill="1" applyBorder="1" applyAlignment="1">
      <alignment horizontal="center" vertical="center" wrapText="1"/>
    </xf>
    <xf numFmtId="0" fontId="25" fillId="0" borderId="19" xfId="10" applyFont="1" applyFill="1" applyBorder="1" applyAlignment="1">
      <alignment horizontal="center" vertical="center" wrapText="1"/>
    </xf>
    <xf numFmtId="0" fontId="25" fillId="0" borderId="37" xfId="10" applyFont="1" applyFill="1" applyBorder="1" applyAlignment="1">
      <alignment horizontal="center" vertical="center" wrapText="1"/>
    </xf>
    <xf numFmtId="0" fontId="24" fillId="0" borderId="90" xfId="10" applyFont="1" applyFill="1" applyBorder="1" applyAlignment="1">
      <alignment horizontal="left" vertical="center" wrapText="1" indent="1"/>
    </xf>
    <xf numFmtId="0" fontId="24" fillId="0" borderId="101" xfId="10" applyFont="1" applyFill="1" applyBorder="1" applyAlignment="1">
      <alignment horizontal="left" vertical="center" wrapText="1" indent="1"/>
    </xf>
    <xf numFmtId="39" fontId="25" fillId="0" borderId="115" xfId="10" applyNumberFormat="1" applyFont="1" applyFill="1" applyBorder="1" applyAlignment="1">
      <alignment vertical="center"/>
    </xf>
    <xf numFmtId="39" fontId="25" fillId="0" borderId="110" xfId="10" applyNumberFormat="1" applyFont="1" applyFill="1" applyBorder="1" applyAlignment="1">
      <alignment vertical="center"/>
    </xf>
    <xf numFmtId="39" fontId="25" fillId="0" borderId="19" xfId="10" applyNumberFormat="1" applyFont="1" applyFill="1" applyBorder="1" applyAlignment="1">
      <alignment vertical="center"/>
    </xf>
    <xf numFmtId="39" fontId="25" fillId="0" borderId="37" xfId="10" applyNumberFormat="1" applyFont="1" applyFill="1" applyBorder="1" applyAlignment="1">
      <alignment vertical="center"/>
    </xf>
    <xf numFmtId="39" fontId="26" fillId="0" borderId="19" xfId="10" applyNumberFormat="1" applyFont="1" applyFill="1" applyBorder="1" applyAlignment="1">
      <alignment vertical="center"/>
    </xf>
    <xf numFmtId="39" fontId="26" fillId="0" borderId="37" xfId="10" applyNumberFormat="1" applyFont="1" applyFill="1" applyBorder="1" applyAlignment="1">
      <alignment vertical="center"/>
    </xf>
    <xf numFmtId="0" fontId="24" fillId="0" borderId="125" xfId="8" applyFont="1" applyFill="1" applyBorder="1" applyAlignment="1">
      <alignment horizontal="center" vertical="center" wrapText="1"/>
    </xf>
    <xf numFmtId="0" fontId="24" fillId="0" borderId="195" xfId="8" applyFont="1" applyFill="1" applyBorder="1" applyAlignment="1">
      <alignment horizontal="center" vertical="center" wrapText="1"/>
    </xf>
    <xf numFmtId="0" fontId="22" fillId="0" borderId="104" xfId="10" applyFont="1" applyFill="1" applyBorder="1" applyAlignment="1">
      <alignment horizontal="center" vertical="center"/>
    </xf>
    <xf numFmtId="0" fontId="22" fillId="0" borderId="114" xfId="10" applyFont="1" applyFill="1" applyBorder="1" applyAlignment="1">
      <alignment horizontal="center" vertical="center"/>
    </xf>
    <xf numFmtId="0" fontId="23" fillId="0" borderId="26" xfId="8" applyFont="1" applyFill="1" applyBorder="1" applyAlignment="1">
      <alignment horizontal="left" vertical="center" wrapText="1" indent="1"/>
    </xf>
    <xf numFmtId="0" fontId="23" fillId="0" borderId="31" xfId="8" applyFont="1" applyFill="1" applyBorder="1" applyAlignment="1">
      <alignment horizontal="left" vertical="center" wrapText="1" indent="1"/>
    </xf>
    <xf numFmtId="0" fontId="24" fillId="0" borderId="26" xfId="8" applyFont="1" applyFill="1" applyBorder="1" applyAlignment="1">
      <alignment horizontal="left" vertical="center" wrapText="1" indent="1"/>
    </xf>
    <xf numFmtId="0" fontId="24" fillId="0" borderId="31" xfId="8" applyFont="1" applyFill="1" applyBorder="1" applyAlignment="1">
      <alignment horizontal="left" vertical="center" wrapText="1" indent="1"/>
    </xf>
    <xf numFmtId="0" fontId="24" fillId="0" borderId="17" xfId="8" applyFont="1" applyFill="1" applyBorder="1" applyAlignment="1">
      <alignment horizontal="center" vertical="center"/>
    </xf>
    <xf numFmtId="0" fontId="24" fillId="0" borderId="25" xfId="8" applyFont="1" applyFill="1" applyBorder="1" applyAlignment="1">
      <alignment horizontal="center" vertical="center"/>
    </xf>
    <xf numFmtId="0" fontId="24" fillId="0" borderId="30" xfId="8" applyFont="1" applyFill="1" applyBorder="1" applyAlignment="1">
      <alignment horizontal="center" vertical="center"/>
    </xf>
    <xf numFmtId="1" fontId="33" fillId="0" borderId="19" xfId="10" applyNumberFormat="1" applyFont="1" applyFill="1" applyBorder="1" applyAlignment="1">
      <alignment horizontal="center" vertical="center" wrapText="1"/>
    </xf>
    <xf numFmtId="1" fontId="33" fillId="0" borderId="26" xfId="10" applyNumberFormat="1" applyFont="1" applyFill="1" applyBorder="1" applyAlignment="1">
      <alignment horizontal="center" vertical="center" wrapText="1"/>
    </xf>
    <xf numFmtId="1" fontId="33" fillId="0" borderId="31" xfId="10" applyNumberFormat="1" applyFont="1" applyFill="1" applyBorder="1" applyAlignment="1">
      <alignment horizontal="center" vertical="center" wrapText="1"/>
    </xf>
    <xf numFmtId="0" fontId="33" fillId="0" borderId="19" xfId="10" applyFont="1" applyFill="1" applyBorder="1" applyAlignment="1">
      <alignment horizontal="center" vertical="center" wrapText="1"/>
    </xf>
    <xf numFmtId="0" fontId="33" fillId="0" borderId="26" xfId="10" applyFont="1" applyFill="1" applyBorder="1" applyAlignment="1">
      <alignment horizontal="center" vertical="center" wrapText="1"/>
    </xf>
    <xf numFmtId="0" fontId="33" fillId="0" borderId="31" xfId="10" applyFont="1" applyFill="1" applyBorder="1" applyAlignment="1">
      <alignment horizontal="center" vertical="center" wrapText="1"/>
    </xf>
    <xf numFmtId="0" fontId="24" fillId="0" borderId="102" xfId="10" applyFont="1" applyFill="1" applyBorder="1" applyAlignment="1">
      <alignment horizontal="left" vertical="center" wrapText="1" indent="1"/>
    </xf>
    <xf numFmtId="39" fontId="33" fillId="0" borderId="115" xfId="10" applyNumberFormat="1" applyFont="1" applyFill="1" applyBorder="1" applyAlignment="1">
      <alignment vertical="center"/>
    </xf>
    <xf numFmtId="39" fontId="33" fillId="0" borderId="28" xfId="10" applyNumberFormat="1" applyFont="1" applyFill="1" applyBorder="1" applyAlignment="1">
      <alignment vertical="center"/>
    </xf>
    <xf numFmtId="39" fontId="33" fillId="0" borderId="105" xfId="10" applyNumberFormat="1" applyFont="1" applyFill="1" applyBorder="1" applyAlignment="1">
      <alignment vertical="center"/>
    </xf>
    <xf numFmtId="39" fontId="33" fillId="0" borderId="19" xfId="10" applyNumberFormat="1" applyFont="1" applyFill="1" applyBorder="1" applyAlignment="1">
      <alignment vertical="center"/>
    </xf>
    <xf numFmtId="39" fontId="33" fillId="0" borderId="26" xfId="10" applyNumberFormat="1" applyFont="1" applyFill="1" applyBorder="1" applyAlignment="1">
      <alignment vertical="center"/>
    </xf>
    <xf numFmtId="39" fontId="33" fillId="0" borderId="31" xfId="10" applyNumberFormat="1" applyFont="1" applyFill="1" applyBorder="1" applyAlignment="1">
      <alignment vertical="center"/>
    </xf>
    <xf numFmtId="39" fontId="34" fillId="0" borderId="19" xfId="10" applyNumberFormat="1" applyFont="1" applyFill="1" applyBorder="1" applyAlignment="1">
      <alignment vertical="center"/>
    </xf>
    <xf numFmtId="39" fontId="34" fillId="0" borderId="26" xfId="10" applyNumberFormat="1" applyFont="1" applyFill="1" applyBorder="1" applyAlignment="1">
      <alignment vertical="center"/>
    </xf>
    <xf numFmtId="39" fontId="34" fillId="0" borderId="31" xfId="10" applyNumberFormat="1" applyFont="1" applyFill="1" applyBorder="1" applyAlignment="1">
      <alignment vertical="center"/>
    </xf>
    <xf numFmtId="0" fontId="24" fillId="0" borderId="32" xfId="8" applyFont="1" applyFill="1" applyBorder="1" applyAlignment="1">
      <alignment horizontal="left" vertical="center" wrapText="1" indent="1"/>
    </xf>
    <xf numFmtId="0" fontId="22" fillId="0" borderId="38" xfId="10" applyFont="1" applyFill="1" applyBorder="1" applyAlignment="1">
      <alignment horizontal="center" vertical="center"/>
    </xf>
    <xf numFmtId="0" fontId="23" fillId="0" borderId="25" xfId="8" applyFont="1" applyFill="1" applyBorder="1" applyAlignment="1">
      <alignment horizontal="left" vertical="center" wrapText="1" indent="1"/>
    </xf>
    <xf numFmtId="0" fontId="23" fillId="0" borderId="39" xfId="8" applyFont="1" applyFill="1" applyBorder="1" applyAlignment="1">
      <alignment horizontal="left" vertical="center" wrapText="1" indent="1"/>
    </xf>
    <xf numFmtId="0" fontId="24" fillId="0" borderId="39" xfId="10" applyFont="1" applyFill="1" applyBorder="1" applyAlignment="1">
      <alignment horizontal="left" vertical="center" wrapText="1" indent="1"/>
    </xf>
    <xf numFmtId="0" fontId="24" fillId="0" borderId="39" xfId="10" applyFont="1" applyFill="1" applyBorder="1" applyAlignment="1">
      <alignment horizontal="center" vertical="center" wrapText="1"/>
    </xf>
    <xf numFmtId="1" fontId="24" fillId="0" borderId="25" xfId="10" applyNumberFormat="1" applyFont="1" applyFill="1" applyBorder="1" applyAlignment="1">
      <alignment horizontal="left" vertical="center" wrapText="1" indent="1"/>
    </xf>
    <xf numFmtId="1" fontId="24" fillId="0" borderId="39" xfId="10" applyNumberFormat="1" applyFont="1" applyFill="1" applyBorder="1" applyAlignment="1">
      <alignment horizontal="left" vertical="center" wrapText="1" indent="1"/>
    </xf>
    <xf numFmtId="1" fontId="33" fillId="0" borderId="39" xfId="10" applyNumberFormat="1" applyFont="1" applyFill="1" applyBorder="1" applyAlignment="1">
      <alignment horizontal="center" vertical="center" wrapText="1"/>
    </xf>
    <xf numFmtId="0" fontId="33" fillId="0" borderId="39" xfId="10" applyFont="1" applyFill="1" applyBorder="1" applyAlignment="1">
      <alignment horizontal="center" vertical="center" wrapText="1"/>
    </xf>
    <xf numFmtId="0" fontId="24" fillId="0" borderId="40" xfId="10" applyFont="1" applyFill="1" applyBorder="1" applyAlignment="1">
      <alignment horizontal="left" vertical="center" wrapText="1" indent="1"/>
    </xf>
    <xf numFmtId="39" fontId="33" fillId="0" borderId="45" xfId="10" applyNumberFormat="1" applyFont="1" applyFill="1" applyBorder="1" applyAlignment="1">
      <alignment vertical="center"/>
    </xf>
    <xf numFmtId="39" fontId="33" fillId="0" borderId="47" xfId="10" applyNumberFormat="1" applyFont="1" applyFill="1" applyBorder="1" applyAlignment="1">
      <alignment vertical="center"/>
    </xf>
    <xf numFmtId="39" fontId="33" fillId="0" borderId="25" xfId="10" applyNumberFormat="1" applyFont="1" applyFill="1" applyBorder="1" applyAlignment="1">
      <alignment vertical="center"/>
    </xf>
    <xf numFmtId="39" fontId="33" fillId="0" borderId="39" xfId="10" applyNumberFormat="1" applyFont="1" applyFill="1" applyBorder="1" applyAlignment="1">
      <alignment vertical="center"/>
    </xf>
    <xf numFmtId="39" fontId="34" fillId="0" borderId="25" xfId="10" applyNumberFormat="1" applyFont="1" applyFill="1" applyBorder="1" applyAlignment="1">
      <alignment vertical="center"/>
    </xf>
    <xf numFmtId="39" fontId="34" fillId="0" borderId="39" xfId="10" applyNumberFormat="1" applyFont="1" applyFill="1" applyBorder="1" applyAlignment="1">
      <alignment vertical="center"/>
    </xf>
    <xf numFmtId="0" fontId="24" fillId="0" borderId="81" xfId="10" applyFont="1" applyFill="1" applyBorder="1" applyAlignment="1">
      <alignment horizontal="left" vertical="center" wrapText="1" indent="1"/>
    </xf>
    <xf numFmtId="0" fontId="24" fillId="0" borderId="73" xfId="10" applyFont="1" applyFill="1" applyBorder="1" applyAlignment="1">
      <alignment horizontal="left" vertical="center" wrapText="1" indent="1"/>
    </xf>
    <xf numFmtId="0" fontId="24" fillId="0" borderId="42" xfId="8" applyFont="1" applyFill="1" applyBorder="1" applyAlignment="1">
      <alignment horizontal="left" vertical="center" wrapText="1" indent="1"/>
    </xf>
    <xf numFmtId="0" fontId="22" fillId="0" borderId="95" xfId="10" applyFont="1" applyFill="1" applyBorder="1" applyAlignment="1">
      <alignment horizontal="center" vertical="center"/>
    </xf>
    <xf numFmtId="0" fontId="23" fillId="0" borderId="17" xfId="8" applyFont="1" applyFill="1" applyBorder="1" applyAlignment="1">
      <alignment horizontal="left" vertical="center" wrapText="1" indent="1"/>
    </xf>
    <xf numFmtId="0" fontId="23" fillId="0" borderId="30" xfId="8" applyFont="1" applyFill="1" applyBorder="1" applyAlignment="1">
      <alignment horizontal="left" vertical="center" wrapText="1" indent="1"/>
    </xf>
    <xf numFmtId="0" fontId="24" fillId="0" borderId="17" xfId="10" applyFont="1" applyFill="1" applyBorder="1" applyAlignment="1">
      <alignment horizontal="left" vertical="center" wrapText="1" indent="1"/>
    </xf>
    <xf numFmtId="0" fontId="24" fillId="0" borderId="30" xfId="10" applyFont="1" applyFill="1" applyBorder="1" applyAlignment="1">
      <alignment horizontal="left" vertical="center" wrapText="1" indent="1"/>
    </xf>
    <xf numFmtId="0" fontId="24" fillId="0" borderId="30" xfId="10" applyFont="1" applyFill="1" applyBorder="1" applyAlignment="1">
      <alignment horizontal="center" vertical="center" wrapText="1"/>
    </xf>
    <xf numFmtId="1" fontId="33" fillId="0" borderId="30" xfId="10" applyNumberFormat="1" applyFont="1" applyFill="1" applyBorder="1" applyAlignment="1">
      <alignment horizontal="center" vertical="center" wrapText="1"/>
    </xf>
    <xf numFmtId="0" fontId="24" fillId="0" borderId="51" xfId="8" applyFont="1" applyFill="1" applyBorder="1" applyAlignment="1">
      <alignment horizontal="left" vertical="center" wrapText="1" indent="1"/>
    </xf>
    <xf numFmtId="0" fontId="22" fillId="0" borderId="94" xfId="10" applyFont="1" applyFill="1" applyBorder="1" applyAlignment="1">
      <alignment horizontal="center" vertical="center"/>
    </xf>
    <xf numFmtId="0" fontId="25" fillId="0" borderId="19" xfId="1" applyNumberFormat="1" applyFont="1" applyFill="1" applyBorder="1" applyAlignment="1">
      <alignment horizontal="center" vertical="center" wrapText="1"/>
    </xf>
    <xf numFmtId="0" fontId="25" fillId="0" borderId="37" xfId="1" applyNumberFormat="1" applyFont="1" applyFill="1" applyBorder="1" applyAlignment="1">
      <alignment horizontal="center" vertical="center" wrapText="1"/>
    </xf>
    <xf numFmtId="0" fontId="25" fillId="0" borderId="17" xfId="10" applyFont="1" applyFill="1" applyBorder="1" applyAlignment="1">
      <alignment horizontal="center" vertical="center" wrapText="1"/>
    </xf>
    <xf numFmtId="0" fontId="25" fillId="0" borderId="25" xfId="10" applyFont="1" applyFill="1" applyBorder="1" applyAlignment="1">
      <alignment horizontal="center" vertical="center" wrapText="1"/>
    </xf>
    <xf numFmtId="0" fontId="24" fillId="0" borderId="33" xfId="10" applyFont="1" applyFill="1" applyBorder="1" applyAlignment="1">
      <alignment horizontal="left" vertical="center" wrapText="1" indent="1"/>
    </xf>
    <xf numFmtId="39" fontId="25" fillId="0" borderId="44" xfId="10" applyNumberFormat="1" applyFont="1" applyFill="1" applyBorder="1" applyAlignment="1">
      <alignment vertical="center"/>
    </xf>
    <xf numFmtId="39" fontId="25" fillId="0" borderId="45" xfId="10" applyNumberFormat="1" applyFont="1" applyFill="1" applyBorder="1" applyAlignment="1">
      <alignment vertical="center"/>
    </xf>
    <xf numFmtId="39" fontId="25" fillId="0" borderId="17" xfId="10" applyNumberFormat="1" applyFont="1" applyFill="1" applyBorder="1" applyAlignment="1">
      <alignment vertical="center"/>
    </xf>
    <xf numFmtId="39" fontId="25" fillId="0" borderId="25" xfId="10" applyNumberFormat="1" applyFont="1" applyFill="1" applyBorder="1" applyAlignment="1">
      <alignment vertical="center"/>
    </xf>
    <xf numFmtId="39" fontId="26" fillId="0" borderId="17" xfId="10" applyNumberFormat="1" applyFont="1" applyFill="1" applyBorder="1" applyAlignment="1">
      <alignment vertical="center"/>
    </xf>
    <xf numFmtId="39" fontId="26" fillId="0" borderId="30" xfId="10" applyNumberFormat="1" applyFont="1" applyFill="1" applyBorder="1" applyAlignment="1">
      <alignment vertical="center"/>
    </xf>
    <xf numFmtId="0" fontId="24" fillId="0" borderId="18" xfId="10" applyFont="1" applyFill="1" applyBorder="1" applyAlignment="1">
      <alignment horizontal="center" vertical="center" wrapText="1"/>
    </xf>
    <xf numFmtId="0" fontId="25" fillId="0" borderId="26" xfId="1" applyNumberFormat="1" applyFont="1" applyFill="1" applyBorder="1" applyAlignment="1">
      <alignment horizontal="center" vertical="center" wrapText="1"/>
    </xf>
    <xf numFmtId="0" fontId="25" fillId="0" borderId="19" xfId="10" applyNumberFormat="1" applyFont="1" applyFill="1" applyBorder="1" applyAlignment="1">
      <alignment horizontal="center" vertical="center" wrapText="1"/>
    </xf>
    <xf numFmtId="0" fontId="25" fillId="0" borderId="26" xfId="10" applyNumberFormat="1" applyFont="1" applyFill="1" applyBorder="1" applyAlignment="1">
      <alignment horizontal="center" vertical="center" wrapText="1"/>
    </xf>
    <xf numFmtId="0" fontId="22" fillId="0" borderId="268" xfId="10" applyFont="1" applyFill="1" applyBorder="1" applyAlignment="1">
      <alignment horizontal="center" vertical="center"/>
    </xf>
    <xf numFmtId="0" fontId="22" fillId="0" borderId="269" xfId="10" applyFont="1" applyFill="1" applyBorder="1" applyAlignment="1">
      <alignment horizontal="center" vertical="center"/>
    </xf>
    <xf numFmtId="0" fontId="24" fillId="12" borderId="17" xfId="8" applyFont="1" applyFill="1" applyBorder="1" applyAlignment="1">
      <alignment horizontal="left" vertical="center" wrapText="1" indent="1"/>
    </xf>
    <xf numFmtId="0" fontId="24" fillId="12" borderId="25" xfId="8" applyFont="1" applyFill="1" applyBorder="1" applyAlignment="1">
      <alignment horizontal="left" vertical="center" wrapText="1" indent="1"/>
    </xf>
    <xf numFmtId="0" fontId="24" fillId="0" borderId="100" xfId="8" applyFont="1" applyFill="1" applyBorder="1" applyAlignment="1">
      <alignment horizontal="center" vertical="center" wrapText="1"/>
    </xf>
    <xf numFmtId="0" fontId="24" fillId="0" borderId="186" xfId="8" applyFont="1" applyFill="1" applyBorder="1" applyAlignment="1">
      <alignment horizontal="center" vertical="center" wrapText="1"/>
    </xf>
    <xf numFmtId="1" fontId="33" fillId="12" borderId="17" xfId="10" applyNumberFormat="1" applyFont="1" applyFill="1" applyBorder="1" applyAlignment="1">
      <alignment horizontal="center" vertical="center" wrapText="1"/>
    </xf>
    <xf numFmtId="1" fontId="33" fillId="12" borderId="25" xfId="10" applyNumberFormat="1" applyFont="1" applyFill="1" applyBorder="1" applyAlignment="1">
      <alignment horizontal="center" vertical="center" wrapText="1"/>
    </xf>
    <xf numFmtId="0" fontId="33" fillId="12" borderId="17" xfId="10" applyFont="1" applyFill="1" applyBorder="1" applyAlignment="1">
      <alignment horizontal="center" vertical="center" wrapText="1"/>
    </xf>
    <xf numFmtId="0" fontId="33" fillId="12" borderId="25" xfId="10" applyFont="1" applyFill="1" applyBorder="1" applyAlignment="1">
      <alignment horizontal="center" vertical="center" wrapText="1"/>
    </xf>
    <xf numFmtId="164" fontId="26" fillId="0" borderId="21" xfId="10" applyNumberFormat="1" applyFont="1" applyFill="1" applyBorder="1" applyAlignment="1">
      <alignment vertical="center"/>
    </xf>
    <xf numFmtId="164" fontId="26" fillId="0" borderId="26" xfId="10" applyNumberFormat="1" applyFont="1" applyFill="1" applyBorder="1" applyAlignment="1">
      <alignment vertical="center"/>
    </xf>
    <xf numFmtId="0" fontId="24" fillId="0" borderId="17" xfId="8" applyFont="1" applyFill="1" applyBorder="1" applyAlignment="1">
      <alignment horizontal="left" vertical="center" wrapText="1" indent="1"/>
    </xf>
    <xf numFmtId="0" fontId="24" fillId="0" borderId="30" xfId="8" applyFont="1" applyFill="1" applyBorder="1" applyAlignment="1">
      <alignment horizontal="left" vertical="center" wrapText="1" indent="1"/>
    </xf>
    <xf numFmtId="0" fontId="24" fillId="0" borderId="30" xfId="8" applyFont="1" applyFill="1" applyBorder="1" applyAlignment="1">
      <alignment horizontal="center" vertical="center" wrapText="1"/>
    </xf>
    <xf numFmtId="0" fontId="33" fillId="0" borderId="30" xfId="10" applyFont="1" applyFill="1" applyBorder="1" applyAlignment="1">
      <alignment horizontal="center" vertical="center" wrapText="1"/>
    </xf>
    <xf numFmtId="0" fontId="24" fillId="0" borderId="36" xfId="10" applyFont="1" applyFill="1" applyBorder="1" applyAlignment="1">
      <alignment horizontal="left" vertical="center" wrapText="1" indent="1"/>
    </xf>
    <xf numFmtId="164" fontId="33" fillId="0" borderId="46" xfId="10" applyNumberFormat="1" applyFont="1" applyFill="1" applyBorder="1" applyAlignment="1">
      <alignment vertical="center"/>
    </xf>
    <xf numFmtId="164" fontId="33" fillId="0" borderId="30" xfId="10" applyNumberFormat="1" applyFont="1" applyFill="1" applyBorder="1" applyAlignment="1">
      <alignment vertical="center"/>
    </xf>
    <xf numFmtId="0" fontId="23" fillId="12" borderId="18" xfId="10" applyFont="1" applyFill="1" applyBorder="1" applyAlignment="1">
      <alignment horizontal="left" vertical="center" wrapText="1" indent="1"/>
    </xf>
    <xf numFmtId="0" fontId="23" fillId="12" borderId="25" xfId="10" applyFont="1" applyFill="1" applyBorder="1" applyAlignment="1">
      <alignment horizontal="left" vertical="center" wrapText="1" indent="1"/>
    </xf>
    <xf numFmtId="0" fontId="23" fillId="12" borderId="30" xfId="10" applyFont="1" applyFill="1" applyBorder="1" applyAlignment="1">
      <alignment horizontal="left" vertical="center" wrapText="1" indent="1"/>
    </xf>
    <xf numFmtId="0" fontId="24" fillId="12" borderId="18" xfId="10" applyFont="1" applyFill="1" applyBorder="1" applyAlignment="1">
      <alignment horizontal="left" vertical="center" wrapText="1" indent="1"/>
    </xf>
    <xf numFmtId="0" fontId="24" fillId="12" borderId="30" xfId="10" applyFont="1" applyFill="1" applyBorder="1" applyAlignment="1">
      <alignment horizontal="left" vertical="center" wrapText="1" indent="1"/>
    </xf>
    <xf numFmtId="0" fontId="24" fillId="12" borderId="233" xfId="10" applyFont="1" applyFill="1" applyBorder="1" applyAlignment="1">
      <alignment horizontal="center" vertical="center" wrapText="1"/>
    </xf>
    <xf numFmtId="0" fontId="24" fillId="12" borderId="186" xfId="10" applyFont="1" applyFill="1" applyBorder="1" applyAlignment="1">
      <alignment horizontal="center" vertical="center" wrapText="1"/>
    </xf>
    <xf numFmtId="0" fontId="24" fillId="12" borderId="235" xfId="10" applyFont="1" applyFill="1" applyBorder="1" applyAlignment="1">
      <alignment horizontal="center" vertical="center" wrapText="1"/>
    </xf>
    <xf numFmtId="1" fontId="25" fillId="12" borderId="21" xfId="1" applyNumberFormat="1" applyFont="1" applyFill="1" applyBorder="1" applyAlignment="1">
      <alignment horizontal="center" vertical="center" wrapText="1"/>
    </xf>
    <xf numFmtId="1" fontId="25" fillId="12" borderId="26" xfId="1" applyNumberFormat="1" applyFont="1" applyFill="1" applyBorder="1" applyAlignment="1">
      <alignment horizontal="center" vertical="center" wrapText="1"/>
    </xf>
    <xf numFmtId="0" fontId="22" fillId="0" borderId="78" xfId="10" applyFont="1" applyFill="1" applyBorder="1" applyAlignment="1">
      <alignment horizontal="center" vertical="center"/>
    </xf>
    <xf numFmtId="0" fontId="22" fillId="0" borderId="270" xfId="10" applyFont="1" applyFill="1" applyBorder="1" applyAlignment="1">
      <alignment horizontal="center" vertical="center"/>
    </xf>
    <xf numFmtId="0" fontId="23" fillId="0" borderId="39" xfId="10" applyFont="1" applyFill="1" applyBorder="1" applyAlignment="1">
      <alignment horizontal="left" vertical="center" wrapText="1" indent="1"/>
    </xf>
    <xf numFmtId="0" fontId="24" fillId="12" borderId="39" xfId="8" applyFont="1" applyFill="1" applyBorder="1" applyAlignment="1">
      <alignment horizontal="left" vertical="center" wrapText="1" indent="1"/>
    </xf>
    <xf numFmtId="0" fontId="24" fillId="0" borderId="166" xfId="8" applyFont="1" applyFill="1" applyBorder="1" applyAlignment="1">
      <alignment horizontal="center" vertical="center" wrapText="1"/>
    </xf>
    <xf numFmtId="3" fontId="25" fillId="0" borderId="17" xfId="1" applyNumberFormat="1" applyFont="1" applyFill="1" applyBorder="1" applyAlignment="1">
      <alignment horizontal="center" vertical="center" wrapText="1"/>
    </xf>
    <xf numFmtId="3" fontId="25" fillId="0" borderId="25" xfId="1" applyNumberFormat="1" applyFont="1" applyFill="1" applyBorder="1" applyAlignment="1">
      <alignment horizontal="center" vertical="center" wrapText="1"/>
    </xf>
    <xf numFmtId="3" fontId="25" fillId="0" borderId="39" xfId="1" applyNumberFormat="1" applyFont="1" applyFill="1" applyBorder="1" applyAlignment="1">
      <alignment horizontal="center" vertical="center" wrapText="1"/>
    </xf>
    <xf numFmtId="0" fontId="25" fillId="0" borderId="39" xfId="10" applyFont="1" applyFill="1" applyBorder="1" applyAlignment="1">
      <alignment horizontal="center" vertical="center" wrapText="1"/>
    </xf>
    <xf numFmtId="164" fontId="25" fillId="0" borderId="44" xfId="10" applyNumberFormat="1" applyFont="1" applyFill="1" applyBorder="1" applyAlignment="1">
      <alignment vertical="center"/>
    </xf>
    <xf numFmtId="164" fontId="25" fillId="0" borderId="45" xfId="10" applyNumberFormat="1" applyFont="1" applyFill="1" applyBorder="1" applyAlignment="1">
      <alignment vertical="center"/>
    </xf>
    <xf numFmtId="164" fontId="25" fillId="0" borderId="47" xfId="10" applyNumberFormat="1" applyFont="1" applyFill="1" applyBorder="1" applyAlignment="1">
      <alignment vertical="center"/>
    </xf>
    <xf numFmtId="164" fontId="25" fillId="0" borderId="17" xfId="10" applyNumberFormat="1" applyFont="1" applyFill="1" applyBorder="1" applyAlignment="1">
      <alignment vertical="center"/>
    </xf>
    <xf numFmtId="164" fontId="25" fillId="0" borderId="25" xfId="10" applyNumberFormat="1" applyFont="1" applyFill="1" applyBorder="1" applyAlignment="1">
      <alignment vertical="center"/>
    </xf>
    <xf numFmtId="164" fontId="25" fillId="0" borderId="39" xfId="10" applyNumberFormat="1" applyFont="1" applyFill="1" applyBorder="1" applyAlignment="1">
      <alignment vertical="center"/>
    </xf>
    <xf numFmtId="164" fontId="26" fillId="0" borderId="17" xfId="10" applyNumberFormat="1" applyFont="1" applyFill="1" applyBorder="1" applyAlignment="1">
      <alignment vertical="center"/>
    </xf>
    <xf numFmtId="164" fontId="26" fillId="0" borderId="25" xfId="10" applyNumberFormat="1" applyFont="1" applyFill="1" applyBorder="1" applyAlignment="1">
      <alignment vertical="center"/>
    </xf>
    <xf numFmtId="164" fontId="26" fillId="0" borderId="39" xfId="10" applyNumberFormat="1" applyFont="1" applyFill="1" applyBorder="1" applyAlignment="1">
      <alignment vertical="center"/>
    </xf>
    <xf numFmtId="0" fontId="24" fillId="0" borderId="41" xfId="10" applyFont="1" applyFill="1" applyBorder="1" applyAlignment="1">
      <alignment horizontal="left" vertical="center" wrapText="1" indent="1"/>
    </xf>
    <xf numFmtId="0" fontId="22" fillId="0" borderId="113" xfId="10" applyFont="1" applyFill="1" applyBorder="1" applyAlignment="1">
      <alignment horizontal="center" vertical="center"/>
    </xf>
    <xf numFmtId="0" fontId="23" fillId="12" borderId="34" xfId="10" applyFont="1" applyFill="1" applyBorder="1" applyAlignment="1">
      <alignment horizontal="left" vertical="center" wrapText="1" indent="1"/>
    </xf>
    <xf numFmtId="0" fontId="23" fillId="12" borderId="26" xfId="10" applyFont="1" applyFill="1" applyBorder="1" applyAlignment="1">
      <alignment horizontal="left" vertical="center" wrapText="1" indent="1"/>
    </xf>
    <xf numFmtId="0" fontId="24" fillId="12" borderId="34" xfId="8" applyFont="1" applyFill="1" applyBorder="1" applyAlignment="1">
      <alignment horizontal="left" vertical="center" wrapText="1" indent="1"/>
    </xf>
    <xf numFmtId="0" fontId="24" fillId="12" borderId="26" xfId="8" applyFont="1" applyFill="1" applyBorder="1" applyAlignment="1">
      <alignment horizontal="left" vertical="center" wrapText="1" indent="1"/>
    </xf>
    <xf numFmtId="0" fontId="24" fillId="12" borderId="34" xfId="8" applyFont="1" applyFill="1" applyBorder="1" applyAlignment="1">
      <alignment horizontal="center" vertical="center" wrapText="1"/>
    </xf>
    <xf numFmtId="0" fontId="24" fillId="12" borderId="26" xfId="8" applyFont="1" applyFill="1" applyBorder="1" applyAlignment="1">
      <alignment horizontal="center" vertical="center" wrapText="1"/>
    </xf>
    <xf numFmtId="0" fontId="24" fillId="12" borderId="34" xfId="10" applyFont="1" applyFill="1" applyBorder="1" applyAlignment="1">
      <alignment horizontal="left" vertical="center" wrapText="1" indent="1"/>
    </xf>
    <xf numFmtId="3" fontId="33" fillId="12" borderId="34" xfId="10" applyNumberFormat="1" applyFont="1" applyFill="1" applyBorder="1" applyAlignment="1">
      <alignment horizontal="center" vertical="center" wrapText="1"/>
    </xf>
    <xf numFmtId="3" fontId="33" fillId="12" borderId="26" xfId="10" applyNumberFormat="1" applyFont="1" applyFill="1" applyBorder="1" applyAlignment="1">
      <alignment horizontal="center" vertical="center" wrapText="1"/>
    </xf>
    <xf numFmtId="0" fontId="33" fillId="12" borderId="34" xfId="10" applyFont="1" applyFill="1" applyBorder="1" applyAlignment="1">
      <alignment horizontal="center" vertical="center" wrapText="1"/>
    </xf>
    <xf numFmtId="0" fontId="33" fillId="12" borderId="26" xfId="10" applyFont="1" applyFill="1" applyBorder="1" applyAlignment="1">
      <alignment horizontal="center" vertical="center" wrapText="1"/>
    </xf>
    <xf numFmtId="0" fontId="24" fillId="12" borderId="81" xfId="10" applyFont="1" applyFill="1" applyBorder="1" applyAlignment="1">
      <alignment horizontal="left" vertical="center" wrapText="1" indent="1"/>
    </xf>
    <xf numFmtId="0" fontId="24" fillId="12" borderId="27" xfId="10" applyFont="1" applyFill="1" applyBorder="1" applyAlignment="1">
      <alignment horizontal="left" vertical="center" wrapText="1" indent="1"/>
    </xf>
    <xf numFmtId="39" fontId="33" fillId="12" borderId="82" xfId="10" applyNumberFormat="1" applyFont="1" applyFill="1" applyBorder="1" applyAlignment="1">
      <alignment vertical="center"/>
    </xf>
    <xf numFmtId="39" fontId="33" fillId="12" borderId="28" xfId="10" applyNumberFormat="1" applyFont="1" applyFill="1" applyBorder="1" applyAlignment="1">
      <alignment vertical="center"/>
    </xf>
    <xf numFmtId="39" fontId="33" fillId="12" borderId="34" xfId="10" applyNumberFormat="1" applyFont="1" applyFill="1" applyBorder="1" applyAlignment="1">
      <alignment vertical="center"/>
    </xf>
    <xf numFmtId="39" fontId="33" fillId="12" borderId="26" xfId="10" applyNumberFormat="1" applyFont="1" applyFill="1" applyBorder="1" applyAlignment="1">
      <alignment vertical="center"/>
    </xf>
    <xf numFmtId="39" fontId="34" fillId="12" borderId="34" xfId="10" applyNumberFormat="1" applyFont="1" applyFill="1" applyBorder="1" applyAlignment="1">
      <alignment vertical="center"/>
    </xf>
    <xf numFmtId="39" fontId="34" fillId="12" borderId="26" xfId="10" applyNumberFormat="1" applyFont="1" applyFill="1" applyBorder="1" applyAlignment="1">
      <alignment vertical="center"/>
    </xf>
    <xf numFmtId="0" fontId="30" fillId="12" borderId="34" xfId="0" applyFont="1" applyFill="1" applyBorder="1" applyAlignment="1">
      <alignment horizontal="left" vertical="center" wrapText="1" indent="1"/>
    </xf>
    <xf numFmtId="0" fontId="30" fillId="12" borderId="26" xfId="0" applyFont="1" applyFill="1" applyBorder="1" applyAlignment="1">
      <alignment horizontal="left" vertical="center" wrapText="1" indent="1"/>
    </xf>
    <xf numFmtId="0" fontId="24" fillId="12" borderId="49" xfId="10" applyFont="1" applyFill="1" applyBorder="1" applyAlignment="1">
      <alignment horizontal="left" vertical="center" wrapText="1" indent="1"/>
    </xf>
    <xf numFmtId="164" fontId="25" fillId="0" borderId="18" xfId="10" applyNumberFormat="1" applyFont="1" applyFill="1" applyBorder="1" applyAlignment="1">
      <alignment vertical="center"/>
    </xf>
    <xf numFmtId="164" fontId="25" fillId="0" borderId="30" xfId="10" applyNumberFormat="1" applyFont="1" applyFill="1" applyBorder="1" applyAlignment="1">
      <alignment vertical="center"/>
    </xf>
    <xf numFmtId="39" fontId="33" fillId="0" borderId="44" xfId="10" applyNumberFormat="1" applyFont="1" applyFill="1" applyBorder="1" applyAlignment="1">
      <alignment vertical="center"/>
    </xf>
    <xf numFmtId="39" fontId="33" fillId="0" borderId="46" xfId="10" applyNumberFormat="1" applyFont="1" applyFill="1" applyBorder="1" applyAlignment="1">
      <alignment vertical="center"/>
    </xf>
    <xf numFmtId="39" fontId="33" fillId="0" borderId="17" xfId="10" applyNumberFormat="1" applyFont="1" applyFill="1" applyBorder="1" applyAlignment="1">
      <alignment vertical="center"/>
    </xf>
    <xf numFmtId="39" fontId="33" fillId="0" borderId="30" xfId="10" applyNumberFormat="1" applyFont="1" applyFill="1" applyBorder="1" applyAlignment="1">
      <alignment vertical="center"/>
    </xf>
    <xf numFmtId="39" fontId="26" fillId="0" borderId="19" xfId="10" applyNumberFormat="1" applyFont="1" applyFill="1" applyBorder="1" applyAlignment="1">
      <alignment vertical="center" wrapText="1"/>
    </xf>
    <xf numFmtId="39" fontId="26" fillId="0" borderId="37" xfId="10" applyNumberFormat="1" applyFont="1" applyFill="1" applyBorder="1" applyAlignment="1">
      <alignment vertical="center" wrapText="1"/>
    </xf>
    <xf numFmtId="39" fontId="34" fillId="0" borderId="17" xfId="10" applyNumberFormat="1" applyFont="1" applyFill="1" applyBorder="1" applyAlignment="1">
      <alignment vertical="center"/>
    </xf>
    <xf numFmtId="39" fontId="34" fillId="0" borderId="30" xfId="10" applyNumberFormat="1" applyFont="1" applyFill="1" applyBorder="1" applyAlignment="1">
      <alignment vertical="center"/>
    </xf>
    <xf numFmtId="39" fontId="25" fillId="0" borderId="50" xfId="10" applyNumberFormat="1" applyFont="1" applyFill="1" applyBorder="1" applyAlignment="1">
      <alignment vertical="center" wrapText="1"/>
    </xf>
    <xf numFmtId="39" fontId="25" fillId="0" borderId="28" xfId="10" applyNumberFormat="1" applyFont="1" applyFill="1" applyBorder="1" applyAlignment="1">
      <alignment vertical="center" wrapText="1"/>
    </xf>
    <xf numFmtId="39" fontId="25" fillId="0" borderId="19" xfId="10" applyNumberFormat="1" applyFont="1" applyFill="1" applyBorder="1" applyAlignment="1">
      <alignment vertical="center" wrapText="1"/>
    </xf>
    <xf numFmtId="39" fontId="25" fillId="0" borderId="26" xfId="10" applyNumberFormat="1" applyFont="1" applyFill="1" applyBorder="1" applyAlignment="1">
      <alignment vertical="center" wrapText="1"/>
    </xf>
    <xf numFmtId="39" fontId="25" fillId="0" borderId="18" xfId="10" applyNumberFormat="1" applyFont="1" applyFill="1" applyBorder="1" applyAlignment="1">
      <alignment vertical="center" wrapText="1"/>
    </xf>
    <xf numFmtId="39" fontId="25" fillId="0" borderId="25" xfId="10" applyNumberFormat="1" applyFont="1" applyFill="1" applyBorder="1" applyAlignment="1">
      <alignment vertical="center" wrapText="1"/>
    </xf>
    <xf numFmtId="164" fontId="34" fillId="0" borderId="17" xfId="10" applyNumberFormat="1" applyFont="1" applyFill="1" applyBorder="1" applyAlignment="1">
      <alignment vertical="center"/>
    </xf>
    <xf numFmtId="0" fontId="24" fillId="12" borderId="36" xfId="10" applyFont="1" applyFill="1" applyBorder="1" applyAlignment="1">
      <alignment horizontal="left" vertical="center" wrapText="1" indent="1"/>
    </xf>
    <xf numFmtId="164" fontId="34" fillId="0" borderId="30" xfId="10" applyNumberFormat="1" applyFont="1" applyFill="1" applyBorder="1" applyAlignment="1">
      <alignment vertical="center"/>
    </xf>
    <xf numFmtId="39" fontId="26" fillId="0" borderId="34" xfId="12" applyNumberFormat="1" applyFont="1" applyFill="1" applyBorder="1" applyAlignment="1">
      <alignment vertical="center"/>
    </xf>
    <xf numFmtId="39" fontId="26" fillId="0" borderId="37" xfId="12" applyNumberFormat="1" applyFont="1" applyFill="1" applyBorder="1" applyAlignment="1">
      <alignment vertical="center"/>
    </xf>
    <xf numFmtId="0" fontId="30" fillId="0" borderId="34" xfId="12" applyFont="1" applyFill="1" applyBorder="1" applyAlignment="1">
      <alignment horizontal="left" vertical="center" wrapText="1" indent="1"/>
    </xf>
    <xf numFmtId="0" fontId="30" fillId="0" borderId="37" xfId="12" applyFont="1" applyFill="1" applyBorder="1" applyAlignment="1">
      <alignment horizontal="left" vertical="center" wrapText="1" indent="1"/>
    </xf>
    <xf numFmtId="0" fontId="24" fillId="0" borderId="137" xfId="10" applyFont="1" applyFill="1" applyBorder="1" applyAlignment="1">
      <alignment horizontal="left" vertical="center" wrapText="1" indent="1"/>
    </xf>
    <xf numFmtId="0" fontId="24" fillId="0" borderId="165" xfId="10" applyFont="1" applyFill="1" applyBorder="1" applyAlignment="1">
      <alignment horizontal="left" vertical="center" wrapText="1" indent="1"/>
    </xf>
    <xf numFmtId="1" fontId="33" fillId="12" borderId="34" xfId="10" applyNumberFormat="1" applyFont="1" applyFill="1" applyBorder="1" applyAlignment="1">
      <alignment horizontal="center" vertical="center" wrapText="1"/>
    </xf>
    <xf numFmtId="1" fontId="33" fillId="12" borderId="26" xfId="10" applyNumberFormat="1" applyFont="1" applyFill="1" applyBorder="1" applyAlignment="1">
      <alignment horizontal="center" vertical="center" wrapText="1"/>
    </xf>
    <xf numFmtId="164" fontId="33" fillId="0" borderId="47" xfId="10" applyNumberFormat="1" applyFont="1" applyFill="1" applyBorder="1" applyAlignment="1">
      <alignment vertical="center"/>
    </xf>
    <xf numFmtId="164" fontId="33" fillId="0" borderId="39" xfId="10" applyNumberFormat="1" applyFont="1" applyFill="1" applyBorder="1" applyAlignment="1">
      <alignment vertical="center"/>
    </xf>
    <xf numFmtId="0" fontId="30" fillId="0" borderId="81" xfId="12" applyFont="1" applyFill="1" applyBorder="1" applyAlignment="1">
      <alignment horizontal="left" vertical="center" wrapText="1" indent="1"/>
    </xf>
    <xf numFmtId="0" fontId="30" fillId="0" borderId="101" xfId="12" applyFont="1" applyFill="1" applyBorder="1" applyAlignment="1">
      <alignment horizontal="left" vertical="center" wrapText="1" indent="1"/>
    </xf>
    <xf numFmtId="39" fontId="33" fillId="0" borderId="82" xfId="12" applyNumberFormat="1" applyFont="1" applyFill="1" applyBorder="1" applyAlignment="1">
      <alignment vertical="center"/>
    </xf>
    <xf numFmtId="39" fontId="33" fillId="0" borderId="110" xfId="12" applyNumberFormat="1" applyFont="1" applyFill="1" applyBorder="1" applyAlignment="1">
      <alignment vertical="center"/>
    </xf>
    <xf numFmtId="39" fontId="33" fillId="0" borderId="34" xfId="12" applyNumberFormat="1" applyFont="1" applyFill="1" applyBorder="1" applyAlignment="1">
      <alignment vertical="center"/>
    </xf>
    <xf numFmtId="39" fontId="33" fillId="0" borderId="37" xfId="12" applyNumberFormat="1" applyFont="1" applyFill="1" applyBorder="1" applyAlignment="1">
      <alignment vertical="center"/>
    </xf>
    <xf numFmtId="39" fontId="25" fillId="0" borderId="34" xfId="12" applyNumberFormat="1" applyFont="1" applyFill="1" applyBorder="1" applyAlignment="1">
      <alignment vertical="center"/>
    </xf>
    <xf numFmtId="39" fontId="25" fillId="0" borderId="37" xfId="12" applyNumberFormat="1" applyFont="1" applyFill="1" applyBorder="1" applyAlignment="1">
      <alignment vertical="center"/>
    </xf>
    <xf numFmtId="0" fontId="67" fillId="0" borderId="51" xfId="8" applyFont="1" applyFill="1" applyBorder="1" applyAlignment="1">
      <alignment horizontal="left" vertical="center" wrapText="1" indent="1"/>
    </xf>
    <xf numFmtId="0" fontId="67" fillId="0" borderId="29" xfId="8" applyFont="1" applyFill="1" applyBorder="1" applyAlignment="1">
      <alignment horizontal="left" vertical="center" wrapText="1" indent="1"/>
    </xf>
    <xf numFmtId="0" fontId="67" fillId="0" borderId="32" xfId="8" applyFont="1" applyFill="1" applyBorder="1" applyAlignment="1">
      <alignment horizontal="left" vertical="center" wrapText="1" indent="1"/>
    </xf>
    <xf numFmtId="0" fontId="22" fillId="0" borderId="103" xfId="10" applyFont="1" applyFill="1" applyBorder="1" applyAlignment="1">
      <alignment horizontal="center" vertical="center"/>
    </xf>
    <xf numFmtId="0" fontId="23" fillId="12" borderId="21" xfId="10" applyFont="1" applyFill="1" applyBorder="1" applyAlignment="1">
      <alignment horizontal="left" vertical="center" wrapText="1" indent="1"/>
    </xf>
    <xf numFmtId="0" fontId="24" fillId="12" borderId="21" xfId="10" applyFont="1" applyFill="1" applyBorder="1" applyAlignment="1">
      <alignment horizontal="center" vertical="center" wrapText="1"/>
    </xf>
    <xf numFmtId="0" fontId="24" fillId="12" borderId="26" xfId="10" applyFont="1" applyFill="1" applyBorder="1" applyAlignment="1">
      <alignment horizontal="center" vertical="center" wrapText="1"/>
    </xf>
    <xf numFmtId="0" fontId="24" fillId="6" borderId="21" xfId="10" applyFont="1" applyFill="1" applyBorder="1" applyAlignment="1">
      <alignment horizontal="left" vertical="center" wrapText="1" indent="1"/>
    </xf>
    <xf numFmtId="0" fontId="24" fillId="6" borderId="26" xfId="10" applyFont="1" applyFill="1" applyBorder="1" applyAlignment="1">
      <alignment horizontal="left" vertical="center" wrapText="1" indent="1"/>
    </xf>
    <xf numFmtId="37" fontId="25" fillId="12" borderId="21" xfId="13" applyNumberFormat="1" applyFont="1" applyFill="1" applyBorder="1" applyAlignment="1">
      <alignment horizontal="center" vertical="center" wrapText="1"/>
    </xf>
    <xf numFmtId="37" fontId="25" fillId="12" borderId="26" xfId="13" applyNumberFormat="1" applyFont="1" applyFill="1" applyBorder="1" applyAlignment="1">
      <alignment horizontal="center" vertical="center" wrapText="1"/>
    </xf>
    <xf numFmtId="0" fontId="25" fillId="12" borderId="21" xfId="0" applyFont="1" applyFill="1" applyBorder="1" applyAlignment="1">
      <alignment horizontal="center" vertical="center" wrapText="1"/>
    </xf>
    <xf numFmtId="0" fontId="25" fillId="12" borderId="26" xfId="0" applyFont="1" applyFill="1" applyBorder="1" applyAlignment="1">
      <alignment horizontal="center" vertical="center" wrapText="1"/>
    </xf>
    <xf numFmtId="0" fontId="30" fillId="12" borderId="21" xfId="0" applyFont="1" applyFill="1" applyBorder="1" applyAlignment="1">
      <alignment horizontal="left" vertical="center" wrapText="1" indent="1"/>
    </xf>
    <xf numFmtId="0" fontId="30" fillId="12" borderId="49" xfId="0" applyFont="1" applyFill="1" applyBorder="1" applyAlignment="1">
      <alignment horizontal="left" vertical="center" wrapText="1" indent="1"/>
    </xf>
    <xf numFmtId="0" fontId="30" fillId="12" borderId="27" xfId="0" applyFont="1" applyFill="1" applyBorder="1" applyAlignment="1">
      <alignment horizontal="left" vertical="center" wrapText="1" indent="1"/>
    </xf>
    <xf numFmtId="39" fontId="25" fillId="12" borderId="50" xfId="0" applyNumberFormat="1" applyFont="1" applyFill="1" applyBorder="1" applyAlignment="1">
      <alignment vertical="center"/>
    </xf>
    <xf numFmtId="39" fontId="25" fillId="12" borderId="28" xfId="0" applyNumberFormat="1" applyFont="1" applyFill="1" applyBorder="1" applyAlignment="1">
      <alignment vertical="center"/>
    </xf>
    <xf numFmtId="39" fontId="25" fillId="12" borderId="21" xfId="0" applyNumberFormat="1" applyFont="1" applyFill="1" applyBorder="1" applyAlignment="1">
      <alignment vertical="center"/>
    </xf>
    <xf numFmtId="39" fontId="25" fillId="12" borderId="26" xfId="0" applyNumberFormat="1" applyFont="1" applyFill="1" applyBorder="1" applyAlignment="1">
      <alignment vertical="center"/>
    </xf>
    <xf numFmtId="39" fontId="26" fillId="12" borderId="21" xfId="0" applyNumberFormat="1" applyFont="1" applyFill="1" applyBorder="1" applyAlignment="1">
      <alignment vertical="center"/>
    </xf>
    <xf numFmtId="39" fontId="26" fillId="12" borderId="26" xfId="0" applyNumberFormat="1" applyFont="1" applyFill="1" applyBorder="1" applyAlignment="1">
      <alignment vertical="center"/>
    </xf>
    <xf numFmtId="39" fontId="26" fillId="0" borderId="26" xfId="12" applyNumberFormat="1" applyFont="1" applyFill="1" applyBorder="1" applyAlignment="1">
      <alignment vertical="center"/>
    </xf>
    <xf numFmtId="39" fontId="26" fillId="0" borderId="41" xfId="12" applyNumberFormat="1" applyFont="1" applyFill="1" applyBorder="1" applyAlignment="1">
      <alignment vertical="center"/>
    </xf>
    <xf numFmtId="0" fontId="30" fillId="0" borderId="26" xfId="12" applyFont="1" applyFill="1" applyBorder="1" applyAlignment="1">
      <alignment horizontal="left" vertical="center" wrapText="1" indent="1"/>
    </xf>
    <xf numFmtId="0" fontId="30" fillId="0" borderId="41" xfId="12" applyFont="1" applyFill="1" applyBorder="1" applyAlignment="1">
      <alignment horizontal="left" vertical="center" wrapText="1" indent="1"/>
    </xf>
    <xf numFmtId="0" fontId="30" fillId="0" borderId="194" xfId="12" applyFont="1" applyFill="1" applyBorder="1" applyAlignment="1">
      <alignment horizontal="left" vertical="center" wrapText="1" indent="1"/>
    </xf>
    <xf numFmtId="0" fontId="30" fillId="0" borderId="126" xfId="12" applyFont="1" applyFill="1" applyBorder="1" applyAlignment="1">
      <alignment horizontal="left" vertical="center" wrapText="1" indent="1"/>
    </xf>
    <xf numFmtId="0" fontId="30" fillId="0" borderId="203" xfId="12" applyFont="1" applyFill="1" applyBorder="1" applyAlignment="1">
      <alignment horizontal="left" vertical="center" wrapText="1" indent="1"/>
    </xf>
    <xf numFmtId="0" fontId="22" fillId="0" borderId="48" xfId="10" applyFont="1" applyFill="1" applyBorder="1" applyAlignment="1">
      <alignment horizontal="center" vertical="center"/>
    </xf>
    <xf numFmtId="0" fontId="23" fillId="0" borderId="18" xfId="10" applyFont="1" applyFill="1" applyBorder="1" applyAlignment="1">
      <alignment horizontal="left" vertical="center" wrapText="1" indent="1"/>
    </xf>
    <xf numFmtId="0" fontId="24" fillId="0" borderId="18" xfId="10" applyFont="1" applyFill="1" applyBorder="1" applyAlignment="1">
      <alignment horizontal="left" vertical="center" wrapText="1" indent="1"/>
    </xf>
    <xf numFmtId="0" fontId="24" fillId="0" borderId="18" xfId="10" applyFont="1" applyFill="1" applyBorder="1" applyAlignment="1">
      <alignment horizontal="center" vertical="center"/>
    </xf>
    <xf numFmtId="0" fontId="24" fillId="0" borderId="25" xfId="10" applyFont="1" applyFill="1" applyBorder="1" applyAlignment="1">
      <alignment horizontal="center" vertical="center"/>
    </xf>
    <xf numFmtId="0" fontId="24" fillId="0" borderId="30" xfId="10" applyFont="1" applyFill="1" applyBorder="1" applyAlignment="1">
      <alignment horizontal="center" vertical="center"/>
    </xf>
    <xf numFmtId="39" fontId="25" fillId="0" borderId="50" xfId="10" applyNumberFormat="1" applyFont="1" applyFill="1" applyBorder="1" applyAlignment="1">
      <alignment vertical="center"/>
    </xf>
    <xf numFmtId="39" fontId="25" fillId="0" borderId="28" xfId="10" applyNumberFormat="1" applyFont="1" applyFill="1" applyBorder="1" applyAlignment="1">
      <alignment vertical="center"/>
    </xf>
    <xf numFmtId="39" fontId="25" fillId="0" borderId="105" xfId="10" applyNumberFormat="1" applyFont="1" applyFill="1" applyBorder="1" applyAlignment="1">
      <alignment vertical="center"/>
    </xf>
    <xf numFmtId="39" fontId="25" fillId="0" borderId="21" xfId="10" applyNumberFormat="1" applyFont="1" applyFill="1" applyBorder="1" applyAlignment="1">
      <alignment vertical="center"/>
    </xf>
    <xf numFmtId="39" fontId="25" fillId="0" borderId="26" xfId="10" applyNumberFormat="1" applyFont="1" applyFill="1" applyBorder="1" applyAlignment="1">
      <alignment vertical="center"/>
    </xf>
    <xf numFmtId="39" fontId="25" fillId="0" borderId="31" xfId="10" applyNumberFormat="1" applyFont="1" applyFill="1" applyBorder="1" applyAlignment="1">
      <alignment vertical="center"/>
    </xf>
    <xf numFmtId="39" fontId="26" fillId="0" borderId="21" xfId="10" applyNumberFormat="1" applyFont="1" applyFill="1" applyBorder="1" applyAlignment="1">
      <alignment vertical="center"/>
    </xf>
    <xf numFmtId="39" fontId="26" fillId="0" borderId="26" xfId="10" applyNumberFormat="1" applyFont="1" applyFill="1" applyBorder="1" applyAlignment="1">
      <alignment vertical="center"/>
    </xf>
    <xf numFmtId="39" fontId="26" fillId="0" borderId="31" xfId="10" applyNumberFormat="1" applyFont="1" applyFill="1" applyBorder="1" applyAlignment="1">
      <alignment vertical="center"/>
    </xf>
    <xf numFmtId="0" fontId="22" fillId="0" borderId="91" xfId="8" applyFont="1" applyFill="1" applyBorder="1" applyAlignment="1">
      <alignment horizontal="center" vertical="center"/>
    </xf>
    <xf numFmtId="0" fontId="22" fillId="0" borderId="92" xfId="8" applyFont="1" applyFill="1" applyBorder="1" applyAlignment="1">
      <alignment horizontal="center" vertical="center"/>
    </xf>
    <xf numFmtId="0" fontId="33" fillId="0" borderId="17" xfId="13" applyNumberFormat="1" applyFont="1" applyFill="1" applyBorder="1" applyAlignment="1">
      <alignment horizontal="center" vertical="center" wrapText="1"/>
    </xf>
    <xf numFmtId="0" fontId="33" fillId="0" borderId="25" xfId="13" applyNumberFormat="1" applyFont="1" applyFill="1" applyBorder="1" applyAlignment="1">
      <alignment horizontal="center" vertical="center" wrapText="1"/>
    </xf>
    <xf numFmtId="39" fontId="33" fillId="0" borderId="115" xfId="10" applyNumberFormat="1" applyFont="1" applyFill="1" applyBorder="1" applyAlignment="1">
      <alignment horizontal="right" vertical="center"/>
    </xf>
    <xf numFmtId="39" fontId="33" fillId="0" borderId="28" xfId="10" applyNumberFormat="1" applyFont="1" applyFill="1" applyBorder="1" applyAlignment="1">
      <alignment horizontal="right" vertical="center"/>
    </xf>
    <xf numFmtId="39" fontId="33" fillId="0" borderId="110" xfId="10" applyNumberFormat="1" applyFont="1" applyFill="1" applyBorder="1" applyAlignment="1">
      <alignment horizontal="right" vertical="center"/>
    </xf>
    <xf numFmtId="39" fontId="33" fillId="0" borderId="19" xfId="10" applyNumberFormat="1" applyFont="1" applyFill="1" applyBorder="1" applyAlignment="1">
      <alignment horizontal="right" vertical="center"/>
    </xf>
    <xf numFmtId="39" fontId="33" fillId="0" borderId="26" xfId="10" applyNumberFormat="1" applyFont="1" applyFill="1" applyBorder="1" applyAlignment="1">
      <alignment horizontal="right" vertical="center"/>
    </xf>
    <xf numFmtId="39" fontId="33" fillId="0" borderId="37" xfId="10" applyNumberFormat="1" applyFont="1" applyFill="1" applyBorder="1" applyAlignment="1">
      <alignment horizontal="right" vertical="center"/>
    </xf>
    <xf numFmtId="39" fontId="33" fillId="0" borderId="17" xfId="10" applyNumberFormat="1" applyFont="1" applyFill="1" applyBorder="1" applyAlignment="1">
      <alignment horizontal="right" vertical="center"/>
    </xf>
    <xf numFmtId="39" fontId="33" fillId="0" borderId="25" xfId="10" applyNumberFormat="1" applyFont="1" applyFill="1" applyBorder="1" applyAlignment="1">
      <alignment horizontal="right" vertical="center"/>
    </xf>
    <xf numFmtId="39" fontId="33" fillId="0" borderId="30" xfId="10" applyNumberFormat="1" applyFont="1" applyFill="1" applyBorder="1" applyAlignment="1">
      <alignment horizontal="right" vertical="center"/>
    </xf>
    <xf numFmtId="39" fontId="34" fillId="0" borderId="37" xfId="10" applyNumberFormat="1" applyFont="1" applyFill="1" applyBorder="1" applyAlignment="1">
      <alignment vertical="center"/>
    </xf>
    <xf numFmtId="0" fontId="27" fillId="0" borderId="113" xfId="12" applyFont="1" applyFill="1" applyBorder="1" applyAlignment="1">
      <alignment horizontal="center" vertical="center"/>
    </xf>
    <xf numFmtId="0" fontId="27" fillId="0" borderId="104" xfId="12" applyFont="1" applyFill="1" applyBorder="1" applyAlignment="1">
      <alignment horizontal="center" vertical="center"/>
    </xf>
    <xf numFmtId="0" fontId="27" fillId="0" borderId="135" xfId="12" applyFont="1" applyFill="1" applyBorder="1" applyAlignment="1">
      <alignment horizontal="center" vertical="center"/>
    </xf>
    <xf numFmtId="0" fontId="63" fillId="0" borderId="34" xfId="12" applyFont="1" applyFill="1" applyBorder="1" applyAlignment="1">
      <alignment horizontal="left" vertical="center" wrapText="1" indent="1"/>
    </xf>
    <xf numFmtId="0" fontId="63" fillId="0" borderId="26" xfId="12" applyFont="1" applyFill="1" applyBorder="1" applyAlignment="1">
      <alignment horizontal="left" vertical="center" wrapText="1" indent="1"/>
    </xf>
    <xf numFmtId="0" fontId="63" fillId="0" borderId="41" xfId="12" applyFont="1" applyFill="1" applyBorder="1" applyAlignment="1">
      <alignment horizontal="left" vertical="center" wrapText="1" indent="1"/>
    </xf>
    <xf numFmtId="0" fontId="30" fillId="0" borderId="34" xfId="12" applyFont="1" applyFill="1" applyBorder="1" applyAlignment="1">
      <alignment horizontal="center" vertical="center" wrapText="1"/>
    </xf>
    <xf numFmtId="0" fontId="30" fillId="0" borderId="26" xfId="12" applyFont="1" applyFill="1" applyBorder="1" applyAlignment="1">
      <alignment horizontal="center" vertical="center" wrapText="1"/>
    </xf>
    <xf numFmtId="0" fontId="30" fillId="0" borderId="41" xfId="12" applyFont="1" applyFill="1" applyBorder="1" applyAlignment="1">
      <alignment horizontal="center" vertical="center" wrapText="1"/>
    </xf>
    <xf numFmtId="0" fontId="25" fillId="0" borderId="34" xfId="12" applyNumberFormat="1" applyFont="1" applyFill="1" applyBorder="1" applyAlignment="1">
      <alignment horizontal="center" vertical="center" wrapText="1"/>
    </xf>
    <xf numFmtId="49" fontId="25" fillId="0" borderId="26" xfId="12" applyNumberFormat="1" applyFont="1" applyFill="1" applyBorder="1" applyAlignment="1">
      <alignment horizontal="center" vertical="center" wrapText="1"/>
    </xf>
    <xf numFmtId="49" fontId="25" fillId="0" borderId="41" xfId="12" applyNumberFormat="1" applyFont="1" applyFill="1" applyBorder="1" applyAlignment="1">
      <alignment horizontal="center" vertical="center" wrapText="1"/>
    </xf>
    <xf numFmtId="49" fontId="25" fillId="0" borderId="34" xfId="12" applyNumberFormat="1" applyFont="1" applyFill="1" applyBorder="1" applyAlignment="1">
      <alignment horizontal="center" vertical="center" wrapText="1"/>
    </xf>
    <xf numFmtId="0" fontId="25" fillId="0" borderId="34" xfId="12" applyFont="1" applyFill="1" applyBorder="1" applyAlignment="1">
      <alignment horizontal="center" vertical="center" wrapText="1"/>
    </xf>
    <xf numFmtId="0" fontId="25" fillId="0" borderId="26" xfId="12" applyFont="1" applyFill="1" applyBorder="1" applyAlignment="1">
      <alignment horizontal="center" vertical="center" wrapText="1"/>
    </xf>
    <xf numFmtId="0" fontId="25" fillId="0" borderId="41" xfId="12" applyFont="1" applyFill="1" applyBorder="1" applyAlignment="1">
      <alignment horizontal="center" vertical="center" wrapText="1"/>
    </xf>
    <xf numFmtId="0" fontId="30" fillId="0" borderId="27" xfId="12" applyFont="1" applyFill="1" applyBorder="1" applyAlignment="1">
      <alignment horizontal="left" vertical="center" wrapText="1" indent="1"/>
    </xf>
    <xf numFmtId="0" fontId="30" fillId="0" borderId="73" xfId="12" applyFont="1" applyFill="1" applyBorder="1" applyAlignment="1">
      <alignment horizontal="left" vertical="center" wrapText="1" indent="1"/>
    </xf>
    <xf numFmtId="39" fontId="33" fillId="0" borderId="28" xfId="12" applyNumberFormat="1" applyFont="1" applyFill="1" applyBorder="1" applyAlignment="1">
      <alignment vertical="center"/>
    </xf>
    <xf numFmtId="39" fontId="33" fillId="0" borderId="121" xfId="12" applyNumberFormat="1" applyFont="1" applyFill="1" applyBorder="1" applyAlignment="1">
      <alignment vertical="center"/>
    </xf>
    <xf numFmtId="39" fontId="33" fillId="0" borderId="26" xfId="12" applyNumberFormat="1" applyFont="1" applyFill="1" applyBorder="1" applyAlignment="1">
      <alignment vertical="center"/>
    </xf>
    <xf numFmtId="39" fontId="33" fillId="0" borderId="41" xfId="12" applyNumberFormat="1" applyFont="1" applyFill="1" applyBorder="1" applyAlignment="1">
      <alignment vertical="center"/>
    </xf>
    <xf numFmtId="39" fontId="25" fillId="0" borderId="26" xfId="12" applyNumberFormat="1" applyFont="1" applyFill="1" applyBorder="1" applyAlignment="1">
      <alignment vertical="center"/>
    </xf>
    <xf numFmtId="39" fontId="25" fillId="0" borderId="41" xfId="12" applyNumberFormat="1" applyFont="1" applyFill="1" applyBorder="1" applyAlignment="1">
      <alignment vertical="center"/>
    </xf>
    <xf numFmtId="1" fontId="25" fillId="0" borderId="26" xfId="12" applyNumberFormat="1" applyFont="1" applyFill="1" applyBorder="1" applyAlignment="1">
      <alignment horizontal="center" vertical="center" wrapText="1"/>
    </xf>
    <xf numFmtId="1" fontId="25" fillId="0" borderId="37" xfId="12" applyNumberFormat="1" applyFont="1" applyFill="1" applyBorder="1" applyAlignment="1">
      <alignment horizontal="center" vertical="center" wrapText="1"/>
    </xf>
    <xf numFmtId="0" fontId="22" fillId="0" borderId="118" xfId="10" applyFont="1" applyFill="1" applyBorder="1" applyAlignment="1">
      <alignment horizontal="center" vertical="center"/>
    </xf>
    <xf numFmtId="0" fontId="22" fillId="0" borderId="119" xfId="10" applyFont="1" applyFill="1" applyBorder="1" applyAlignment="1">
      <alignment horizontal="center" vertical="center"/>
    </xf>
    <xf numFmtId="0" fontId="22" fillId="0" borderId="202" xfId="10" applyFont="1" applyFill="1" applyBorder="1" applyAlignment="1">
      <alignment horizontal="center" vertical="center"/>
    </xf>
    <xf numFmtId="0" fontId="25" fillId="0" borderId="37" xfId="12" applyFont="1" applyFill="1" applyBorder="1" applyAlignment="1">
      <alignment horizontal="center" vertical="center" wrapText="1"/>
    </xf>
    <xf numFmtId="0" fontId="30" fillId="0" borderId="195" xfId="12" applyFont="1" applyFill="1" applyBorder="1" applyAlignment="1">
      <alignment horizontal="left" vertical="center" wrapText="1" indent="1"/>
    </xf>
    <xf numFmtId="0" fontId="27" fillId="0" borderId="106" xfId="12" applyFont="1" applyFill="1" applyBorder="1" applyAlignment="1">
      <alignment horizontal="center" vertical="center"/>
    </xf>
    <xf numFmtId="0" fontId="27" fillId="0" borderId="114" xfId="12" applyFont="1" applyFill="1" applyBorder="1" applyAlignment="1">
      <alignment horizontal="center" vertical="center"/>
    </xf>
    <xf numFmtId="0" fontId="63" fillId="0" borderId="19" xfId="12" applyFont="1" applyFill="1" applyBorder="1" applyAlignment="1">
      <alignment horizontal="left" vertical="center" wrapText="1" indent="1"/>
    </xf>
    <xf numFmtId="0" fontId="63" fillId="0" borderId="31" xfId="12" applyFont="1" applyFill="1" applyBorder="1" applyAlignment="1">
      <alignment horizontal="left" vertical="center" wrapText="1" indent="1"/>
    </xf>
    <xf numFmtId="0" fontId="30" fillId="0" borderId="19" xfId="12" applyFont="1" applyFill="1" applyBorder="1" applyAlignment="1">
      <alignment horizontal="left" vertical="center" wrapText="1" indent="1"/>
    </xf>
    <xf numFmtId="0" fontId="30" fillId="0" borderId="31" xfId="12" applyFont="1" applyFill="1" applyBorder="1" applyAlignment="1">
      <alignment horizontal="left" vertical="center" wrapText="1" indent="1"/>
    </xf>
    <xf numFmtId="0" fontId="30" fillId="0" borderId="19" xfId="12" applyFont="1" applyFill="1" applyBorder="1" applyAlignment="1">
      <alignment horizontal="center" vertical="center" wrapText="1"/>
    </xf>
    <xf numFmtId="0" fontId="30" fillId="0" borderId="31" xfId="12" applyFont="1" applyFill="1" applyBorder="1" applyAlignment="1">
      <alignment horizontal="center" vertical="center" wrapText="1"/>
    </xf>
    <xf numFmtId="49" fontId="25" fillId="0" borderId="19" xfId="12" applyNumberFormat="1" applyFont="1" applyFill="1" applyBorder="1" applyAlignment="1">
      <alignment horizontal="center" vertical="center" wrapText="1"/>
    </xf>
    <xf numFmtId="49" fontId="25" fillId="0" borderId="31" xfId="12" applyNumberFormat="1" applyFont="1" applyFill="1" applyBorder="1" applyAlignment="1">
      <alignment horizontal="center" vertical="center" wrapText="1"/>
    </xf>
    <xf numFmtId="0" fontId="25" fillId="0" borderId="19" xfId="12" applyNumberFormat="1" applyFont="1" applyFill="1" applyBorder="1" applyAlignment="1">
      <alignment horizontal="center" vertical="center" wrapText="1"/>
    </xf>
    <xf numFmtId="0" fontId="25" fillId="0" borderId="19" xfId="12" applyFont="1" applyFill="1" applyBorder="1" applyAlignment="1">
      <alignment horizontal="center" vertical="center" wrapText="1"/>
    </xf>
    <xf numFmtId="0" fontId="25" fillId="0" borderId="31" xfId="12" applyFont="1" applyFill="1" applyBorder="1" applyAlignment="1">
      <alignment horizontal="center" vertical="center" wrapText="1"/>
    </xf>
    <xf numFmtId="0" fontId="30" fillId="0" borderId="90" xfId="12" applyFont="1" applyFill="1" applyBorder="1" applyAlignment="1">
      <alignment horizontal="left" vertical="center" wrapText="1" indent="1"/>
    </xf>
    <xf numFmtId="0" fontId="30" fillId="0" borderId="102" xfId="12" applyFont="1" applyFill="1" applyBorder="1" applyAlignment="1">
      <alignment horizontal="left" vertical="center" wrapText="1" indent="1"/>
    </xf>
    <xf numFmtId="39" fontId="33" fillId="0" borderId="115" xfId="12" applyNumberFormat="1" applyFont="1" applyFill="1" applyBorder="1" applyAlignment="1">
      <alignment vertical="center"/>
    </xf>
    <xf numFmtId="39" fontId="33" fillId="0" borderId="105" xfId="12" applyNumberFormat="1" applyFont="1" applyFill="1" applyBorder="1" applyAlignment="1">
      <alignment vertical="center"/>
    </xf>
    <xf numFmtId="39" fontId="33" fillId="0" borderId="19" xfId="12" applyNumberFormat="1" applyFont="1" applyFill="1" applyBorder="1" applyAlignment="1">
      <alignment vertical="center"/>
    </xf>
    <xf numFmtId="39" fontId="33" fillId="0" borderId="31" xfId="12" applyNumberFormat="1" applyFont="1" applyFill="1" applyBorder="1" applyAlignment="1">
      <alignment vertical="center"/>
    </xf>
    <xf numFmtId="39" fontId="25" fillId="0" borderId="19" xfId="12" applyNumberFormat="1" applyFont="1" applyFill="1" applyBorder="1" applyAlignment="1">
      <alignment vertical="center"/>
    </xf>
    <xf numFmtId="39" fontId="25" fillId="0" borderId="31" xfId="12" applyNumberFormat="1" applyFont="1" applyFill="1" applyBorder="1" applyAlignment="1">
      <alignment vertical="center"/>
    </xf>
    <xf numFmtId="39" fontId="26" fillId="0" borderId="19" xfId="12" applyNumberFormat="1" applyFont="1" applyFill="1" applyBorder="1" applyAlignment="1">
      <alignment vertical="center"/>
    </xf>
    <xf numFmtId="39" fontId="26" fillId="0" borderId="31" xfId="12" applyNumberFormat="1" applyFont="1" applyFill="1" applyBorder="1" applyAlignment="1">
      <alignment vertical="center"/>
    </xf>
    <xf numFmtId="0" fontId="30" fillId="0" borderId="125" xfId="12" applyFont="1" applyFill="1" applyBorder="1" applyAlignment="1">
      <alignment horizontal="left" vertical="center" wrapText="1" indent="1"/>
    </xf>
    <xf numFmtId="0" fontId="30" fillId="0" borderId="127" xfId="12" applyFont="1" applyFill="1" applyBorder="1" applyAlignment="1">
      <alignment horizontal="left" vertical="center" wrapText="1" indent="1"/>
    </xf>
    <xf numFmtId="0" fontId="27" fillId="0" borderId="136" xfId="12" applyFont="1" applyFill="1" applyBorder="1" applyAlignment="1">
      <alignment horizontal="center" vertical="center"/>
    </xf>
    <xf numFmtId="0" fontId="63" fillId="0" borderId="37" xfId="12" applyFont="1" applyFill="1" applyBorder="1" applyAlignment="1">
      <alignment horizontal="left" vertical="center" wrapText="1" indent="1"/>
    </xf>
    <xf numFmtId="0" fontId="30" fillId="0" borderId="37" xfId="12" applyFont="1" applyFill="1" applyBorder="1" applyAlignment="1">
      <alignment horizontal="center" vertical="center" wrapText="1"/>
    </xf>
    <xf numFmtId="0" fontId="24" fillId="0" borderId="19" xfId="12" applyFont="1" applyFill="1" applyBorder="1" applyAlignment="1">
      <alignment horizontal="left" vertical="center" wrapText="1" indent="1"/>
    </xf>
    <xf numFmtId="0" fontId="24" fillId="0" borderId="31" xfId="12" applyFont="1" applyFill="1" applyBorder="1" applyAlignment="1">
      <alignment horizontal="left" vertical="center" wrapText="1" indent="1"/>
    </xf>
    <xf numFmtId="49" fontId="25" fillId="0" borderId="37" xfId="12" applyNumberFormat="1" applyFont="1" applyFill="1" applyBorder="1" applyAlignment="1">
      <alignment horizontal="center" vertical="center" wrapText="1"/>
    </xf>
    <xf numFmtId="0" fontId="30" fillId="0" borderId="193" xfId="12" applyFont="1" applyFill="1" applyBorder="1" applyAlignment="1">
      <alignment horizontal="left" vertical="center" wrapText="1" indent="1"/>
    </xf>
    <xf numFmtId="164" fontId="35" fillId="0" borderId="125" xfId="12" applyNumberFormat="1" applyFont="1" applyFill="1" applyBorder="1" applyAlignment="1">
      <alignment horizontal="left" vertical="center" wrapText="1" indent="1"/>
    </xf>
    <xf numFmtId="0" fontId="35" fillId="0" borderId="126" xfId="12" applyFont="1" applyFill="1" applyBorder="1" applyAlignment="1">
      <alignment horizontal="left" vertical="center" wrapText="1" indent="1"/>
    </xf>
    <xf numFmtId="0" fontId="35" fillId="0" borderId="127" xfId="12" applyFont="1" applyFill="1" applyBorder="1" applyAlignment="1">
      <alignment horizontal="left" vertical="center" wrapText="1" indent="1"/>
    </xf>
    <xf numFmtId="0" fontId="27" fillId="0" borderId="103" xfId="12" applyFont="1" applyFill="1" applyBorder="1" applyAlignment="1">
      <alignment horizontal="center" vertical="center"/>
    </xf>
    <xf numFmtId="0" fontId="30" fillId="0" borderId="21" xfId="12" applyFont="1" applyFill="1" applyBorder="1" applyAlignment="1">
      <alignment horizontal="left" vertical="center" wrapText="1" indent="1"/>
    </xf>
    <xf numFmtId="0" fontId="30" fillId="0" borderId="49" xfId="12" applyFont="1" applyFill="1" applyBorder="1" applyAlignment="1">
      <alignment horizontal="left" vertical="center" wrapText="1" indent="1"/>
    </xf>
    <xf numFmtId="39" fontId="33" fillId="0" borderId="50" xfId="12" applyNumberFormat="1" applyFont="1" applyFill="1" applyBorder="1" applyAlignment="1">
      <alignment vertical="center"/>
    </xf>
    <xf numFmtId="39" fontId="33" fillId="0" borderId="21" xfId="12" applyNumberFormat="1" applyFont="1" applyFill="1" applyBorder="1" applyAlignment="1">
      <alignment vertical="center"/>
    </xf>
    <xf numFmtId="39" fontId="25" fillId="0" borderId="21" xfId="12" applyNumberFormat="1" applyFont="1" applyFill="1" applyBorder="1" applyAlignment="1">
      <alignment vertical="center"/>
    </xf>
    <xf numFmtId="39" fontId="26" fillId="0" borderId="21" xfId="12" applyNumberFormat="1" applyFont="1" applyFill="1" applyBorder="1" applyAlignment="1">
      <alignment vertical="center"/>
    </xf>
    <xf numFmtId="164" fontId="26" fillId="0" borderId="18" xfId="10" applyNumberFormat="1" applyFont="1" applyFill="1" applyBorder="1" applyAlignment="1">
      <alignment vertical="center"/>
    </xf>
    <xf numFmtId="0" fontId="24" fillId="0" borderId="89" xfId="10" applyFont="1" applyFill="1" applyBorder="1" applyAlignment="1">
      <alignment horizontal="left" vertical="center" wrapText="1" indent="1"/>
    </xf>
    <xf numFmtId="0" fontId="22" fillId="0" borderId="93" xfId="10" applyFont="1" applyFill="1" applyBorder="1" applyAlignment="1">
      <alignment horizontal="center" vertical="center"/>
    </xf>
    <xf numFmtId="0" fontId="24" fillId="0" borderId="152" xfId="10" applyFont="1" applyFill="1" applyBorder="1" applyAlignment="1">
      <alignment horizontal="left" vertical="center" wrapText="1" indent="1"/>
    </xf>
    <xf numFmtId="0" fontId="24" fillId="0" borderId="232" xfId="10" applyFont="1" applyFill="1" applyBorder="1" applyAlignment="1">
      <alignment horizontal="left" vertical="center" wrapText="1" indent="1"/>
    </xf>
    <xf numFmtId="0" fontId="24" fillId="0" borderId="138" xfId="10" applyFont="1" applyFill="1" applyBorder="1" applyAlignment="1">
      <alignment horizontal="left" vertical="center" wrapText="1" indent="1"/>
    </xf>
    <xf numFmtId="164" fontId="25" fillId="0" borderId="206" xfId="10" applyNumberFormat="1" applyFont="1" applyFill="1" applyBorder="1" applyAlignment="1">
      <alignment vertical="center"/>
    </xf>
    <xf numFmtId="0" fontId="25" fillId="0" borderId="18" xfId="10" applyFont="1" applyFill="1" applyBorder="1" applyAlignment="1">
      <alignment horizontal="center" vertical="center"/>
    </xf>
    <xf numFmtId="0" fontId="25" fillId="0" borderId="25" xfId="10" applyFont="1" applyFill="1" applyBorder="1" applyAlignment="1">
      <alignment horizontal="center" vertical="center"/>
    </xf>
    <xf numFmtId="0" fontId="84" fillId="0" borderId="16" xfId="10" applyFont="1" applyFill="1" applyBorder="1" applyAlignment="1">
      <alignment horizontal="center" vertical="center"/>
    </xf>
    <xf numFmtId="0" fontId="84" fillId="0" borderId="24" xfId="10" applyFont="1" applyFill="1" applyBorder="1" applyAlignment="1">
      <alignment horizontal="center" vertical="center"/>
    </xf>
    <xf numFmtId="0" fontId="84" fillId="0" borderId="38" xfId="10" applyFont="1" applyFill="1" applyBorder="1" applyAlignment="1">
      <alignment horizontal="center" vertical="center"/>
    </xf>
    <xf numFmtId="0" fontId="22" fillId="0" borderId="236" xfId="10" applyFont="1" applyFill="1" applyBorder="1" applyAlignment="1">
      <alignment horizontal="center" vertical="center"/>
    </xf>
    <xf numFmtId="0" fontId="22" fillId="0" borderId="237" xfId="10" applyFont="1" applyFill="1" applyBorder="1" applyAlignment="1">
      <alignment horizontal="center" vertical="center"/>
    </xf>
    <xf numFmtId="0" fontId="24" fillId="0" borderId="100" xfId="8" applyFont="1" applyFill="1" applyBorder="1" applyAlignment="1">
      <alignment horizontal="left" vertical="center" wrapText="1" indent="1"/>
    </xf>
    <xf numFmtId="0" fontId="24" fillId="0" borderId="186" xfId="8" applyFont="1" applyFill="1" applyBorder="1" applyAlignment="1">
      <alignment horizontal="left" vertical="center" wrapText="1" indent="1"/>
    </xf>
    <xf numFmtId="0" fontId="24" fillId="0" borderId="235" xfId="8" applyFont="1" applyFill="1" applyBorder="1" applyAlignment="1">
      <alignment horizontal="left" vertical="center" wrapText="1" indent="1"/>
    </xf>
    <xf numFmtId="164" fontId="33" fillId="0" borderId="115" xfId="10" applyNumberFormat="1" applyFont="1" applyFill="1" applyBorder="1" applyAlignment="1">
      <alignment horizontal="right" vertical="center"/>
    </xf>
    <xf numFmtId="164" fontId="33" fillId="0" borderId="28" xfId="10" applyNumberFormat="1" applyFont="1" applyFill="1" applyBorder="1" applyAlignment="1">
      <alignment horizontal="right" vertical="center"/>
    </xf>
    <xf numFmtId="164" fontId="33" fillId="0" borderId="110" xfId="10" applyNumberFormat="1" applyFont="1" applyFill="1" applyBorder="1" applyAlignment="1">
      <alignment horizontal="right" vertical="center"/>
    </xf>
    <xf numFmtId="164" fontId="33" fillId="0" borderId="105" xfId="10" applyNumberFormat="1" applyFont="1" applyFill="1" applyBorder="1" applyAlignment="1">
      <alignment horizontal="right" vertical="center"/>
    </xf>
    <xf numFmtId="164" fontId="33" fillId="0" borderId="19" xfId="10" applyNumberFormat="1" applyFont="1" applyFill="1" applyBorder="1" applyAlignment="1">
      <alignment horizontal="right" vertical="center"/>
    </xf>
    <xf numFmtId="164" fontId="33" fillId="0" borderId="26" xfId="10" applyNumberFormat="1" applyFont="1" applyFill="1" applyBorder="1" applyAlignment="1">
      <alignment horizontal="right" vertical="center"/>
    </xf>
    <xf numFmtId="164" fontId="33" fillId="0" borderId="37" xfId="10" applyNumberFormat="1" applyFont="1" applyFill="1" applyBorder="1" applyAlignment="1">
      <alignment horizontal="right" vertical="center"/>
    </xf>
    <xf numFmtId="164" fontId="33" fillId="0" borderId="31" xfId="10" applyNumberFormat="1" applyFont="1" applyFill="1" applyBorder="1" applyAlignment="1">
      <alignment horizontal="right" vertical="center"/>
    </xf>
    <xf numFmtId="164" fontId="34" fillId="0" borderId="19" xfId="10" applyNumberFormat="1" applyFont="1" applyFill="1" applyBorder="1" applyAlignment="1">
      <alignment horizontal="right" vertical="center"/>
    </xf>
    <xf numFmtId="164" fontId="34" fillId="0" borderId="26" xfId="10" applyNumberFormat="1" applyFont="1" applyFill="1" applyBorder="1" applyAlignment="1">
      <alignment horizontal="right" vertical="center"/>
    </xf>
    <xf numFmtId="164" fontId="34" fillId="0" borderId="37" xfId="10" applyNumberFormat="1" applyFont="1" applyFill="1" applyBorder="1" applyAlignment="1">
      <alignment horizontal="right" vertical="center"/>
    </xf>
    <xf numFmtId="164" fontId="34" fillId="0" borderId="31" xfId="10" applyNumberFormat="1" applyFont="1" applyFill="1" applyBorder="1" applyAlignment="1">
      <alignment horizontal="right" vertical="center"/>
    </xf>
    <xf numFmtId="0" fontId="22" fillId="0" borderId="201" xfId="10" applyFont="1" applyFill="1" applyBorder="1" applyAlignment="1">
      <alignment horizontal="center" vertical="center"/>
    </xf>
    <xf numFmtId="1" fontId="25" fillId="12" borderId="18" xfId="1" applyNumberFormat="1" applyFont="1" applyFill="1" applyBorder="1" applyAlignment="1">
      <alignment horizontal="center" vertical="center" wrapText="1"/>
    </xf>
    <xf numFmtId="1" fontId="25" fillId="12" borderId="25" xfId="1" applyNumberFormat="1" applyFont="1" applyFill="1" applyBorder="1" applyAlignment="1">
      <alignment horizontal="center" vertical="center" wrapText="1"/>
    </xf>
    <xf numFmtId="1" fontId="25" fillId="0" borderId="18" xfId="1" applyNumberFormat="1" applyFont="1" applyFill="1" applyBorder="1" applyAlignment="1">
      <alignment horizontal="center" vertical="center" wrapText="1"/>
    </xf>
    <xf numFmtId="1" fontId="25" fillId="0" borderId="25" xfId="1" applyNumberFormat="1" applyFont="1" applyFill="1" applyBorder="1" applyAlignment="1">
      <alignment horizontal="center" vertical="center" wrapText="1"/>
    </xf>
    <xf numFmtId="0" fontId="24" fillId="0" borderId="17" xfId="0" applyFont="1" applyBorder="1" applyAlignment="1">
      <alignment horizontal="left" vertical="center" wrapText="1" indent="1"/>
    </xf>
    <xf numFmtId="0" fontId="24" fillId="0" borderId="25" xfId="0" applyFont="1" applyBorder="1" applyAlignment="1">
      <alignment horizontal="left" vertical="center" wrapText="1" indent="1"/>
    </xf>
    <xf numFmtId="0" fontId="30" fillId="0" borderId="17" xfId="4" applyFont="1" applyBorder="1" applyAlignment="1">
      <alignment horizontal="left" vertical="center" wrapText="1" indent="1"/>
    </xf>
    <xf numFmtId="0" fontId="30" fillId="0" borderId="25" xfId="4" applyFont="1" applyBorder="1" applyAlignment="1">
      <alignment horizontal="left" vertical="center" wrapText="1" indent="1"/>
    </xf>
    <xf numFmtId="0" fontId="24" fillId="0" borderId="17" xfId="9" applyFont="1" applyFill="1" applyBorder="1" applyAlignment="1">
      <alignment horizontal="left" vertical="center" wrapText="1" indent="1"/>
    </xf>
    <xf numFmtId="0" fontId="24" fillId="0" borderId="25" xfId="9" applyFont="1" applyFill="1" applyBorder="1" applyAlignment="1">
      <alignment horizontal="left" vertical="center" wrapText="1" indent="1"/>
    </xf>
    <xf numFmtId="0" fontId="24" fillId="0" borderId="18" xfId="0" applyFont="1" applyBorder="1" applyAlignment="1">
      <alignment horizontal="left" vertical="center" wrapText="1" indent="1"/>
    </xf>
    <xf numFmtId="0" fontId="24" fillId="0" borderId="30" xfId="0" applyFont="1" applyBorder="1" applyAlignment="1">
      <alignment horizontal="left" vertical="center" wrapText="1" indent="1"/>
    </xf>
    <xf numFmtId="0" fontId="24" fillId="0" borderId="18" xfId="9" applyFont="1" applyFill="1" applyBorder="1" applyAlignment="1">
      <alignment horizontal="left" vertical="center" wrapText="1" indent="1"/>
    </xf>
    <xf numFmtId="0" fontId="24" fillId="0" borderId="30" xfId="9" applyFont="1" applyFill="1" applyBorder="1" applyAlignment="1">
      <alignment horizontal="left" vertical="center" wrapText="1" indent="1"/>
    </xf>
    <xf numFmtId="1" fontId="25" fillId="0" borderId="30" xfId="1" applyNumberFormat="1" applyFont="1" applyFill="1" applyBorder="1" applyAlignment="1">
      <alignment horizontal="center" vertical="center" wrapText="1"/>
    </xf>
    <xf numFmtId="0" fontId="25" fillId="0" borderId="30" xfId="10" applyFont="1" applyFill="1" applyBorder="1" applyAlignment="1">
      <alignment horizontal="center" vertical="center"/>
    </xf>
    <xf numFmtId="164" fontId="25" fillId="0" borderId="206" xfId="10" applyNumberFormat="1" applyFont="1" applyFill="1" applyBorder="1" applyAlignment="1">
      <alignment horizontal="right" vertical="center"/>
    </xf>
    <xf numFmtId="164" fontId="25" fillId="0" borderId="46" xfId="10" applyNumberFormat="1" applyFont="1" applyFill="1" applyBorder="1" applyAlignment="1">
      <alignment horizontal="right" vertical="center"/>
    </xf>
    <xf numFmtId="164" fontId="25" fillId="0" borderId="18" xfId="10" applyNumberFormat="1" applyFont="1" applyFill="1" applyBorder="1" applyAlignment="1">
      <alignment horizontal="right" vertical="center"/>
    </xf>
    <xf numFmtId="164" fontId="25" fillId="0" borderId="30" xfId="10" applyNumberFormat="1" applyFont="1" applyFill="1" applyBorder="1" applyAlignment="1">
      <alignment horizontal="right" vertical="center"/>
    </xf>
    <xf numFmtId="164" fontId="34" fillId="0" borderId="39" xfId="10" applyNumberFormat="1" applyFont="1" applyFill="1" applyBorder="1" applyAlignment="1">
      <alignment vertical="center"/>
    </xf>
    <xf numFmtId="0" fontId="22" fillId="0" borderId="120" xfId="10" applyFont="1" applyFill="1" applyBorder="1" applyAlignment="1">
      <alignment horizontal="center" vertical="center"/>
    </xf>
    <xf numFmtId="0" fontId="24" fillId="0" borderId="39" xfId="8" applyFont="1" applyFill="1" applyBorder="1" applyAlignment="1">
      <alignment horizontal="left" vertical="center" wrapText="1" indent="1"/>
    </xf>
    <xf numFmtId="0" fontId="24" fillId="0" borderId="39" xfId="8" applyFont="1" applyFill="1" applyBorder="1" applyAlignment="1">
      <alignment horizontal="center" vertical="center" wrapText="1"/>
    </xf>
    <xf numFmtId="164" fontId="26" fillId="0" borderId="18" xfId="10" applyNumberFormat="1" applyFont="1" applyFill="1" applyBorder="1" applyAlignment="1">
      <alignment horizontal="right" vertical="center"/>
    </xf>
    <xf numFmtId="164" fontId="26" fillId="0" borderId="30" xfId="10" applyNumberFormat="1" applyFont="1" applyFill="1" applyBorder="1" applyAlignment="1">
      <alignment horizontal="right" vertical="center"/>
    </xf>
    <xf numFmtId="0" fontId="24" fillId="0" borderId="194" xfId="8" applyFont="1" applyFill="1" applyBorder="1" applyAlignment="1">
      <alignment horizontal="left" vertical="center" wrapText="1" indent="1"/>
    </xf>
    <xf numFmtId="164" fontId="22" fillId="0" borderId="195" xfId="8" applyNumberFormat="1" applyFont="1" applyFill="1" applyBorder="1" applyAlignment="1">
      <alignment horizontal="center" vertical="center" wrapText="1"/>
    </xf>
    <xf numFmtId="164" fontId="22" fillId="0" borderId="29" xfId="8" applyNumberFormat="1" applyFont="1" applyFill="1" applyBorder="1" applyAlignment="1">
      <alignment horizontal="center" vertical="center" wrapText="1"/>
    </xf>
    <xf numFmtId="164" fontId="22" fillId="0" borderId="194" xfId="8" applyNumberFormat="1" applyFont="1" applyFill="1" applyBorder="1" applyAlignment="1">
      <alignment horizontal="center" vertical="center" wrapText="1"/>
    </xf>
    <xf numFmtId="0" fontId="24" fillId="0" borderId="195" xfId="8" applyFont="1" applyFill="1" applyBorder="1" applyAlignment="1">
      <alignment horizontal="left" vertical="center" wrapText="1" indent="1"/>
    </xf>
    <xf numFmtId="0" fontId="22" fillId="0" borderId="29" xfId="8" applyFont="1" applyFill="1" applyBorder="1" applyAlignment="1">
      <alignment horizontal="center" vertical="center" wrapText="1"/>
    </xf>
    <xf numFmtId="0" fontId="22" fillId="0" borderId="194" xfId="8" applyFont="1" applyFill="1" applyBorder="1" applyAlignment="1">
      <alignment horizontal="center" vertical="center" wrapText="1"/>
    </xf>
    <xf numFmtId="164" fontId="22" fillId="0" borderId="32" xfId="8" applyNumberFormat="1" applyFont="1" applyFill="1" applyBorder="1" applyAlignment="1">
      <alignment horizontal="center" vertical="center" wrapText="1"/>
    </xf>
    <xf numFmtId="164" fontId="25" fillId="0" borderId="46" xfId="10" applyNumberFormat="1" applyFont="1" applyFill="1" applyBorder="1" applyAlignment="1">
      <alignment vertical="center"/>
    </xf>
    <xf numFmtId="164" fontId="26" fillId="0" borderId="30" xfId="10" applyNumberFormat="1" applyFont="1" applyFill="1" applyBorder="1" applyAlignment="1">
      <alignment vertical="center"/>
    </xf>
    <xf numFmtId="0" fontId="37" fillId="8" borderId="40" xfId="8" applyFont="1" applyFill="1" applyBorder="1" applyAlignment="1">
      <alignment horizontal="left" vertical="center" indent="1"/>
    </xf>
    <xf numFmtId="0" fontId="39" fillId="8" borderId="54" xfId="7" applyFont="1" applyFill="1" applyBorder="1" applyAlignment="1">
      <alignment horizontal="center" vertical="center"/>
    </xf>
    <xf numFmtId="0" fontId="39" fillId="8" borderId="55" xfId="7" applyFont="1" applyFill="1" applyBorder="1" applyAlignment="1">
      <alignment horizontal="center" vertical="center"/>
    </xf>
    <xf numFmtId="0" fontId="39" fillId="8" borderId="56" xfId="7" applyFont="1" applyFill="1" applyBorder="1" applyAlignment="1">
      <alignment horizontal="center" vertical="center"/>
    </xf>
    <xf numFmtId="4" fontId="47" fillId="9" borderId="13" xfId="11" applyNumberFormat="1" applyFont="1" applyFill="1" applyBorder="1" applyAlignment="1">
      <alignment horizontal="left" vertical="center" wrapText="1" indent="1"/>
    </xf>
    <xf numFmtId="4" fontId="48" fillId="9" borderId="13" xfId="11" applyNumberFormat="1" applyFont="1" applyFill="1" applyBorder="1" applyAlignment="1">
      <alignment horizontal="center" vertical="center" wrapText="1"/>
    </xf>
    <xf numFmtId="4" fontId="48" fillId="9" borderId="43" xfId="11" applyNumberFormat="1" applyFont="1" applyFill="1" applyBorder="1" applyAlignment="1">
      <alignment horizontal="center" vertical="center" wrapText="1"/>
    </xf>
    <xf numFmtId="0" fontId="24" fillId="12" borderId="17" xfId="8" applyFont="1" applyFill="1" applyBorder="1" applyAlignment="1">
      <alignment horizontal="center" vertical="center" wrapText="1"/>
    </xf>
    <xf numFmtId="0" fontId="24" fillId="12" borderId="25" xfId="8" applyFont="1" applyFill="1" applyBorder="1" applyAlignment="1">
      <alignment horizontal="center" vertical="center" wrapText="1"/>
    </xf>
    <xf numFmtId="0" fontId="35" fillId="0" borderId="51" xfId="8" applyFont="1" applyFill="1" applyBorder="1" applyAlignment="1">
      <alignment horizontal="left" vertical="center" wrapText="1" indent="1"/>
    </xf>
    <xf numFmtId="0" fontId="35" fillId="0" borderId="29" xfId="8" applyFont="1" applyFill="1" applyBorder="1" applyAlignment="1">
      <alignment horizontal="left" vertical="center" wrapText="1" indent="1"/>
    </xf>
    <xf numFmtId="0" fontId="35" fillId="0" borderId="32" xfId="8" applyFont="1" applyFill="1" applyBorder="1" applyAlignment="1">
      <alignment horizontal="left" vertical="center" wrapText="1" indent="1"/>
    </xf>
    <xf numFmtId="0" fontId="24" fillId="12" borderId="30" xfId="8" applyFont="1" applyFill="1" applyBorder="1" applyAlignment="1">
      <alignment horizontal="left" vertical="center" wrapText="1" indent="1"/>
    </xf>
    <xf numFmtId="0" fontId="24" fillId="0" borderId="235" xfId="8" applyFont="1" applyFill="1" applyBorder="1" applyAlignment="1">
      <alignment horizontal="center" vertical="center" wrapText="1"/>
    </xf>
    <xf numFmtId="1" fontId="33" fillId="12" borderId="30" xfId="10" applyNumberFormat="1" applyFont="1" applyFill="1" applyBorder="1" applyAlignment="1">
      <alignment horizontal="center" vertical="center" wrapText="1"/>
    </xf>
    <xf numFmtId="0" fontId="37" fillId="8" borderId="53" xfId="8" applyFont="1" applyFill="1" applyBorder="1" applyAlignment="1">
      <alignment horizontal="left" vertical="center" indent="1"/>
    </xf>
    <xf numFmtId="0" fontId="37" fillId="8" borderId="13" xfId="8" applyFont="1" applyFill="1" applyBorder="1" applyAlignment="1">
      <alignment horizontal="left" vertical="center" indent="1"/>
    </xf>
    <xf numFmtId="164" fontId="33" fillId="0" borderId="44" xfId="10" applyNumberFormat="1" applyFont="1" applyFill="1" applyBorder="1" applyAlignment="1">
      <alignment horizontal="right" vertical="center"/>
    </xf>
    <xf numFmtId="164" fontId="33" fillId="0" borderId="45" xfId="10" applyNumberFormat="1" applyFont="1" applyFill="1" applyBorder="1" applyAlignment="1">
      <alignment horizontal="right" vertical="center"/>
    </xf>
    <xf numFmtId="164" fontId="33" fillId="0" borderId="17" xfId="10" applyNumberFormat="1" applyFont="1" applyFill="1" applyBorder="1" applyAlignment="1">
      <alignment horizontal="right" vertical="center"/>
    </xf>
    <xf numFmtId="164" fontId="33" fillId="0" borderId="25" xfId="10" applyNumberFormat="1" applyFont="1" applyFill="1" applyBorder="1" applyAlignment="1">
      <alignment horizontal="right" vertical="center"/>
    </xf>
    <xf numFmtId="0" fontId="23" fillId="12" borderId="17" xfId="10" applyFont="1" applyFill="1" applyBorder="1" applyAlignment="1">
      <alignment horizontal="left" vertical="center" wrapText="1" indent="1"/>
    </xf>
    <xf numFmtId="0" fontId="23" fillId="12" borderId="19" xfId="10" applyFont="1" applyFill="1" applyBorder="1" applyAlignment="1">
      <alignment horizontal="left" vertical="center" wrapText="1" indent="1"/>
    </xf>
    <xf numFmtId="0" fontId="23" fillId="12" borderId="31" xfId="10" applyFont="1" applyFill="1" applyBorder="1" applyAlignment="1">
      <alignment horizontal="left" vertical="center" wrapText="1" indent="1"/>
    </xf>
    <xf numFmtId="0" fontId="24" fillId="12" borderId="17" xfId="10" applyFont="1" applyFill="1" applyBorder="1" applyAlignment="1">
      <alignment horizontal="center" vertical="center" wrapText="1"/>
    </xf>
    <xf numFmtId="0" fontId="24" fillId="12" borderId="30" xfId="10" applyFont="1" applyFill="1" applyBorder="1" applyAlignment="1">
      <alignment horizontal="center" vertical="center" wrapText="1"/>
    </xf>
    <xf numFmtId="1" fontId="56" fillId="18" borderId="17" xfId="1" applyNumberFormat="1" applyFont="1" applyFill="1" applyBorder="1" applyAlignment="1">
      <alignment horizontal="center" vertical="center" wrapText="1"/>
    </xf>
    <xf numFmtId="1" fontId="56" fillId="18" borderId="25" xfId="1" applyNumberFormat="1" applyFont="1" applyFill="1" applyBorder="1" applyAlignment="1">
      <alignment horizontal="center" vertical="center" wrapText="1"/>
    </xf>
    <xf numFmtId="1" fontId="56" fillId="18" borderId="30" xfId="1" applyNumberFormat="1" applyFont="1" applyFill="1" applyBorder="1" applyAlignment="1">
      <alignment horizontal="center" vertical="center" wrapText="1"/>
    </xf>
    <xf numFmtId="164" fontId="26" fillId="12" borderId="122" xfId="10" applyNumberFormat="1" applyFont="1" applyFill="1" applyBorder="1" applyAlignment="1">
      <alignment horizontal="right" vertical="center"/>
    </xf>
    <xf numFmtId="164" fontId="26" fillId="12" borderId="123" xfId="10" applyNumberFormat="1" applyFont="1" applyFill="1" applyBorder="1" applyAlignment="1">
      <alignment horizontal="right" vertical="center"/>
    </xf>
    <xf numFmtId="164" fontId="26" fillId="12" borderId="124" xfId="10" applyNumberFormat="1" applyFont="1" applyFill="1" applyBorder="1" applyAlignment="1">
      <alignment horizontal="right" vertical="center"/>
    </xf>
    <xf numFmtId="1" fontId="56" fillId="18" borderId="39" xfId="1" applyNumberFormat="1" applyFont="1" applyFill="1" applyBorder="1" applyAlignment="1">
      <alignment horizontal="center" vertical="center" wrapText="1"/>
    </xf>
    <xf numFmtId="164" fontId="34" fillId="0" borderId="17" xfId="10" applyNumberFormat="1" applyFont="1" applyFill="1" applyBorder="1" applyAlignment="1">
      <alignment horizontal="right" vertical="center"/>
    </xf>
    <xf numFmtId="164" fontId="34" fillId="0" borderId="25" xfId="10" applyNumberFormat="1" applyFont="1" applyFill="1" applyBorder="1" applyAlignment="1">
      <alignment horizontal="right" vertical="center"/>
    </xf>
    <xf numFmtId="164" fontId="25" fillId="0" borderId="47" xfId="10" applyNumberFormat="1" applyFont="1" applyFill="1" applyBorder="1" applyAlignment="1">
      <alignment horizontal="right" vertical="center"/>
    </xf>
    <xf numFmtId="164" fontId="25" fillId="0" borderId="39" xfId="10" applyNumberFormat="1" applyFont="1" applyFill="1" applyBorder="1" applyAlignment="1">
      <alignment horizontal="right" vertical="center"/>
    </xf>
    <xf numFmtId="164" fontId="26" fillId="0" borderId="39" xfId="10" applyNumberFormat="1" applyFont="1" applyFill="1" applyBorder="1" applyAlignment="1">
      <alignment horizontal="right" vertical="center"/>
    </xf>
    <xf numFmtId="0" fontId="24" fillId="12" borderId="51" xfId="8" applyFont="1" applyFill="1" applyBorder="1" applyAlignment="1">
      <alignment horizontal="left" vertical="center" wrapText="1" indent="1"/>
    </xf>
    <xf numFmtId="0" fontId="24" fillId="12" borderId="29" xfId="8" applyFont="1" applyFill="1" applyBorder="1" applyAlignment="1">
      <alignment horizontal="left" vertical="center" wrapText="1" indent="1"/>
    </xf>
    <xf numFmtId="0" fontId="24" fillId="12" borderId="249" xfId="10" applyFont="1" applyFill="1" applyBorder="1" applyAlignment="1">
      <alignment horizontal="left" vertical="center" wrapText="1" indent="1"/>
    </xf>
    <xf numFmtId="0" fontId="24" fillId="12" borderId="250" xfId="10" applyFont="1" applyFill="1" applyBorder="1" applyAlignment="1">
      <alignment horizontal="left" vertical="center" wrapText="1" indent="1"/>
    </xf>
    <xf numFmtId="0" fontId="24" fillId="12" borderId="251" xfId="10" applyFont="1" applyFill="1" applyBorder="1" applyAlignment="1">
      <alignment horizontal="left" vertical="center" wrapText="1" indent="1"/>
    </xf>
    <xf numFmtId="0" fontId="24" fillId="12" borderId="22" xfId="8" applyFont="1" applyFill="1" applyBorder="1" applyAlignment="1">
      <alignment horizontal="left" vertical="center" wrapText="1" indent="1"/>
    </xf>
    <xf numFmtId="0" fontId="24" fillId="12" borderId="32" xfId="8" applyFont="1" applyFill="1" applyBorder="1" applyAlignment="1">
      <alignment horizontal="left" vertical="center" wrapText="1" indent="1"/>
    </xf>
    <xf numFmtId="164" fontId="25" fillId="12" borderId="50" xfId="10" applyNumberFormat="1" applyFont="1" applyFill="1" applyBorder="1" applyAlignment="1">
      <alignment horizontal="right" vertical="center"/>
    </xf>
    <xf numFmtId="164" fontId="25" fillId="12" borderId="28" xfId="10" applyNumberFormat="1" applyFont="1" applyFill="1" applyBorder="1" applyAlignment="1">
      <alignment horizontal="right" vertical="center"/>
    </xf>
    <xf numFmtId="164" fontId="25" fillId="12" borderId="21" xfId="10" applyNumberFormat="1" applyFont="1" applyFill="1" applyBorder="1" applyAlignment="1">
      <alignment horizontal="right" vertical="center"/>
    </xf>
    <xf numFmtId="164" fontId="25" fillId="12" borderId="26" xfId="10" applyNumberFormat="1" applyFont="1" applyFill="1" applyBorder="1" applyAlignment="1">
      <alignment horizontal="right" vertical="center"/>
    </xf>
    <xf numFmtId="164" fontId="25" fillId="12" borderId="18" xfId="10" applyNumberFormat="1" applyFont="1" applyFill="1" applyBorder="1" applyAlignment="1">
      <alignment horizontal="right" vertical="center"/>
    </xf>
    <xf numFmtId="164" fontId="25" fillId="12" borderId="25" xfId="10" applyNumberFormat="1" applyFont="1" applyFill="1" applyBorder="1" applyAlignment="1">
      <alignment horizontal="right" vertical="center"/>
    </xf>
    <xf numFmtId="164" fontId="26" fillId="12" borderId="21" xfId="10" applyNumberFormat="1" applyFont="1" applyFill="1" applyBorder="1" applyAlignment="1">
      <alignment horizontal="right" vertical="center"/>
    </xf>
    <xf numFmtId="164" fontId="26" fillId="12" borderId="26" xfId="10" applyNumberFormat="1" applyFont="1" applyFill="1" applyBorder="1" applyAlignment="1">
      <alignment horizontal="right" vertical="center"/>
    </xf>
    <xf numFmtId="164" fontId="33" fillId="0" borderId="46" xfId="10" applyNumberFormat="1" applyFont="1" applyFill="1" applyBorder="1" applyAlignment="1">
      <alignment horizontal="right" vertical="center"/>
    </xf>
    <xf numFmtId="164" fontId="33" fillId="0" borderId="30" xfId="10" applyNumberFormat="1" applyFont="1" applyFill="1" applyBorder="1" applyAlignment="1">
      <alignment horizontal="right" vertical="center"/>
    </xf>
    <xf numFmtId="164" fontId="34" fillId="0" borderId="30" xfId="10" applyNumberFormat="1" applyFont="1" applyFill="1" applyBorder="1" applyAlignment="1">
      <alignment horizontal="right" vertical="center"/>
    </xf>
    <xf numFmtId="1" fontId="56" fillId="18" borderId="25" xfId="10" applyNumberFormat="1" applyFont="1" applyFill="1" applyBorder="1" applyAlignment="1">
      <alignment horizontal="center" vertical="center" wrapText="1"/>
    </xf>
    <xf numFmtId="1" fontId="56" fillId="18" borderId="30" xfId="10" applyNumberFormat="1" applyFont="1" applyFill="1" applyBorder="1" applyAlignment="1">
      <alignment horizontal="center" vertical="center" wrapText="1"/>
    </xf>
    <xf numFmtId="1" fontId="25" fillId="12" borderId="17" xfId="1" applyNumberFormat="1" applyFont="1" applyFill="1" applyBorder="1" applyAlignment="1">
      <alignment horizontal="center" vertical="center" wrapText="1"/>
    </xf>
    <xf numFmtId="1" fontId="25" fillId="12" borderId="30" xfId="1" applyNumberFormat="1" applyFont="1" applyFill="1" applyBorder="1" applyAlignment="1">
      <alignment horizontal="center" vertical="center" wrapText="1"/>
    </xf>
    <xf numFmtId="0" fontId="25" fillId="12" borderId="17" xfId="10" applyFont="1" applyFill="1" applyBorder="1" applyAlignment="1">
      <alignment horizontal="center" vertical="center"/>
    </xf>
    <xf numFmtId="0" fontId="25" fillId="12" borderId="25" xfId="10" applyFont="1" applyFill="1" applyBorder="1" applyAlignment="1">
      <alignment horizontal="center" vertical="center"/>
    </xf>
    <xf numFmtId="0" fontId="25" fillId="12" borderId="30" xfId="10" applyFont="1" applyFill="1" applyBorder="1" applyAlignment="1">
      <alignment horizontal="center" vertical="center"/>
    </xf>
    <xf numFmtId="164" fontId="25" fillId="12" borderId="122" xfId="10" applyNumberFormat="1" applyFont="1" applyFill="1" applyBorder="1" applyAlignment="1">
      <alignment horizontal="right" vertical="center"/>
    </xf>
    <xf numFmtId="164" fontId="25" fillId="12" borderId="123" xfId="10" applyNumberFormat="1" applyFont="1" applyFill="1" applyBorder="1" applyAlignment="1">
      <alignment horizontal="right" vertical="center"/>
    </xf>
    <xf numFmtId="164" fontId="25" fillId="12" borderId="124" xfId="10" applyNumberFormat="1" applyFont="1" applyFill="1" applyBorder="1" applyAlignment="1">
      <alignment horizontal="right" vertical="center"/>
    </xf>
    <xf numFmtId="164" fontId="25" fillId="12" borderId="253" xfId="10" applyNumberFormat="1" applyFont="1" applyFill="1" applyBorder="1" applyAlignment="1">
      <alignment horizontal="right" vertical="center"/>
    </xf>
    <xf numFmtId="164" fontId="25" fillId="12" borderId="254" xfId="10" applyNumberFormat="1" applyFont="1" applyFill="1" applyBorder="1" applyAlignment="1">
      <alignment horizontal="right" vertical="center"/>
    </xf>
    <xf numFmtId="164" fontId="25" fillId="12" borderId="255" xfId="10" applyNumberFormat="1" applyFont="1" applyFill="1" applyBorder="1" applyAlignment="1">
      <alignment horizontal="right" vertical="center"/>
    </xf>
    <xf numFmtId="1" fontId="56" fillId="18" borderId="17" xfId="10" applyNumberFormat="1" applyFont="1" applyFill="1" applyBorder="1" applyAlignment="1">
      <alignment horizontal="center" vertical="center" wrapText="1"/>
    </xf>
    <xf numFmtId="0" fontId="25" fillId="18" borderId="17" xfId="10" applyFont="1" applyFill="1" applyBorder="1" applyAlignment="1">
      <alignment horizontal="center" vertical="center"/>
    </xf>
    <xf numFmtId="0" fontId="25" fillId="18" borderId="25" xfId="10" applyFont="1" applyFill="1" applyBorder="1" applyAlignment="1">
      <alignment horizontal="center" vertical="center"/>
    </xf>
    <xf numFmtId="0" fontId="25" fillId="18" borderId="30" xfId="10" applyFont="1" applyFill="1" applyBorder="1" applyAlignment="1">
      <alignment horizontal="center" vertical="center"/>
    </xf>
    <xf numFmtId="1" fontId="56" fillId="18" borderId="21" xfId="1" applyNumberFormat="1" applyFont="1" applyFill="1" applyBorder="1" applyAlignment="1">
      <alignment horizontal="center" vertical="center" wrapText="1"/>
    </xf>
    <xf numFmtId="1" fontId="56" fillId="18" borderId="26" xfId="1" applyNumberFormat="1" applyFont="1" applyFill="1" applyBorder="1" applyAlignment="1">
      <alignment horizontal="center" vertical="center" wrapText="1"/>
    </xf>
    <xf numFmtId="0" fontId="23" fillId="0" borderId="34" xfId="10" applyFont="1" applyFill="1" applyBorder="1" applyAlignment="1">
      <alignment horizontal="left" vertical="center" wrapText="1" indent="1"/>
    </xf>
    <xf numFmtId="0" fontId="23" fillId="0" borderId="26" xfId="10" applyFont="1" applyFill="1" applyBorder="1" applyAlignment="1">
      <alignment horizontal="left" vertical="center" wrapText="1" indent="1"/>
    </xf>
    <xf numFmtId="0" fontId="24" fillId="18" borderId="22" xfId="8" applyFont="1" applyFill="1" applyBorder="1" applyAlignment="1">
      <alignment horizontal="left" vertical="center" wrapText="1" indent="1"/>
    </xf>
    <xf numFmtId="0" fontId="24" fillId="18" borderId="32" xfId="8" applyFont="1" applyFill="1" applyBorder="1" applyAlignment="1">
      <alignment horizontal="left" vertical="center" wrapText="1" indent="1"/>
    </xf>
    <xf numFmtId="0" fontId="23" fillId="0" borderId="19" xfId="10" applyFont="1" applyFill="1" applyBorder="1" applyAlignment="1">
      <alignment horizontal="left" vertical="center" wrapText="1" indent="1"/>
    </xf>
    <xf numFmtId="0" fontId="23" fillId="0" borderId="31" xfId="10" applyFont="1" applyFill="1" applyBorder="1" applyAlignment="1">
      <alignment horizontal="left" vertical="center" wrapText="1" indent="1"/>
    </xf>
    <xf numFmtId="0" fontId="24" fillId="0" borderId="34" xfId="8" applyFont="1" applyFill="1" applyBorder="1" applyAlignment="1">
      <alignment horizontal="left" vertical="center" wrapText="1" indent="1"/>
    </xf>
    <xf numFmtId="0" fontId="24" fillId="0" borderId="34" xfId="8" applyFont="1" applyFill="1" applyBorder="1" applyAlignment="1">
      <alignment horizontal="center" vertical="center" wrapText="1"/>
    </xf>
    <xf numFmtId="0" fontId="24" fillId="0" borderId="26" xfId="8" applyFont="1" applyFill="1" applyBorder="1" applyAlignment="1">
      <alignment horizontal="center" vertical="center" wrapText="1"/>
    </xf>
    <xf numFmtId="1" fontId="33" fillId="0" borderId="34" xfId="10" applyNumberFormat="1" applyFont="1" applyFill="1" applyBorder="1" applyAlignment="1">
      <alignment horizontal="center" vertical="center" wrapText="1"/>
    </xf>
    <xf numFmtId="0" fontId="33" fillId="0" borderId="34" xfId="10" applyFont="1" applyFill="1" applyBorder="1" applyAlignment="1">
      <alignment horizontal="center" vertical="center" wrapText="1"/>
    </xf>
    <xf numFmtId="164" fontId="33" fillId="0" borderId="82" xfId="10" applyNumberFormat="1" applyFont="1" applyFill="1" applyBorder="1" applyAlignment="1">
      <alignment horizontal="right" vertical="center"/>
    </xf>
    <xf numFmtId="164" fontId="33" fillId="0" borderId="34" xfId="10" applyNumberFormat="1" applyFont="1" applyFill="1" applyBorder="1" applyAlignment="1">
      <alignment horizontal="right" vertical="center"/>
    </xf>
    <xf numFmtId="0" fontId="24" fillId="12" borderId="19" xfId="10" applyFont="1" applyFill="1" applyBorder="1" applyAlignment="1">
      <alignment horizontal="left" vertical="center" wrapText="1" indent="1"/>
    </xf>
    <xf numFmtId="0" fontId="24" fillId="12" borderId="31" xfId="10" applyFont="1" applyFill="1" applyBorder="1" applyAlignment="1">
      <alignment horizontal="left" vertical="center" wrapText="1" indent="1"/>
    </xf>
    <xf numFmtId="0" fontId="24" fillId="12" borderId="90" xfId="10" applyFont="1" applyFill="1" applyBorder="1" applyAlignment="1">
      <alignment horizontal="left" vertical="center" wrapText="1" indent="1"/>
    </xf>
    <xf numFmtId="0" fontId="24" fillId="12" borderId="102" xfId="10" applyFont="1" applyFill="1" applyBorder="1" applyAlignment="1">
      <alignment horizontal="left" vertical="center" wrapText="1" indent="1"/>
    </xf>
    <xf numFmtId="164" fontId="33" fillId="12" borderId="108" xfId="10" applyNumberFormat="1" applyFont="1" applyFill="1" applyBorder="1" applyAlignment="1">
      <alignment horizontal="right" vertical="center"/>
    </xf>
    <xf numFmtId="164" fontId="33" fillId="12" borderId="105" xfId="10" applyNumberFormat="1" applyFont="1" applyFill="1" applyBorder="1" applyAlignment="1">
      <alignment horizontal="right" vertical="center"/>
    </xf>
    <xf numFmtId="164" fontId="33" fillId="12" borderId="107" xfId="10" applyNumberFormat="1" applyFont="1" applyFill="1" applyBorder="1" applyAlignment="1">
      <alignment horizontal="right" vertical="center"/>
    </xf>
    <xf numFmtId="164" fontId="33" fillId="12" borderId="31" xfId="10" applyNumberFormat="1" applyFont="1" applyFill="1" applyBorder="1" applyAlignment="1">
      <alignment horizontal="right" vertical="center"/>
    </xf>
    <xf numFmtId="164" fontId="34" fillId="12" borderId="107" xfId="10" applyNumberFormat="1" applyFont="1" applyFill="1" applyBorder="1" applyAlignment="1">
      <alignment horizontal="right" vertical="center"/>
    </xf>
    <xf numFmtId="164" fontId="34" fillId="12" borderId="31" xfId="10" applyNumberFormat="1" applyFont="1" applyFill="1" applyBorder="1" applyAlignment="1">
      <alignment horizontal="right" vertical="center"/>
    </xf>
    <xf numFmtId="164" fontId="34" fillId="0" borderId="34" xfId="10" applyNumberFormat="1" applyFont="1" applyFill="1" applyBorder="1" applyAlignment="1">
      <alignment horizontal="right" vertical="center"/>
    </xf>
    <xf numFmtId="0" fontId="33" fillId="12" borderId="19" xfId="10" applyFont="1" applyFill="1" applyBorder="1" applyAlignment="1">
      <alignment horizontal="center" vertical="center" wrapText="1"/>
    </xf>
    <xf numFmtId="0" fontId="33" fillId="12" borderId="31" xfId="10" applyFont="1" applyFill="1" applyBorder="1" applyAlignment="1">
      <alignment horizontal="center" vertical="center" wrapText="1"/>
    </xf>
    <xf numFmtId="164" fontId="34" fillId="0" borderId="107" xfId="10" applyNumberFormat="1" applyFont="1" applyFill="1" applyBorder="1" applyAlignment="1">
      <alignment horizontal="right" vertical="center"/>
    </xf>
    <xf numFmtId="164" fontId="34" fillId="0" borderId="111" xfId="10" applyNumberFormat="1" applyFont="1" applyFill="1" applyBorder="1" applyAlignment="1">
      <alignment horizontal="right" vertical="center"/>
    </xf>
    <xf numFmtId="0" fontId="24" fillId="0" borderId="107" xfId="10" applyFont="1" applyFill="1" applyBorder="1" applyAlignment="1">
      <alignment horizontal="left" vertical="center" wrapText="1" indent="1"/>
    </xf>
    <xf numFmtId="0" fontId="24" fillId="0" borderId="111" xfId="10" applyFont="1" applyFill="1" applyBorder="1" applyAlignment="1">
      <alignment horizontal="left" vertical="center" wrapText="1" indent="1"/>
    </xf>
    <xf numFmtId="164" fontId="33" fillId="0" borderId="108" xfId="10" applyNumberFormat="1" applyFont="1" applyFill="1" applyBorder="1" applyAlignment="1">
      <alignment horizontal="right" vertical="center"/>
    </xf>
    <xf numFmtId="164" fontId="33" fillId="0" borderId="252" xfId="10" applyNumberFormat="1" applyFont="1" applyFill="1" applyBorder="1" applyAlignment="1">
      <alignment horizontal="right" vertical="center"/>
    </xf>
    <xf numFmtId="0" fontId="24" fillId="12" borderId="107" xfId="10" applyFont="1" applyFill="1" applyBorder="1" applyAlignment="1">
      <alignment horizontal="left" vertical="center" wrapText="1" indent="1"/>
    </xf>
    <xf numFmtId="164" fontId="33" fillId="0" borderId="107" xfId="10" applyNumberFormat="1" applyFont="1" applyFill="1" applyBorder="1" applyAlignment="1">
      <alignment horizontal="right" vertical="center"/>
    </xf>
    <xf numFmtId="164" fontId="33" fillId="0" borderId="111" xfId="10" applyNumberFormat="1" applyFont="1" applyFill="1" applyBorder="1" applyAlignment="1">
      <alignment horizontal="right" vertical="center"/>
    </xf>
    <xf numFmtId="1" fontId="33" fillId="12" borderId="19" xfId="10" applyNumberFormat="1" applyFont="1" applyFill="1" applyBorder="1" applyAlignment="1">
      <alignment horizontal="center" vertical="center" wrapText="1"/>
    </xf>
    <xf numFmtId="1" fontId="33" fillId="12" borderId="31" xfId="10" applyNumberFormat="1" applyFont="1" applyFill="1" applyBorder="1" applyAlignment="1">
      <alignment horizontal="center" vertical="center" wrapText="1"/>
    </xf>
    <xf numFmtId="164" fontId="25" fillId="0" borderId="50" xfId="10" applyNumberFormat="1" applyFont="1" applyFill="1" applyBorder="1" applyAlignment="1">
      <alignment horizontal="right" vertical="center"/>
    </xf>
    <xf numFmtId="164" fontId="25" fillId="0" borderId="28" xfId="10" applyNumberFormat="1" applyFont="1" applyFill="1" applyBorder="1" applyAlignment="1">
      <alignment horizontal="right" vertical="center"/>
    </xf>
    <xf numFmtId="164" fontId="25" fillId="0" borderId="105" xfId="10" applyNumberFormat="1" applyFont="1" applyFill="1" applyBorder="1" applyAlignment="1">
      <alignment horizontal="right" vertical="center"/>
    </xf>
    <xf numFmtId="164" fontId="25" fillId="0" borderId="21" xfId="10" applyNumberFormat="1" applyFont="1" applyFill="1" applyBorder="1" applyAlignment="1">
      <alignment horizontal="right" vertical="center"/>
    </xf>
    <xf numFmtId="164" fontId="25" fillId="0" borderId="26" xfId="10" applyNumberFormat="1" applyFont="1" applyFill="1" applyBorder="1" applyAlignment="1">
      <alignment horizontal="right" vertical="center"/>
    </xf>
    <xf numFmtId="164" fontId="25" fillId="0" borderId="31" xfId="10" applyNumberFormat="1" applyFont="1" applyFill="1" applyBorder="1" applyAlignment="1">
      <alignment horizontal="right" vertical="center"/>
    </xf>
    <xf numFmtId="164" fontId="26" fillId="0" borderId="21" xfId="10" applyNumberFormat="1" applyFont="1" applyFill="1" applyBorder="1" applyAlignment="1">
      <alignment horizontal="right" vertical="center"/>
    </xf>
    <xf numFmtId="164" fontId="26" fillId="0" borderId="26" xfId="10" applyNumberFormat="1" applyFont="1" applyFill="1" applyBorder="1" applyAlignment="1">
      <alignment horizontal="right" vertical="center"/>
    </xf>
    <xf numFmtId="164" fontId="26" fillId="0" borderId="31" xfId="10" applyNumberFormat="1" applyFont="1" applyFill="1" applyBorder="1" applyAlignment="1">
      <alignment horizontal="right" vertical="center"/>
    </xf>
    <xf numFmtId="39" fontId="26" fillId="0" borderId="25" xfId="10" applyNumberFormat="1" applyFont="1" applyFill="1" applyBorder="1" applyAlignment="1">
      <alignment vertical="center"/>
    </xf>
    <xf numFmtId="39" fontId="26" fillId="0" borderId="39" xfId="10" applyNumberFormat="1" applyFont="1" applyFill="1" applyBorder="1" applyAlignment="1">
      <alignment vertical="center"/>
    </xf>
    <xf numFmtId="0" fontId="24" fillId="0" borderId="39" xfId="8" applyFont="1" applyFill="1" applyBorder="1" applyAlignment="1">
      <alignment horizontal="center" vertical="center"/>
    </xf>
    <xf numFmtId="39" fontId="25" fillId="0" borderId="39" xfId="10" applyNumberFormat="1" applyFont="1" applyFill="1" applyBorder="1" applyAlignment="1">
      <alignment vertical="center"/>
    </xf>
    <xf numFmtId="0" fontId="84" fillId="0" borderId="91" xfId="10" applyFont="1" applyFill="1" applyBorder="1" applyAlignment="1">
      <alignment horizontal="center" vertical="center"/>
    </xf>
    <xf numFmtId="0" fontId="84" fillId="0" borderId="93" xfId="10" applyFont="1" applyFill="1" applyBorder="1" applyAlignment="1">
      <alignment horizontal="center" vertical="center"/>
    </xf>
    <xf numFmtId="0" fontId="24" fillId="0" borderId="152" xfId="10" applyFont="1" applyFill="1" applyBorder="1" applyAlignment="1">
      <alignment horizontal="center" vertical="center" wrapText="1"/>
    </xf>
    <xf numFmtId="0" fontId="25" fillId="0" borderId="30" xfId="10" applyFont="1" applyFill="1" applyBorder="1" applyAlignment="1">
      <alignment horizontal="center" vertical="center" wrapText="1"/>
    </xf>
    <xf numFmtId="39" fontId="25" fillId="0" borderId="45" xfId="10" applyNumberFormat="1" applyFont="1" applyFill="1" applyBorder="1" applyAlignment="1">
      <alignment vertical="center" wrapText="1"/>
    </xf>
    <xf numFmtId="39" fontId="25" fillId="0" borderId="46" xfId="10" applyNumberFormat="1" applyFont="1" applyFill="1" applyBorder="1" applyAlignment="1">
      <alignment vertical="center" wrapText="1"/>
    </xf>
    <xf numFmtId="39" fontId="25" fillId="0" borderId="30" xfId="10" applyNumberFormat="1" applyFont="1" applyFill="1" applyBorder="1" applyAlignment="1">
      <alignment vertical="center" wrapText="1"/>
    </xf>
    <xf numFmtId="0" fontId="24" fillId="0" borderId="22" xfId="8" applyFont="1" applyFill="1" applyBorder="1" applyAlignment="1">
      <alignment horizontal="center" vertical="center" wrapText="1"/>
    </xf>
    <xf numFmtId="0" fontId="24" fillId="0" borderId="32" xfId="8" applyFont="1" applyFill="1" applyBorder="1" applyAlignment="1">
      <alignment horizontal="center" vertical="center" wrapText="1"/>
    </xf>
    <xf numFmtId="0" fontId="84" fillId="0" borderId="92" xfId="10" applyFont="1" applyFill="1" applyBorder="1" applyAlignment="1">
      <alignment horizontal="center" vertical="center"/>
    </xf>
    <xf numFmtId="39" fontId="25" fillId="0" borderId="30" xfId="10" applyNumberFormat="1" applyFont="1" applyFill="1" applyBorder="1" applyAlignment="1">
      <alignment vertical="center"/>
    </xf>
    <xf numFmtId="0" fontId="84" fillId="0" borderId="48" xfId="10" applyFont="1" applyFill="1" applyBorder="1" applyAlignment="1">
      <alignment horizontal="center" vertical="center"/>
    </xf>
    <xf numFmtId="0" fontId="84" fillId="0" borderId="95" xfId="10" applyFont="1" applyFill="1" applyBorder="1" applyAlignment="1">
      <alignment horizontal="center" vertical="center"/>
    </xf>
    <xf numFmtId="0" fontId="24" fillId="0" borderId="18" xfId="8" applyFont="1" applyFill="1" applyBorder="1" applyAlignment="1">
      <alignment horizontal="left" vertical="center" wrapText="1" indent="1"/>
    </xf>
    <xf numFmtId="1" fontId="33" fillId="0" borderId="18" xfId="10" applyNumberFormat="1" applyFont="1" applyFill="1" applyBorder="1" applyAlignment="1">
      <alignment horizontal="center" vertical="center" wrapText="1"/>
    </xf>
    <xf numFmtId="0" fontId="25" fillId="0" borderId="31" xfId="10" applyFont="1" applyFill="1" applyBorder="1" applyAlignment="1">
      <alignment horizontal="center" vertical="center"/>
    </xf>
    <xf numFmtId="39" fontId="25" fillId="0" borderId="18" xfId="10" applyNumberFormat="1" applyFont="1" applyFill="1" applyBorder="1" applyAlignment="1">
      <alignment vertical="center"/>
    </xf>
    <xf numFmtId="0" fontId="63" fillId="0" borderId="21" xfId="12" applyFont="1" applyFill="1" applyBorder="1" applyAlignment="1">
      <alignment horizontal="left" vertical="center" wrapText="1" indent="1"/>
    </xf>
    <xf numFmtId="0" fontId="30" fillId="0" borderId="21" xfId="12" applyFont="1" applyFill="1" applyBorder="1" applyAlignment="1">
      <alignment horizontal="center" vertical="center" wrapText="1"/>
    </xf>
    <xf numFmtId="0" fontId="24" fillId="0" borderId="21" xfId="12" applyFont="1" applyFill="1" applyBorder="1" applyAlignment="1" applyProtection="1">
      <alignment horizontal="left" vertical="center" wrapText="1" indent="1"/>
    </xf>
    <xf numFmtId="0" fontId="24" fillId="0" borderId="26" xfId="12" applyFont="1" applyFill="1" applyBorder="1" applyAlignment="1" applyProtection="1">
      <alignment horizontal="left" vertical="center" wrapText="1" indent="1"/>
    </xf>
    <xf numFmtId="0" fontId="25" fillId="0" borderId="21" xfId="12" applyNumberFormat="1" applyFont="1" applyFill="1" applyBorder="1" applyAlignment="1">
      <alignment horizontal="center" vertical="center" wrapText="1"/>
    </xf>
    <xf numFmtId="1" fontId="25" fillId="0" borderId="21" xfId="12" applyNumberFormat="1" applyFont="1" applyFill="1" applyBorder="1" applyAlignment="1">
      <alignment horizontal="center" vertical="center" wrapText="1"/>
    </xf>
    <xf numFmtId="0" fontId="22" fillId="0" borderId="135" xfId="10" applyFont="1" applyFill="1" applyBorder="1" applyAlignment="1">
      <alignment horizontal="center" vertical="center"/>
    </xf>
    <xf numFmtId="0" fontId="24" fillId="0" borderId="144" xfId="7" applyFont="1" applyFill="1" applyBorder="1" applyAlignment="1">
      <alignment horizontal="left" vertical="center" wrapText="1" indent="1"/>
    </xf>
    <xf numFmtId="0" fontId="24" fillId="0" borderId="163" xfId="7" applyFont="1" applyFill="1" applyBorder="1" applyAlignment="1">
      <alignment horizontal="left" vertical="center" wrapText="1" indent="1"/>
    </xf>
    <xf numFmtId="0" fontId="24" fillId="0" borderId="145" xfId="10" applyFont="1" applyFill="1" applyBorder="1" applyAlignment="1">
      <alignment horizontal="center" vertical="center"/>
    </xf>
    <xf numFmtId="0" fontId="24" fillId="0" borderId="164" xfId="10" applyFont="1" applyFill="1" applyBorder="1" applyAlignment="1">
      <alignment horizontal="center" vertical="center"/>
    </xf>
    <xf numFmtId="1" fontId="25" fillId="0" borderId="39" xfId="1" applyNumberFormat="1" applyFont="1" applyFill="1" applyBorder="1" applyAlignment="1">
      <alignment horizontal="center" vertical="center" wrapText="1"/>
    </xf>
    <xf numFmtId="0" fontId="33" fillId="14" borderId="17" xfId="10" applyFont="1" applyFill="1" applyBorder="1" applyAlignment="1">
      <alignment horizontal="center" vertical="center" wrapText="1"/>
    </xf>
    <xf numFmtId="0" fontId="33" fillId="14" borderId="25" xfId="10" applyFont="1" applyFill="1" applyBorder="1" applyAlignment="1">
      <alignment horizontal="center" vertical="center" wrapText="1"/>
    </xf>
    <xf numFmtId="0" fontId="33" fillId="14" borderId="30" xfId="10" applyFont="1" applyFill="1" applyBorder="1" applyAlignment="1">
      <alignment horizontal="center" vertical="center" wrapText="1"/>
    </xf>
    <xf numFmtId="0" fontId="24" fillId="0" borderId="141" xfId="7" applyFont="1" applyFill="1" applyBorder="1" applyAlignment="1">
      <alignment horizontal="left" vertical="center" wrapText="1" indent="1"/>
    </xf>
    <xf numFmtId="0" fontId="24" fillId="0" borderId="149" xfId="7" applyFont="1" applyFill="1" applyBorder="1" applyAlignment="1">
      <alignment horizontal="left" vertical="center" wrapText="1" indent="1"/>
    </xf>
    <xf numFmtId="0" fontId="24" fillId="0" borderId="142" xfId="10" applyFont="1" applyFill="1" applyBorder="1" applyAlignment="1">
      <alignment horizontal="center" vertical="center"/>
    </xf>
    <xf numFmtId="0" fontId="24" fillId="0" borderId="150" xfId="10" applyFont="1" applyFill="1" applyBorder="1" applyAlignment="1">
      <alignment horizontal="center" vertical="center"/>
    </xf>
    <xf numFmtId="1" fontId="33" fillId="14" borderId="17" xfId="10" applyNumberFormat="1" applyFont="1" applyFill="1" applyBorder="1" applyAlignment="1">
      <alignment horizontal="center" vertical="center" wrapText="1"/>
    </xf>
    <xf numFmtId="1" fontId="33" fillId="14" borderId="25" xfId="10" applyNumberFormat="1" applyFont="1" applyFill="1" applyBorder="1" applyAlignment="1">
      <alignment horizontal="center" vertical="center" wrapText="1"/>
    </xf>
    <xf numFmtId="1" fontId="33" fillId="14" borderId="30" xfId="10" applyNumberFormat="1" applyFont="1" applyFill="1" applyBorder="1" applyAlignment="1">
      <alignment horizontal="center" vertical="center" wrapText="1"/>
    </xf>
    <xf numFmtId="0" fontId="24" fillId="0" borderId="155" xfId="10" applyFont="1" applyFill="1" applyBorder="1" applyAlignment="1">
      <alignment horizontal="left" vertical="center" wrapText="1" indent="1"/>
    </xf>
    <xf numFmtId="0" fontId="24" fillId="0" borderId="156" xfId="10" applyFont="1" applyFill="1" applyBorder="1" applyAlignment="1">
      <alignment horizontal="left" vertical="center" wrapText="1" indent="1"/>
    </xf>
    <xf numFmtId="0" fontId="24" fillId="0" borderId="157" xfId="10" applyFont="1" applyFill="1" applyBorder="1" applyAlignment="1">
      <alignment horizontal="left" vertical="center" wrapText="1" indent="1"/>
    </xf>
    <xf numFmtId="0" fontId="30" fillId="0" borderId="159" xfId="4" applyFont="1" applyFill="1" applyBorder="1" applyAlignment="1">
      <alignment horizontal="left" vertical="center" wrapText="1" indent="1"/>
    </xf>
    <xf numFmtId="0" fontId="30" fillId="0" borderId="160" xfId="4" applyFont="1" applyFill="1" applyBorder="1" applyAlignment="1">
      <alignment horizontal="left" vertical="center" wrapText="1" indent="1"/>
    </xf>
    <xf numFmtId="0" fontId="30" fillId="0" borderId="162" xfId="4" applyFont="1" applyFill="1" applyBorder="1" applyAlignment="1">
      <alignment horizontal="left" vertical="center" wrapText="1" indent="1"/>
    </xf>
    <xf numFmtId="1" fontId="33" fillId="0" borderId="143" xfId="10" applyNumberFormat="1" applyFont="1" applyFill="1" applyBorder="1" applyAlignment="1">
      <alignment horizontal="center" vertical="center" wrapText="1"/>
    </xf>
    <xf numFmtId="1" fontId="33" fillId="0" borderId="146" xfId="10" applyNumberFormat="1" applyFont="1" applyFill="1" applyBorder="1" applyAlignment="1">
      <alignment horizontal="center" vertical="center" wrapText="1"/>
    </xf>
    <xf numFmtId="1" fontId="33" fillId="0" borderId="151" xfId="10" applyNumberFormat="1" applyFont="1" applyFill="1" applyBorder="1" applyAlignment="1">
      <alignment horizontal="center" vertical="center" wrapText="1"/>
    </xf>
    <xf numFmtId="3" fontId="33" fillId="0" borderId="17" xfId="10" applyNumberFormat="1" applyFont="1" applyFill="1" applyBorder="1" applyAlignment="1">
      <alignment horizontal="center" vertical="center" wrapText="1"/>
    </xf>
    <xf numFmtId="3" fontId="33" fillId="0" borderId="25" xfId="10" applyNumberFormat="1" applyFont="1" applyFill="1" applyBorder="1" applyAlignment="1">
      <alignment horizontal="center" vertical="center" wrapText="1"/>
    </xf>
    <xf numFmtId="0" fontId="30" fillId="0" borderId="17" xfId="10" applyFont="1" applyFill="1" applyBorder="1" applyAlignment="1">
      <alignment horizontal="left" vertical="center" wrapText="1" indent="1"/>
    </xf>
    <xf numFmtId="0" fontId="30" fillId="0" borderId="25" xfId="10" applyFont="1" applyFill="1" applyBorder="1" applyAlignment="1">
      <alignment horizontal="left" vertical="center" wrapText="1" indent="1"/>
    </xf>
    <xf numFmtId="164" fontId="26" fillId="0" borderId="34" xfId="10" applyNumberFormat="1" applyFont="1" applyFill="1" applyBorder="1" applyAlignment="1">
      <alignment vertical="center"/>
    </xf>
    <xf numFmtId="0" fontId="0" fillId="0" borderId="29" xfId="0" applyBorder="1" applyAlignment="1">
      <alignment horizontal="left" vertical="center" wrapText="1" indent="1"/>
    </xf>
    <xf numFmtId="0" fontId="24" fillId="0" borderId="139" xfId="10" applyFont="1" applyFill="1" applyBorder="1" applyAlignment="1">
      <alignment horizontal="left" vertical="center" wrapText="1" indent="1"/>
    </xf>
    <xf numFmtId="0" fontId="24" fillId="0" borderId="140" xfId="10" applyFont="1" applyFill="1" applyBorder="1" applyAlignment="1">
      <alignment horizontal="left" vertical="center" wrapText="1" indent="1"/>
    </xf>
    <xf numFmtId="164" fontId="26" fillId="0" borderId="19" xfId="10" applyNumberFormat="1" applyFont="1" applyFill="1" applyBorder="1" applyAlignment="1">
      <alignment vertical="center"/>
    </xf>
    <xf numFmtId="164" fontId="26" fillId="0" borderId="49" xfId="10" applyNumberFormat="1" applyFont="1" applyFill="1" applyBorder="1" applyAlignment="1">
      <alignment vertical="center"/>
    </xf>
    <xf numFmtId="164" fontId="26" fillId="0" borderId="27" xfId="10" applyNumberFormat="1" applyFont="1" applyFill="1" applyBorder="1" applyAlignment="1">
      <alignment vertical="center"/>
    </xf>
    <xf numFmtId="0" fontId="24" fillId="0" borderId="18" xfId="7" applyFont="1" applyFill="1" applyBorder="1" applyAlignment="1">
      <alignment horizontal="left" vertical="center" wrapText="1" indent="1"/>
    </xf>
    <xf numFmtId="0" fontId="24" fillId="0" borderId="25" xfId="7" applyFont="1" applyFill="1" applyBorder="1" applyAlignment="1">
      <alignment horizontal="left" vertical="center" wrapText="1" indent="1"/>
    </xf>
    <xf numFmtId="1" fontId="25" fillId="0" borderId="21" xfId="1" applyNumberFormat="1" applyFont="1" applyFill="1" applyBorder="1" applyAlignment="1">
      <alignment horizontal="center" vertical="center" wrapText="1"/>
    </xf>
    <xf numFmtId="1" fontId="25" fillId="0" borderId="26" xfId="1" applyNumberFormat="1" applyFont="1" applyFill="1" applyBorder="1" applyAlignment="1">
      <alignment horizontal="center" vertical="center" wrapText="1"/>
    </xf>
    <xf numFmtId="0" fontId="30" fillId="0" borderId="33" xfId="2" applyFont="1" applyBorder="1" applyAlignment="1">
      <alignment horizontal="left" vertical="center" wrapText="1" indent="1"/>
    </xf>
    <xf numFmtId="0" fontId="30" fillId="0" borderId="35" xfId="2" applyFont="1" applyBorder="1" applyAlignment="1">
      <alignment horizontal="left" vertical="center" wrapText="1" indent="1"/>
    </xf>
    <xf numFmtId="0" fontId="30" fillId="0" borderId="40" xfId="2" applyFont="1" applyBorder="1" applyAlignment="1">
      <alignment horizontal="left" vertical="center" wrapText="1" indent="1"/>
    </xf>
    <xf numFmtId="1" fontId="25" fillId="0" borderId="17" xfId="1" applyNumberFormat="1" applyFont="1" applyFill="1" applyBorder="1" applyAlignment="1">
      <alignment horizontal="center" vertical="center" wrapText="1"/>
    </xf>
    <xf numFmtId="0" fontId="30" fillId="0" borderId="17" xfId="2" applyFont="1" applyBorder="1" applyAlignment="1">
      <alignment horizontal="left" vertical="center" wrapText="1" indent="1"/>
    </xf>
    <xf numFmtId="0" fontId="30" fillId="0" borderId="25" xfId="2" applyFont="1" applyBorder="1" applyAlignment="1">
      <alignment horizontal="left" vertical="center" wrapText="1" indent="1"/>
    </xf>
    <xf numFmtId="0" fontId="30" fillId="0" borderId="30" xfId="2" applyFont="1" applyBorder="1" applyAlignment="1">
      <alignment horizontal="left" vertical="center" wrapText="1" indent="1"/>
    </xf>
    <xf numFmtId="0" fontId="23" fillId="0" borderId="89" xfId="10" applyFont="1" applyFill="1" applyBorder="1" applyAlignment="1">
      <alignment horizontal="left" vertical="center" wrapText="1" indent="1"/>
    </xf>
    <xf numFmtId="0" fontId="23" fillId="0" borderId="35" xfId="10" applyFont="1" applyFill="1" applyBorder="1" applyAlignment="1">
      <alignment horizontal="left" vertical="center" wrapText="1" indent="1"/>
    </xf>
    <xf numFmtId="0" fontId="30" fillId="0" borderId="18" xfId="2" applyFont="1" applyBorder="1" applyAlignment="1">
      <alignment horizontal="left" vertical="center" wrapText="1" indent="1"/>
    </xf>
    <xf numFmtId="0" fontId="30" fillId="0" borderId="2" xfId="2" applyFont="1" applyBorder="1" applyAlignment="1">
      <alignment horizontal="center" vertical="center"/>
    </xf>
    <xf numFmtId="0" fontId="30" fillId="0" borderId="0" xfId="2" applyFont="1" applyBorder="1" applyAlignment="1">
      <alignment horizontal="center" vertical="center"/>
    </xf>
    <xf numFmtId="0" fontId="15" fillId="0" borderId="0" xfId="0" applyFont="1" applyAlignment="1" applyProtection="1">
      <alignment horizontal="center" vertical="center" wrapText="1"/>
      <protection locked="0"/>
    </xf>
    <xf numFmtId="0" fontId="47" fillId="10" borderId="87" xfId="7" applyNumberFormat="1" applyFont="1" applyFill="1" applyBorder="1" applyAlignment="1">
      <alignment horizontal="left" vertical="center" wrapText="1" indent="7"/>
    </xf>
    <xf numFmtId="0" fontId="47" fillId="10" borderId="67" xfId="7" applyNumberFormat="1" applyFont="1" applyFill="1" applyBorder="1" applyAlignment="1">
      <alignment horizontal="left" vertical="center" wrapText="1" indent="7"/>
    </xf>
    <xf numFmtId="4" fontId="47" fillId="10" borderId="67" xfId="11" applyNumberFormat="1" applyFont="1" applyFill="1" applyBorder="1" applyAlignment="1">
      <alignment horizontal="left" vertical="center" wrapText="1" indent="1"/>
    </xf>
    <xf numFmtId="4" fontId="48" fillId="10" borderId="67" xfId="11" applyNumberFormat="1" applyFont="1" applyFill="1" applyBorder="1" applyAlignment="1">
      <alignment horizontal="center" vertical="center" wrapText="1"/>
    </xf>
    <xf numFmtId="4" fontId="48" fillId="10" borderId="70" xfId="11" applyNumberFormat="1" applyFont="1" applyFill="1" applyBorder="1" applyAlignment="1">
      <alignment horizontal="center" vertical="center" wrapText="1"/>
    </xf>
    <xf numFmtId="0" fontId="30" fillId="0" borderId="22" xfId="10" applyFont="1" applyFill="1" applyBorder="1" applyAlignment="1">
      <alignment horizontal="left" vertical="center" wrapText="1" indent="1"/>
    </xf>
    <xf numFmtId="0" fontId="30" fillId="0" borderId="29" xfId="10" applyFont="1" applyFill="1" applyBorder="1" applyAlignment="1">
      <alignment horizontal="left" vertical="center" wrapText="1" indent="1"/>
    </xf>
    <xf numFmtId="0" fontId="30" fillId="0" borderId="32" xfId="10" applyFont="1" applyFill="1" applyBorder="1" applyAlignment="1">
      <alignment horizontal="left" vertical="center" wrapText="1" indent="1"/>
    </xf>
    <xf numFmtId="0" fontId="33" fillId="0" borderId="17" xfId="10" applyNumberFormat="1" applyFont="1" applyFill="1" applyBorder="1" applyAlignment="1">
      <alignment horizontal="center" vertical="center" wrapText="1"/>
    </xf>
    <xf numFmtId="0" fontId="33" fillId="0" borderId="25" xfId="10" applyNumberFormat="1" applyFont="1" applyFill="1" applyBorder="1" applyAlignment="1">
      <alignment horizontal="center" vertical="center" wrapText="1"/>
    </xf>
    <xf numFmtId="39" fontId="34" fillId="0" borderId="18" xfId="18" applyNumberFormat="1" applyFont="1" applyFill="1" applyBorder="1" applyAlignment="1">
      <alignment vertical="center"/>
    </xf>
    <xf numFmtId="39" fontId="34" fillId="0" borderId="25" xfId="18" applyNumberFormat="1" applyFont="1" applyFill="1" applyBorder="1" applyAlignment="1">
      <alignment vertical="center"/>
    </xf>
    <xf numFmtId="39" fontId="34" fillId="0" borderId="30" xfId="18" applyNumberFormat="1" applyFont="1" applyFill="1" applyBorder="1" applyAlignment="1">
      <alignment vertical="center"/>
    </xf>
    <xf numFmtId="0" fontId="24" fillId="0" borderId="18" xfId="18" applyFont="1" applyFill="1" applyBorder="1" applyAlignment="1">
      <alignment horizontal="left" vertical="center" wrapText="1" indent="1"/>
    </xf>
    <xf numFmtId="0" fontId="24" fillId="0" borderId="25" xfId="18" applyFont="1" applyFill="1" applyBorder="1" applyAlignment="1">
      <alignment horizontal="left" vertical="center" wrapText="1" indent="1"/>
    </xf>
    <xf numFmtId="0" fontId="24" fillId="0" borderId="30" xfId="18" applyFont="1" applyFill="1" applyBorder="1" applyAlignment="1">
      <alignment horizontal="left" vertical="center" wrapText="1" indent="1"/>
    </xf>
    <xf numFmtId="39" fontId="34" fillId="0" borderId="17" xfId="18" applyNumberFormat="1" applyFont="1" applyFill="1" applyBorder="1" applyAlignment="1">
      <alignment horizontal="right" vertical="center"/>
    </xf>
    <xf numFmtId="39" fontId="34" fillId="0" borderId="30" xfId="18" applyNumberFormat="1" applyFont="1" applyFill="1" applyBorder="1" applyAlignment="1">
      <alignment horizontal="right" vertical="center"/>
    </xf>
    <xf numFmtId="0" fontId="24" fillId="0" borderId="17" xfId="18" applyFont="1" applyFill="1" applyBorder="1" applyAlignment="1">
      <alignment horizontal="left" vertical="center" wrapText="1" indent="1"/>
    </xf>
    <xf numFmtId="0" fontId="20" fillId="6" borderId="57" xfId="8" applyFont="1" applyFill="1" applyBorder="1" applyAlignment="1" applyProtection="1">
      <alignment horizontal="center" vertical="center" wrapText="1"/>
      <protection locked="0"/>
    </xf>
    <xf numFmtId="0" fontId="15" fillId="7" borderId="62" xfId="8" applyFont="1" applyFill="1" applyBorder="1" applyAlignment="1" applyProtection="1">
      <alignment horizontal="center" vertical="center" wrapText="1"/>
      <protection locked="0"/>
    </xf>
    <xf numFmtId="0" fontId="15" fillId="7" borderId="65" xfId="8" applyFont="1" applyFill="1" applyBorder="1" applyAlignment="1" applyProtection="1">
      <alignment horizontal="center" vertical="center" wrapText="1"/>
      <protection locked="0"/>
    </xf>
    <xf numFmtId="0" fontId="15" fillId="6" borderId="58" xfId="8" applyFont="1" applyFill="1" applyBorder="1" applyAlignment="1" applyProtection="1">
      <alignment horizontal="center" vertical="center" wrapText="1"/>
      <protection locked="0"/>
    </xf>
    <xf numFmtId="0" fontId="15" fillId="6" borderId="60" xfId="8" applyFont="1" applyFill="1" applyBorder="1" applyAlignment="1" applyProtection="1">
      <alignment horizontal="center" vertical="center" wrapText="1"/>
      <protection locked="0"/>
    </xf>
    <xf numFmtId="0" fontId="15" fillId="7" borderId="61" xfId="8" applyFont="1" applyFill="1" applyBorder="1" applyAlignment="1" applyProtection="1">
      <alignment horizontal="center" vertical="center" wrapText="1"/>
      <protection locked="0"/>
    </xf>
    <xf numFmtId="0" fontId="15" fillId="6" borderId="15" xfId="7" applyFont="1" applyFill="1" applyBorder="1" applyAlignment="1" applyProtection="1">
      <alignment horizontal="center" vertical="center" textRotation="90" wrapText="1"/>
    </xf>
    <xf numFmtId="0" fontId="15" fillId="6" borderId="75" xfId="7" applyFont="1" applyFill="1" applyBorder="1" applyAlignment="1" applyProtection="1">
      <alignment horizontal="center" vertical="center" textRotation="90" wrapText="1"/>
    </xf>
    <xf numFmtId="0" fontId="15" fillId="6" borderId="52" xfId="7" applyFont="1" applyFill="1" applyBorder="1" applyAlignment="1" applyProtection="1">
      <alignment horizontal="center" vertical="center" textRotation="90" wrapText="1"/>
    </xf>
    <xf numFmtId="0" fontId="15" fillId="6" borderId="76" xfId="7" applyFont="1" applyFill="1" applyBorder="1" applyAlignment="1" applyProtection="1">
      <alignment horizontal="center" vertical="center" textRotation="90" wrapText="1"/>
    </xf>
    <xf numFmtId="0" fontId="24" fillId="0" borderId="19" xfId="8" applyFont="1" applyFill="1" applyBorder="1" applyAlignment="1">
      <alignment horizontal="center" vertical="center" wrapText="1"/>
    </xf>
    <xf numFmtId="0" fontId="24" fillId="0" borderId="31" xfId="8" applyFont="1" applyFill="1" applyBorder="1" applyAlignment="1">
      <alignment horizontal="center" vertical="center" wrapText="1"/>
    </xf>
    <xf numFmtId="0" fontId="30" fillId="0" borderId="21" xfId="10" applyFont="1" applyFill="1" applyBorder="1" applyAlignment="1">
      <alignment horizontal="left" vertical="center" wrapText="1" indent="1"/>
    </xf>
    <xf numFmtId="0" fontId="30" fillId="0" borderId="26" xfId="10" applyFont="1" applyFill="1" applyBorder="1" applyAlignment="1">
      <alignment horizontal="left" vertical="center" wrapText="1" indent="1"/>
    </xf>
    <xf numFmtId="0" fontId="24" fillId="14" borderId="17" xfId="8" applyFont="1" applyFill="1" applyBorder="1" applyAlignment="1">
      <alignment horizontal="center" vertical="center" wrapText="1"/>
    </xf>
    <xf numFmtId="0" fontId="24" fillId="14" borderId="25" xfId="8" applyFont="1" applyFill="1" applyBorder="1" applyAlignment="1">
      <alignment horizontal="center" vertical="center" wrapText="1"/>
    </xf>
    <xf numFmtId="0" fontId="24" fillId="12" borderId="19" xfId="8" applyFont="1" applyFill="1" applyBorder="1" applyAlignment="1">
      <alignment horizontal="left" vertical="center" wrapText="1" indent="1"/>
    </xf>
    <xf numFmtId="0" fontId="24" fillId="12" borderId="31" xfId="8" applyFont="1" applyFill="1" applyBorder="1" applyAlignment="1">
      <alignment horizontal="left" vertical="center" wrapText="1" indent="1"/>
    </xf>
    <xf numFmtId="0" fontId="24" fillId="12" borderId="19" xfId="8" applyFont="1" applyFill="1" applyBorder="1" applyAlignment="1">
      <alignment horizontal="center" vertical="center" wrapText="1"/>
    </xf>
    <xf numFmtId="0" fontId="24" fillId="12" borderId="31" xfId="8" applyFont="1" applyFill="1" applyBorder="1" applyAlignment="1">
      <alignment horizontal="center" vertical="center" wrapText="1"/>
    </xf>
    <xf numFmtId="0" fontId="9" fillId="0" borderId="0" xfId="3" applyFont="1" applyFill="1" applyBorder="1" applyAlignment="1">
      <alignment horizontal="center" vertical="center"/>
    </xf>
    <xf numFmtId="0" fontId="9" fillId="0" borderId="5" xfId="3" applyFont="1" applyFill="1" applyBorder="1" applyAlignment="1">
      <alignment horizontal="center" vertical="center"/>
    </xf>
    <xf numFmtId="0" fontId="10" fillId="0" borderId="0" xfId="3" applyFont="1" applyFill="1" applyBorder="1" applyAlignment="1">
      <alignment horizontal="center" vertical="center"/>
    </xf>
    <xf numFmtId="0" fontId="10" fillId="0" borderId="5" xfId="3" applyFont="1" applyFill="1" applyBorder="1" applyAlignment="1">
      <alignment horizontal="center" vertical="center"/>
    </xf>
    <xf numFmtId="0" fontId="11" fillId="0" borderId="7" xfId="3" applyFont="1" applyFill="1" applyBorder="1" applyAlignment="1">
      <alignment horizontal="center" vertical="center"/>
    </xf>
    <xf numFmtId="0" fontId="11" fillId="0" borderId="8" xfId="3" applyFont="1" applyFill="1" applyBorder="1" applyAlignment="1">
      <alignment horizontal="center" vertical="center"/>
    </xf>
    <xf numFmtId="0" fontId="13" fillId="3" borderId="9" xfId="6" applyFont="1" applyFill="1" applyBorder="1" applyAlignment="1">
      <alignment horizontal="center" vertical="center" wrapText="1"/>
    </xf>
    <xf numFmtId="0" fontId="13" fillId="3" borderId="10" xfId="6" applyFont="1" applyFill="1" applyBorder="1" applyAlignment="1">
      <alignment horizontal="center" vertical="center" wrapText="1"/>
    </xf>
    <xf numFmtId="0" fontId="13" fillId="3" borderId="11" xfId="6" applyFont="1" applyFill="1" applyBorder="1" applyAlignment="1">
      <alignment horizontal="center" vertical="center" wrapText="1"/>
    </xf>
    <xf numFmtId="0" fontId="15" fillId="6" borderId="57" xfId="7" applyFont="1" applyFill="1" applyBorder="1" applyAlignment="1" applyProtection="1">
      <alignment horizontal="center" vertical="center" wrapText="1"/>
      <protection locked="0"/>
    </xf>
    <xf numFmtId="0" fontId="15" fillId="6" borderId="59" xfId="7" applyFont="1" applyFill="1" applyBorder="1" applyAlignment="1" applyProtection="1">
      <alignment horizontal="center" vertical="center" wrapText="1"/>
      <protection locked="0"/>
    </xf>
    <xf numFmtId="0" fontId="15" fillId="7" borderId="62" xfId="9" applyFont="1" applyFill="1" applyBorder="1" applyAlignment="1" applyProtection="1">
      <alignment horizontal="center" vertical="center" wrapText="1"/>
      <protection locked="0"/>
    </xf>
    <xf numFmtId="0" fontId="15" fillId="7" borderId="63" xfId="8" applyFont="1" applyFill="1" applyBorder="1" applyAlignment="1" applyProtection="1">
      <alignment horizontal="center" vertical="center" wrapText="1"/>
      <protection locked="0"/>
    </xf>
    <xf numFmtId="0" fontId="15" fillId="7" borderId="66" xfId="8" applyFont="1" applyFill="1" applyBorder="1" applyAlignment="1" applyProtection="1">
      <alignment horizontal="center" vertical="center" wrapText="1"/>
      <protection locked="0"/>
    </xf>
    <xf numFmtId="0" fontId="15" fillId="6" borderId="57" xfId="8" applyFont="1" applyFill="1" applyBorder="1" applyAlignment="1" applyProtection="1">
      <alignment horizontal="center" vertical="center" wrapText="1"/>
      <protection locked="0"/>
    </xf>
    <xf numFmtId="0" fontId="15" fillId="6" borderId="59" xfId="8" applyFont="1" applyFill="1" applyBorder="1" applyAlignment="1" applyProtection="1">
      <alignment horizontal="center" vertical="center" wrapText="1"/>
      <protection locked="0"/>
    </xf>
    <xf numFmtId="0" fontId="15" fillId="7" borderId="62" xfId="0" applyFont="1" applyFill="1" applyBorder="1" applyAlignment="1" applyProtection="1">
      <alignment horizontal="center" vertical="center" wrapText="1"/>
      <protection locked="0"/>
    </xf>
    <xf numFmtId="0" fontId="14" fillId="4" borderId="12" xfId="6" applyFont="1" applyFill="1" applyBorder="1" applyAlignment="1">
      <alignment horizontal="center" vertical="center" wrapText="1"/>
    </xf>
    <xf numFmtId="0" fontId="14" fillId="4" borderId="13" xfId="6" applyFont="1" applyFill="1" applyBorder="1" applyAlignment="1">
      <alignment horizontal="center" vertical="center" wrapText="1"/>
    </xf>
    <xf numFmtId="0" fontId="14" fillId="5" borderId="14" xfId="6" applyFont="1" applyFill="1" applyBorder="1" applyAlignment="1">
      <alignment horizontal="center" vertical="center" wrapText="1"/>
    </xf>
    <xf numFmtId="0" fontId="14" fillId="5" borderId="13" xfId="6" applyFont="1" applyFill="1" applyBorder="1" applyAlignment="1">
      <alignment horizontal="center" vertical="center" wrapText="1"/>
    </xf>
    <xf numFmtId="0" fontId="14" fillId="5" borderId="43" xfId="6" applyFont="1" applyFill="1" applyBorder="1" applyAlignment="1">
      <alignment horizontal="center" vertical="center" wrapText="1"/>
    </xf>
    <xf numFmtId="0" fontId="45" fillId="0" borderId="2" xfId="3" applyFont="1" applyFill="1" applyBorder="1" applyAlignment="1">
      <alignment horizontal="center" vertical="center"/>
    </xf>
    <xf numFmtId="0" fontId="45" fillId="0" borderId="3" xfId="3" applyFont="1" applyFill="1" applyBorder="1" applyAlignment="1">
      <alignment horizontal="center" vertical="center"/>
    </xf>
    <xf numFmtId="0" fontId="11" fillId="0" borderId="6" xfId="3" applyFont="1" applyFill="1" applyBorder="1" applyAlignment="1">
      <alignment horizontal="center" vertical="center"/>
    </xf>
    <xf numFmtId="0" fontId="10" fillId="0" borderId="4" xfId="3" applyFont="1" applyFill="1" applyBorder="1" applyAlignment="1">
      <alignment horizontal="center" vertical="center"/>
    </xf>
    <xf numFmtId="0" fontId="45" fillId="0" borderId="1" xfId="3" applyFont="1" applyFill="1" applyBorder="1" applyAlignment="1">
      <alignment horizontal="center" vertical="center"/>
    </xf>
    <xf numFmtId="0" fontId="9" fillId="0" borderId="4" xfId="3" applyFont="1" applyFill="1" applyBorder="1" applyAlignment="1">
      <alignment horizontal="center" vertical="center"/>
    </xf>
    <xf numFmtId="1" fontId="25" fillId="0" borderId="17" xfId="10" applyNumberFormat="1" applyFont="1" applyFill="1" applyBorder="1" applyAlignment="1">
      <alignment horizontal="center" vertical="center" wrapText="1"/>
    </xf>
    <xf numFmtId="1" fontId="25" fillId="0" borderId="25" xfId="10" applyNumberFormat="1" applyFont="1" applyFill="1" applyBorder="1" applyAlignment="1">
      <alignment horizontal="center" vertical="center" wrapText="1"/>
    </xf>
    <xf numFmtId="0" fontId="24" fillId="0" borderId="187" xfId="8" applyFont="1" applyFill="1" applyBorder="1" applyAlignment="1">
      <alignment horizontal="left" vertical="center" wrapText="1" indent="1"/>
    </xf>
    <xf numFmtId="0" fontId="24" fillId="0" borderId="188" xfId="8" applyFont="1" applyFill="1" applyBorder="1" applyAlignment="1">
      <alignment horizontal="left" vertical="center" wrapText="1" indent="1"/>
    </xf>
    <xf numFmtId="0" fontId="25" fillId="0" borderId="17" xfId="1" applyNumberFormat="1" applyFont="1" applyFill="1" applyBorder="1" applyAlignment="1">
      <alignment horizontal="center" vertical="center" wrapText="1"/>
    </xf>
    <xf numFmtId="0" fontId="25" fillId="0" borderId="25" xfId="1" applyNumberFormat="1" applyFont="1" applyFill="1" applyBorder="1" applyAlignment="1">
      <alignment horizontal="center" vertical="center" wrapText="1"/>
    </xf>
    <xf numFmtId="0" fontId="35" fillId="0" borderId="25" xfId="10" applyFont="1" applyFill="1" applyBorder="1" applyAlignment="1">
      <alignment horizontal="left" vertical="center" wrapText="1" indent="1"/>
    </xf>
    <xf numFmtId="0" fontId="24" fillId="0" borderId="361" xfId="0" applyFont="1" applyFill="1" applyBorder="1" applyAlignment="1">
      <alignment horizontal="left" vertical="center" wrapText="1" indent="1"/>
    </xf>
    <xf numFmtId="0" fontId="70" fillId="0" borderId="212" xfId="0" applyFont="1" applyFill="1" applyBorder="1" applyAlignment="1">
      <alignment horizontal="left" indent="1"/>
    </xf>
    <xf numFmtId="0" fontId="70" fillId="0" borderId="342" xfId="0" applyFont="1" applyFill="1" applyBorder="1" applyAlignment="1">
      <alignment horizontal="left" indent="1"/>
    </xf>
    <xf numFmtId="0" fontId="24" fillId="0" borderId="363" xfId="0" applyFont="1" applyBorder="1" applyAlignment="1">
      <alignment horizontal="left" vertical="center" wrapText="1" indent="1"/>
    </xf>
    <xf numFmtId="0" fontId="70" fillId="0" borderId="314" xfId="0" applyFont="1" applyBorder="1" applyAlignment="1">
      <alignment horizontal="left" indent="1"/>
    </xf>
    <xf numFmtId="0" fontId="70" fillId="0" borderId="316" xfId="0" applyFont="1" applyBorder="1" applyAlignment="1">
      <alignment horizontal="left" indent="1"/>
    </xf>
    <xf numFmtId="164" fontId="34" fillId="0" borderId="217" xfId="0" applyNumberFormat="1" applyFont="1" applyBorder="1" applyAlignment="1">
      <alignment vertical="center"/>
    </xf>
    <xf numFmtId="0" fontId="70" fillId="0" borderId="211" xfId="0" applyFont="1" applyBorder="1"/>
    <xf numFmtId="0" fontId="24" fillId="0" borderId="217" xfId="0" applyFont="1" applyFill="1" applyBorder="1" applyAlignment="1">
      <alignment horizontal="left" vertical="center" wrapText="1" indent="1"/>
    </xf>
    <xf numFmtId="0" fontId="70" fillId="0" borderId="211" xfId="0" applyFont="1" applyFill="1" applyBorder="1" applyAlignment="1">
      <alignment horizontal="left" indent="1"/>
    </xf>
    <xf numFmtId="0" fontId="23" fillId="0" borderId="208" xfId="0" applyFont="1" applyBorder="1" applyAlignment="1">
      <alignment horizontal="left" vertical="center" wrapText="1" indent="1"/>
    </xf>
    <xf numFmtId="0" fontId="23" fillId="0" borderId="211" xfId="0" applyFont="1" applyBorder="1" applyAlignment="1">
      <alignment horizontal="left" indent="1"/>
    </xf>
    <xf numFmtId="0" fontId="23" fillId="0" borderId="214" xfId="0" applyFont="1" applyBorder="1" applyAlignment="1">
      <alignment horizontal="left" indent="1"/>
    </xf>
    <xf numFmtId="0" fontId="24" fillId="0" borderId="208" xfId="0" applyFont="1" applyBorder="1" applyAlignment="1">
      <alignment horizontal="left" vertical="center" wrapText="1" indent="1"/>
    </xf>
    <xf numFmtId="0" fontId="24" fillId="0" borderId="211" xfId="0" applyFont="1" applyBorder="1" applyAlignment="1">
      <alignment horizontal="left" indent="1"/>
    </xf>
    <xf numFmtId="0" fontId="24" fillId="0" borderId="214" xfId="0" applyFont="1" applyBorder="1" applyAlignment="1">
      <alignment horizontal="left" indent="1"/>
    </xf>
    <xf numFmtId="0" fontId="59" fillId="0" borderId="208" xfId="0" applyFont="1" applyBorder="1" applyAlignment="1">
      <alignment horizontal="center" vertical="center"/>
    </xf>
    <xf numFmtId="0" fontId="24" fillId="0" borderId="211" xfId="0" applyFont="1" applyBorder="1" applyAlignment="1">
      <alignment horizontal="center"/>
    </xf>
    <xf numFmtId="0" fontId="24" fillId="0" borderId="214" xfId="0" applyFont="1" applyBorder="1" applyAlignment="1">
      <alignment horizontal="center"/>
    </xf>
    <xf numFmtId="0" fontId="24" fillId="12" borderId="18" xfId="10" applyFont="1" applyFill="1" applyBorder="1" applyAlignment="1">
      <alignment horizontal="center" vertical="center" wrapText="1"/>
    </xf>
    <xf numFmtId="0" fontId="94" fillId="0" borderId="311" xfId="0" applyFont="1" applyFill="1" applyBorder="1" applyAlignment="1">
      <alignment horizontal="center" vertical="center"/>
    </xf>
    <xf numFmtId="0" fontId="103" fillId="0" borderId="313" xfId="0" applyFont="1" applyFill="1" applyBorder="1"/>
    <xf numFmtId="0" fontId="103" fillId="0" borderId="315" xfId="0" applyFont="1" applyFill="1" applyBorder="1"/>
    <xf numFmtId="0" fontId="95" fillId="0" borderId="208" xfId="0" applyFont="1" applyBorder="1" applyAlignment="1">
      <alignment horizontal="left" vertical="center" wrapText="1" indent="1"/>
    </xf>
    <xf numFmtId="0" fontId="103" fillId="0" borderId="211" xfId="0" applyFont="1" applyBorder="1" applyAlignment="1">
      <alignment horizontal="left" indent="1"/>
    </xf>
    <xf numFmtId="0" fontId="103" fillId="0" borderId="214" xfId="0" applyFont="1" applyBorder="1" applyAlignment="1">
      <alignment horizontal="left" indent="1"/>
    </xf>
    <xf numFmtId="0" fontId="96" fillId="0" borderId="208" xfId="0" applyFont="1" applyBorder="1" applyAlignment="1">
      <alignment horizontal="left" vertical="center" wrapText="1" indent="1"/>
    </xf>
    <xf numFmtId="0" fontId="96" fillId="0" borderId="208" xfId="0" applyFont="1" applyBorder="1" applyAlignment="1">
      <alignment horizontal="center" vertical="center" wrapText="1"/>
    </xf>
    <xf numFmtId="0" fontId="103" fillId="0" borderId="211" xfId="0" applyFont="1" applyBorder="1"/>
    <xf numFmtId="0" fontId="103" fillId="0" borderId="214" xfId="0" applyFont="1" applyBorder="1"/>
    <xf numFmtId="0" fontId="98" fillId="0" borderId="208" xfId="0" applyFont="1" applyBorder="1" applyAlignment="1">
      <alignment horizontal="center" vertical="center" wrapText="1"/>
    </xf>
    <xf numFmtId="0" fontId="99" fillId="0" borderId="208" xfId="0" applyFont="1" applyBorder="1" applyAlignment="1">
      <alignment horizontal="center" vertical="center"/>
    </xf>
    <xf numFmtId="0" fontId="96" fillId="0" borderId="211" xfId="0" applyFont="1" applyBorder="1" applyAlignment="1">
      <alignment horizontal="left" vertical="center" wrapText="1" indent="1"/>
    </xf>
    <xf numFmtId="0" fontId="94" fillId="0" borderId="313" xfId="0" applyFont="1" applyFill="1" applyBorder="1" applyAlignment="1">
      <alignment horizontal="center" vertical="center"/>
    </xf>
    <xf numFmtId="0" fontId="103" fillId="0" borderId="321" xfId="0" applyFont="1" applyFill="1" applyBorder="1"/>
    <xf numFmtId="0" fontId="95" fillId="0" borderId="211" xfId="0" applyFont="1" applyBorder="1" applyAlignment="1">
      <alignment horizontal="left" vertical="center" wrapText="1" indent="1"/>
    </xf>
    <xf numFmtId="0" fontId="96" fillId="0" borderId="217" xfId="0" applyFont="1" applyBorder="1" applyAlignment="1">
      <alignment horizontal="left" vertical="center" wrapText="1" indent="1"/>
    </xf>
    <xf numFmtId="0" fontId="23" fillId="0" borderId="34" xfId="8" applyFont="1" applyFill="1" applyBorder="1" applyAlignment="1">
      <alignment horizontal="left" vertical="center" wrapText="1" indent="1"/>
    </xf>
    <xf numFmtId="0" fontId="21" fillId="2" borderId="277" xfId="4" applyFont="1" applyFill="1" applyBorder="1" applyAlignment="1">
      <alignment horizontal="center" vertical="center" textRotation="90" wrapText="1"/>
    </xf>
    <xf numFmtId="0" fontId="21" fillId="2" borderId="278" xfId="4" applyFont="1" applyFill="1" applyBorder="1" applyAlignment="1">
      <alignment horizontal="center" vertical="center" textRotation="90" wrapText="1"/>
    </xf>
    <xf numFmtId="0" fontId="21" fillId="2" borderId="279" xfId="4" applyFont="1" applyFill="1" applyBorder="1" applyAlignment="1">
      <alignment horizontal="center" vertical="center" textRotation="90" wrapText="1"/>
    </xf>
    <xf numFmtId="0" fontId="21" fillId="2" borderId="280" xfId="4" applyFont="1" applyFill="1" applyBorder="1" applyAlignment="1">
      <alignment horizontal="center" vertical="center" textRotation="90" wrapText="1"/>
    </xf>
    <xf numFmtId="0" fontId="22" fillId="0" borderId="231" xfId="10" applyFont="1" applyFill="1" applyBorder="1" applyAlignment="1">
      <alignment horizontal="center" vertical="center"/>
    </xf>
    <xf numFmtId="0" fontId="55" fillId="0" borderId="26" xfId="10" applyFont="1" applyFill="1" applyBorder="1" applyAlignment="1">
      <alignment horizontal="left" vertical="center" wrapText="1" indent="1"/>
    </xf>
    <xf numFmtId="0" fontId="22" fillId="0" borderId="182" xfId="10" applyFont="1" applyFill="1" applyBorder="1" applyAlignment="1">
      <alignment horizontal="center" vertical="center"/>
    </xf>
    <xf numFmtId="0" fontId="24" fillId="12" borderId="39" xfId="8" applyFont="1" applyFill="1" applyBorder="1" applyAlignment="1">
      <alignment horizontal="center" vertical="center" wrapText="1"/>
    </xf>
    <xf numFmtId="0" fontId="24" fillId="12" borderId="39" xfId="10" applyFont="1" applyFill="1" applyBorder="1" applyAlignment="1">
      <alignment horizontal="left" vertical="center" wrapText="1" indent="1"/>
    </xf>
    <xf numFmtId="0" fontId="24" fillId="12" borderId="37" xfId="8" applyFont="1" applyFill="1" applyBorder="1" applyAlignment="1">
      <alignment horizontal="left" vertical="center" wrapText="1" indent="1"/>
    </xf>
    <xf numFmtId="0" fontId="33" fillId="0" borderId="19" xfId="8" applyFont="1" applyFill="1" applyBorder="1" applyAlignment="1">
      <alignment horizontal="center" vertical="center" wrapText="1"/>
    </xf>
    <xf numFmtId="0" fontId="33" fillId="0" borderId="26" xfId="8" applyFont="1" applyFill="1" applyBorder="1" applyAlignment="1">
      <alignment horizontal="center" vertical="center" wrapText="1"/>
    </xf>
    <xf numFmtId="0" fontId="33" fillId="0" borderId="37" xfId="8" applyFont="1" applyFill="1" applyBorder="1" applyAlignment="1">
      <alignment horizontal="center" vertical="center" wrapText="1"/>
    </xf>
    <xf numFmtId="0" fontId="33" fillId="0" borderId="31" xfId="8" applyFont="1" applyFill="1" applyBorder="1" applyAlignment="1">
      <alignment horizontal="center" vertical="center" wrapText="1"/>
    </xf>
    <xf numFmtId="0" fontId="25" fillId="12" borderId="17" xfId="10" applyFont="1" applyFill="1" applyBorder="1" applyAlignment="1">
      <alignment horizontal="center" vertical="center" wrapText="1"/>
    </xf>
    <xf numFmtId="0" fontId="25" fillId="12" borderId="25" xfId="10" applyFont="1" applyFill="1" applyBorder="1" applyAlignment="1">
      <alignment horizontal="center" vertical="center" wrapText="1"/>
    </xf>
    <xf numFmtId="1" fontId="56" fillId="18" borderId="19" xfId="10" applyNumberFormat="1" applyFont="1" applyFill="1" applyBorder="1" applyAlignment="1">
      <alignment horizontal="center" vertical="center" wrapText="1"/>
    </xf>
    <xf numFmtId="1" fontId="56" fillId="18" borderId="31" xfId="10" applyNumberFormat="1" applyFont="1" applyFill="1" applyBorder="1" applyAlignment="1">
      <alignment horizontal="center" vertical="center" wrapText="1"/>
    </xf>
    <xf numFmtId="0" fontId="24" fillId="14" borderId="39" xfId="8" applyFont="1" applyFill="1" applyBorder="1" applyAlignment="1">
      <alignment horizontal="center" vertical="center" wrapText="1"/>
    </xf>
    <xf numFmtId="0" fontId="24" fillId="14" borderId="18" xfId="10" applyFont="1" applyFill="1" applyBorder="1" applyAlignment="1">
      <alignment horizontal="center" vertical="center" wrapText="1"/>
    </xf>
    <xf numFmtId="0" fontId="24" fillId="14" borderId="25" xfId="10" applyFont="1" applyFill="1" applyBorder="1" applyAlignment="1">
      <alignment horizontal="center" vertical="center" wrapText="1"/>
    </xf>
    <xf numFmtId="164" fontId="33" fillId="0" borderId="115" xfId="10" applyNumberFormat="1" applyFont="1" applyFill="1" applyBorder="1" applyAlignment="1">
      <alignment vertical="center"/>
    </xf>
    <xf numFmtId="164" fontId="33" fillId="0" borderId="28" xfId="10" applyNumberFormat="1" applyFont="1" applyFill="1" applyBorder="1" applyAlignment="1">
      <alignment vertical="center"/>
    </xf>
    <xf numFmtId="164" fontId="33" fillId="0" borderId="110" xfId="10" applyNumberFormat="1" applyFont="1" applyFill="1" applyBorder="1" applyAlignment="1">
      <alignment vertical="center"/>
    </xf>
    <xf numFmtId="164" fontId="33" fillId="0" borderId="105" xfId="10" applyNumberFormat="1" applyFont="1" applyFill="1" applyBorder="1" applyAlignment="1">
      <alignment vertical="center"/>
    </xf>
    <xf numFmtId="164" fontId="33" fillId="0" borderId="19" xfId="10" applyNumberFormat="1" applyFont="1" applyFill="1" applyBorder="1" applyAlignment="1">
      <alignment vertical="center"/>
    </xf>
    <xf numFmtId="164" fontId="33" fillId="0" borderId="26" xfId="10" applyNumberFormat="1" applyFont="1" applyFill="1" applyBorder="1" applyAlignment="1">
      <alignment vertical="center"/>
    </xf>
    <xf numFmtId="164" fontId="33" fillId="0" borderId="37" xfId="10" applyNumberFormat="1" applyFont="1" applyFill="1" applyBorder="1" applyAlignment="1">
      <alignment vertical="center"/>
    </xf>
    <xf numFmtId="164" fontId="33" fillId="0" borderId="31" xfId="10" applyNumberFormat="1" applyFont="1" applyFill="1" applyBorder="1" applyAlignment="1">
      <alignment vertical="center"/>
    </xf>
    <xf numFmtId="0" fontId="22" fillId="0" borderId="106" xfId="8" applyFont="1" applyFill="1" applyBorder="1" applyAlignment="1">
      <alignment horizontal="left" vertical="center" indent="1"/>
    </xf>
    <xf numFmtId="0" fontId="22" fillId="0" borderId="104" xfId="8" applyFont="1" applyFill="1" applyBorder="1" applyAlignment="1">
      <alignment horizontal="left" vertical="center" indent="1"/>
    </xf>
    <xf numFmtId="0" fontId="22" fillId="0" borderId="136" xfId="8" applyFont="1" applyFill="1" applyBorder="1" applyAlignment="1">
      <alignment horizontal="left" vertical="center" indent="1"/>
    </xf>
    <xf numFmtId="0" fontId="22" fillId="0" borderId="114" xfId="8" applyFont="1" applyFill="1" applyBorder="1" applyAlignment="1">
      <alignment horizontal="left" vertical="center" indent="1"/>
    </xf>
    <xf numFmtId="0" fontId="23" fillId="0" borderId="37" xfId="10" applyFont="1" applyFill="1" applyBorder="1" applyAlignment="1">
      <alignment horizontal="left" vertical="center" wrapText="1" indent="1"/>
    </xf>
    <xf numFmtId="0" fontId="24" fillId="12" borderId="37" xfId="8" applyFont="1" applyFill="1" applyBorder="1" applyAlignment="1">
      <alignment horizontal="center" vertical="center" wrapText="1"/>
    </xf>
    <xf numFmtId="0" fontId="30" fillId="0" borderId="39" xfId="10" applyFont="1" applyFill="1" applyBorder="1" applyAlignment="1">
      <alignment horizontal="left" vertical="center" wrapText="1" indent="1"/>
    </xf>
    <xf numFmtId="0" fontId="67" fillId="0" borderId="193" xfId="8" applyFont="1" applyFill="1" applyBorder="1" applyAlignment="1">
      <alignment horizontal="left" vertical="center" wrapText="1" indent="1"/>
    </xf>
    <xf numFmtId="0" fontId="67" fillId="0" borderId="126" xfId="8" applyFont="1" applyFill="1" applyBorder="1" applyAlignment="1">
      <alignment horizontal="left" vertical="center" wrapText="1" indent="1"/>
    </xf>
    <xf numFmtId="0" fontId="33" fillId="0" borderId="37" xfId="10" applyFont="1" applyFill="1" applyBorder="1" applyAlignment="1">
      <alignment horizontal="center" vertical="center" wrapText="1"/>
    </xf>
    <xf numFmtId="39" fontId="33" fillId="0" borderId="82" xfId="10" applyNumberFormat="1" applyFont="1" applyFill="1" applyBorder="1" applyAlignment="1">
      <alignment vertical="center"/>
    </xf>
    <xf numFmtId="39" fontId="33" fillId="0" borderId="110" xfId="10" applyNumberFormat="1" applyFont="1" applyFill="1" applyBorder="1" applyAlignment="1">
      <alignment vertical="center"/>
    </xf>
    <xf numFmtId="39" fontId="33" fillId="0" borderId="34" xfId="10" applyNumberFormat="1" applyFont="1" applyFill="1" applyBorder="1" applyAlignment="1">
      <alignment vertical="center"/>
    </xf>
    <xf numFmtId="39" fontId="33" fillId="0" borderId="37" xfId="10" applyNumberFormat="1" applyFont="1" applyFill="1" applyBorder="1" applyAlignment="1">
      <alignment vertical="center"/>
    </xf>
    <xf numFmtId="39" fontId="34" fillId="0" borderId="34" xfId="10" applyNumberFormat="1" applyFont="1" applyFill="1" applyBorder="1" applyAlignment="1">
      <alignment vertical="center"/>
    </xf>
    <xf numFmtId="1" fontId="25" fillId="12" borderId="17" xfId="10" applyNumberFormat="1" applyFont="1" applyFill="1" applyBorder="1" applyAlignment="1">
      <alignment horizontal="center" vertical="center" wrapText="1"/>
    </xf>
    <xf numFmtId="1" fontId="25" fillId="12" borderId="25" xfId="10" applyNumberFormat="1" applyFont="1" applyFill="1" applyBorder="1" applyAlignment="1">
      <alignment horizontal="center" vertical="center" wrapText="1"/>
    </xf>
    <xf numFmtId="0" fontId="24" fillId="14" borderId="116" xfId="8" applyFont="1" applyFill="1" applyBorder="1" applyAlignment="1">
      <alignment horizontal="center" vertical="center" wrapText="1"/>
    </xf>
    <xf numFmtId="0" fontId="24" fillId="14" borderId="30" xfId="8" applyFont="1" applyFill="1" applyBorder="1" applyAlignment="1">
      <alignment horizontal="center" vertical="center" wrapText="1"/>
    </xf>
    <xf numFmtId="0" fontId="22" fillId="0" borderId="17" xfId="10" applyFont="1" applyFill="1" applyBorder="1" applyAlignment="1">
      <alignment horizontal="left" vertical="center" wrapText="1" indent="1"/>
    </xf>
    <xf numFmtId="0" fontId="22" fillId="0" borderId="25" xfId="10" applyFont="1" applyFill="1" applyBorder="1" applyAlignment="1">
      <alignment horizontal="left" vertical="center" wrapText="1" indent="1"/>
    </xf>
    <xf numFmtId="0" fontId="22" fillId="0" borderId="30" xfId="10" applyFont="1" applyFill="1" applyBorder="1" applyAlignment="1">
      <alignment horizontal="left" vertical="center" wrapText="1" indent="1"/>
    </xf>
    <xf numFmtId="0" fontId="30" fillId="0" borderId="30" xfId="10" applyFont="1" applyFill="1" applyBorder="1" applyAlignment="1">
      <alignment horizontal="left" vertical="center" wrapText="1" indent="1"/>
    </xf>
    <xf numFmtId="1" fontId="25" fillId="0" borderId="30" xfId="10" applyNumberFormat="1" applyFont="1" applyFill="1" applyBorder="1" applyAlignment="1">
      <alignment horizontal="center" vertical="center" wrapText="1"/>
    </xf>
    <xf numFmtId="0" fontId="24" fillId="12" borderId="37" xfId="10" applyFont="1" applyFill="1" applyBorder="1" applyAlignment="1">
      <alignment horizontal="left" vertical="center" wrapText="1" indent="1"/>
    </xf>
    <xf numFmtId="1" fontId="25" fillId="12" borderId="34" xfId="1" applyNumberFormat="1" applyFont="1" applyFill="1" applyBorder="1" applyAlignment="1">
      <alignment horizontal="center" vertical="center" wrapText="1"/>
    </xf>
    <xf numFmtId="0" fontId="25" fillId="12" borderId="34" xfId="10" applyFont="1" applyFill="1" applyBorder="1" applyAlignment="1">
      <alignment horizontal="center" vertical="center"/>
    </xf>
    <xf numFmtId="0" fontId="30" fillId="12" borderId="17" xfId="10" applyFont="1" applyFill="1" applyBorder="1" applyAlignment="1">
      <alignment horizontal="left" vertical="center" wrapText="1" indent="1"/>
    </xf>
    <xf numFmtId="0" fontId="30" fillId="12" borderId="25" xfId="10" applyFont="1" applyFill="1" applyBorder="1" applyAlignment="1">
      <alignment horizontal="left" vertical="center" wrapText="1" indent="1"/>
    </xf>
    <xf numFmtId="0" fontId="22" fillId="0" borderId="267" xfId="18" applyFont="1" applyFill="1" applyBorder="1" applyAlignment="1">
      <alignment horizontal="center" vertical="center"/>
    </xf>
    <xf numFmtId="0" fontId="22" fillId="0" borderId="119" xfId="18" applyFont="1" applyFill="1" applyBorder="1" applyAlignment="1">
      <alignment horizontal="center" vertical="center"/>
    </xf>
    <xf numFmtId="0" fontId="22" fillId="0" borderId="202" xfId="18" applyFont="1" applyFill="1" applyBorder="1" applyAlignment="1">
      <alignment horizontal="center" vertical="center"/>
    </xf>
    <xf numFmtId="0" fontId="23" fillId="0" borderId="18" xfId="18" applyFont="1" applyFill="1" applyBorder="1" applyAlignment="1">
      <alignment horizontal="left" vertical="center" wrapText="1" indent="1"/>
    </xf>
    <xf numFmtId="0" fontId="23" fillId="0" borderId="25" xfId="18" applyFont="1" applyFill="1" applyBorder="1" applyAlignment="1">
      <alignment horizontal="left" vertical="center" wrapText="1" indent="1"/>
    </xf>
    <xf numFmtId="0" fontId="23" fillId="0" borderId="30" xfId="18" applyFont="1" applyFill="1" applyBorder="1" applyAlignment="1">
      <alignment horizontal="left" vertical="center" wrapText="1" indent="1"/>
    </xf>
    <xf numFmtId="0" fontId="24" fillId="0" borderId="18" xfId="18" applyFont="1" applyFill="1" applyBorder="1" applyAlignment="1">
      <alignment horizontal="center" vertical="center" wrapText="1"/>
    </xf>
    <xf numFmtId="0" fontId="24" fillId="0" borderId="25" xfId="18" applyFont="1" applyFill="1" applyBorder="1" applyAlignment="1">
      <alignment horizontal="center" vertical="center" wrapText="1"/>
    </xf>
    <xf numFmtId="0" fontId="24" fillId="0" borderId="30" xfId="18" applyFont="1" applyFill="1" applyBorder="1" applyAlignment="1">
      <alignment horizontal="center" vertical="center" wrapText="1"/>
    </xf>
    <xf numFmtId="1" fontId="33" fillId="0" borderId="18" xfId="18" applyNumberFormat="1" applyFont="1" applyFill="1" applyBorder="1" applyAlignment="1">
      <alignment horizontal="center" vertical="center"/>
    </xf>
    <xf numFmtId="1" fontId="33" fillId="0" borderId="25" xfId="18" applyNumberFormat="1" applyFont="1" applyFill="1" applyBorder="1" applyAlignment="1">
      <alignment horizontal="center" vertical="center"/>
    </xf>
    <xf numFmtId="1" fontId="33" fillId="0" borderId="30" xfId="18" applyNumberFormat="1" applyFont="1" applyFill="1" applyBorder="1" applyAlignment="1">
      <alignment horizontal="center" vertical="center"/>
    </xf>
    <xf numFmtId="1" fontId="33" fillId="0" borderId="18" xfId="19" applyNumberFormat="1" applyFont="1" applyFill="1" applyBorder="1" applyAlignment="1">
      <alignment horizontal="center" vertical="center"/>
    </xf>
    <xf numFmtId="1" fontId="33" fillId="0" borderId="25" xfId="19" applyNumberFormat="1" applyFont="1" applyFill="1" applyBorder="1" applyAlignment="1">
      <alignment horizontal="center" vertical="center"/>
    </xf>
    <xf numFmtId="1" fontId="33" fillId="0" borderId="30" xfId="19" applyNumberFormat="1" applyFont="1" applyFill="1" applyBorder="1" applyAlignment="1">
      <alignment horizontal="center" vertical="center"/>
    </xf>
    <xf numFmtId="1" fontId="33" fillId="0" borderId="18" xfId="20" applyNumberFormat="1" applyFont="1" applyFill="1" applyBorder="1" applyAlignment="1">
      <alignment horizontal="center" vertical="center"/>
    </xf>
    <xf numFmtId="1" fontId="33" fillId="0" borderId="25" xfId="20" applyNumberFormat="1" applyFont="1" applyFill="1" applyBorder="1" applyAlignment="1">
      <alignment horizontal="center" vertical="center"/>
    </xf>
    <xf numFmtId="1" fontId="33" fillId="0" borderId="30" xfId="20" applyNumberFormat="1" applyFont="1" applyFill="1" applyBorder="1" applyAlignment="1">
      <alignment horizontal="center" vertical="center"/>
    </xf>
    <xf numFmtId="0" fontId="24" fillId="0" borderId="89" xfId="18" applyFont="1" applyFill="1" applyBorder="1" applyAlignment="1">
      <alignment horizontal="left" vertical="center" wrapText="1" indent="1"/>
    </xf>
    <xf numFmtId="0" fontId="24" fillId="0" borderId="35" xfId="18" applyFont="1" applyFill="1" applyBorder="1" applyAlignment="1">
      <alignment horizontal="left" vertical="center" wrapText="1" indent="1"/>
    </xf>
    <xf numFmtId="0" fontId="24" fillId="0" borderId="36" xfId="18" applyFont="1" applyFill="1" applyBorder="1" applyAlignment="1">
      <alignment horizontal="left" vertical="center" wrapText="1" indent="1"/>
    </xf>
    <xf numFmtId="39" fontId="33" fillId="0" borderId="206" xfId="18" applyNumberFormat="1" applyFont="1" applyFill="1" applyBorder="1" applyAlignment="1">
      <alignment vertical="center"/>
    </xf>
    <xf numFmtId="39" fontId="33" fillId="0" borderId="45" xfId="18" applyNumberFormat="1" applyFont="1" applyFill="1" applyBorder="1" applyAlignment="1">
      <alignment vertical="center"/>
    </xf>
    <xf numFmtId="39" fontId="33" fillId="0" borderId="46" xfId="18" applyNumberFormat="1" applyFont="1" applyFill="1" applyBorder="1" applyAlignment="1">
      <alignment vertical="center"/>
    </xf>
    <xf numFmtId="39" fontId="33" fillId="0" borderId="18" xfId="18" applyNumberFormat="1" applyFont="1" applyFill="1" applyBorder="1" applyAlignment="1">
      <alignment vertical="center"/>
    </xf>
    <xf numFmtId="39" fontId="33" fillId="0" borderId="25" xfId="18" applyNumberFormat="1" applyFont="1" applyFill="1" applyBorder="1" applyAlignment="1">
      <alignment vertical="center"/>
    </xf>
    <xf numFmtId="39" fontId="33" fillId="0" borderId="30" xfId="18" applyNumberFormat="1" applyFont="1" applyFill="1" applyBorder="1" applyAlignment="1">
      <alignment vertical="center"/>
    </xf>
    <xf numFmtId="0" fontId="22" fillId="0" borderId="267" xfId="10" applyFont="1" applyFill="1" applyBorder="1" applyAlignment="1">
      <alignment horizontal="center" vertical="center"/>
    </xf>
    <xf numFmtId="0" fontId="22" fillId="0" borderId="118" xfId="18" applyFont="1" applyFill="1" applyBorder="1" applyAlignment="1">
      <alignment horizontal="center" vertical="center"/>
    </xf>
    <xf numFmtId="0" fontId="23" fillId="0" borderId="17" xfId="18" applyFont="1" applyFill="1" applyBorder="1" applyAlignment="1">
      <alignment horizontal="left" vertical="center" wrapText="1" indent="1"/>
    </xf>
    <xf numFmtId="0" fontId="24" fillId="0" borderId="17" xfId="18" applyFont="1" applyFill="1" applyBorder="1" applyAlignment="1">
      <alignment horizontal="center" vertical="center"/>
    </xf>
    <xf numFmtId="0" fontId="24" fillId="0" borderId="30" xfId="18" applyFont="1" applyFill="1" applyBorder="1" applyAlignment="1">
      <alignment horizontal="center" vertical="center"/>
    </xf>
    <xf numFmtId="1" fontId="33" fillId="0" borderId="17" xfId="1" applyNumberFormat="1" applyFont="1" applyFill="1" applyBorder="1" applyAlignment="1">
      <alignment horizontal="center" vertical="center"/>
    </xf>
    <xf numFmtId="1" fontId="33" fillId="0" borderId="30" xfId="1" applyNumberFormat="1" applyFont="1" applyFill="1" applyBorder="1" applyAlignment="1">
      <alignment horizontal="center" vertical="center"/>
    </xf>
    <xf numFmtId="1" fontId="33" fillId="0" borderId="17" xfId="19" applyNumberFormat="1" applyFont="1" applyFill="1" applyBorder="1" applyAlignment="1">
      <alignment horizontal="center" vertical="center"/>
    </xf>
    <xf numFmtId="1" fontId="33" fillId="0" borderId="17" xfId="18" applyNumberFormat="1" applyFont="1" applyFill="1" applyBorder="1" applyAlignment="1">
      <alignment horizontal="center" vertical="center"/>
    </xf>
    <xf numFmtId="0" fontId="24" fillId="0" borderId="18" xfId="8" applyFont="1" applyFill="1" applyBorder="1" applyAlignment="1">
      <alignment horizontal="center" vertical="center" wrapText="1"/>
    </xf>
    <xf numFmtId="0" fontId="24" fillId="0" borderId="301" xfId="18" applyFont="1" applyFill="1" applyBorder="1" applyAlignment="1">
      <alignment horizontal="left" vertical="center" wrapText="1" indent="1"/>
    </xf>
    <xf numFmtId="0" fontId="24" fillId="0" borderId="302" xfId="18" applyFont="1" applyFill="1" applyBorder="1" applyAlignment="1">
      <alignment horizontal="left" vertical="center" wrapText="1" indent="1"/>
    </xf>
    <xf numFmtId="39" fontId="33" fillId="0" borderId="298" xfId="18" applyNumberFormat="1" applyFont="1" applyFill="1" applyBorder="1" applyAlignment="1">
      <alignment horizontal="right" vertical="center"/>
    </xf>
    <xf numFmtId="39" fontId="33" fillId="0" borderId="300" xfId="18" applyNumberFormat="1" applyFont="1" applyFill="1" applyBorder="1" applyAlignment="1">
      <alignment horizontal="right" vertical="center"/>
    </xf>
    <xf numFmtId="39" fontId="33" fillId="0" borderId="17" xfId="18" applyNumberFormat="1" applyFont="1" applyFill="1" applyBorder="1" applyAlignment="1">
      <alignment horizontal="right" vertical="center"/>
    </xf>
    <xf numFmtId="39" fontId="33" fillId="0" borderId="30" xfId="18" applyNumberFormat="1" applyFont="1" applyFill="1" applyBorder="1" applyAlignment="1">
      <alignment horizontal="right" vertical="center"/>
    </xf>
    <xf numFmtId="0" fontId="30" fillId="0" borderId="22" xfId="9" applyFont="1" applyFill="1" applyBorder="1" applyAlignment="1">
      <alignment horizontal="left" vertical="center" wrapText="1" indent="1"/>
    </xf>
    <xf numFmtId="0" fontId="30" fillId="0" borderId="32" xfId="9" applyFont="1" applyFill="1" applyBorder="1" applyAlignment="1">
      <alignment horizontal="left" vertical="center" wrapText="1" indent="1"/>
    </xf>
    <xf numFmtId="164" fontId="26" fillId="0" borderId="96" xfId="10" applyNumberFormat="1" applyFont="1" applyFill="1" applyBorder="1" applyAlignment="1">
      <alignment horizontal="right" vertical="center"/>
    </xf>
    <xf numFmtId="164" fontId="26" fillId="0" borderId="20" xfId="10" applyNumberFormat="1" applyFont="1" applyFill="1" applyBorder="1" applyAlignment="1">
      <alignment horizontal="right" vertical="center"/>
    </xf>
    <xf numFmtId="0" fontId="87" fillId="12" borderId="21" xfId="10" applyFont="1" applyFill="1" applyBorder="1" applyAlignment="1">
      <alignment horizontal="left" vertical="center" wrapText="1" indent="1"/>
    </xf>
    <xf numFmtId="0" fontId="30" fillId="12" borderId="34" xfId="10" applyFont="1" applyFill="1" applyBorder="1" applyAlignment="1">
      <alignment horizontal="left" vertical="center" wrapText="1" indent="1"/>
    </xf>
    <xf numFmtId="0" fontId="88" fillId="12" borderId="49" xfId="10" applyFont="1" applyFill="1" applyBorder="1" applyAlignment="1">
      <alignment horizontal="left" vertical="center" wrapText="1" indent="1"/>
    </xf>
    <xf numFmtId="164" fontId="25" fillId="0" borderId="204" xfId="10" applyNumberFormat="1" applyFont="1" applyFill="1" applyBorder="1" applyAlignment="1">
      <alignment horizontal="right" vertical="center"/>
    </xf>
    <xf numFmtId="164" fontId="25" fillId="0" borderId="205" xfId="10" applyNumberFormat="1" applyFont="1" applyFill="1" applyBorder="1" applyAlignment="1">
      <alignment horizontal="right" vertical="center"/>
    </xf>
    <xf numFmtId="164" fontId="25" fillId="0" borderId="34" xfId="10" applyNumberFormat="1" applyFont="1" applyFill="1" applyBorder="1" applyAlignment="1">
      <alignment vertical="center"/>
    </xf>
    <xf numFmtId="0" fontId="88" fillId="12" borderId="33" xfId="10" applyFont="1" applyFill="1" applyBorder="1" applyAlignment="1">
      <alignment horizontal="left" vertical="center" wrapText="1" indent="1"/>
    </xf>
    <xf numFmtId="1" fontId="25" fillId="12" borderId="39" xfId="1" applyNumberFormat="1" applyFont="1" applyFill="1" applyBorder="1" applyAlignment="1">
      <alignment horizontal="center" vertical="center" wrapText="1"/>
    </xf>
    <xf numFmtId="0" fontId="25" fillId="12" borderId="39" xfId="10" applyFont="1" applyFill="1" applyBorder="1" applyAlignment="1">
      <alignment horizontal="center" vertical="center" wrapText="1"/>
    </xf>
    <xf numFmtId="0" fontId="88" fillId="12" borderId="17" xfId="10" applyFont="1" applyFill="1" applyBorder="1" applyAlignment="1">
      <alignment horizontal="left" vertical="center" wrapText="1" indent="1"/>
    </xf>
    <xf numFmtId="0" fontId="24" fillId="0" borderId="173" xfId="10" applyFont="1" applyFill="1" applyBorder="1" applyAlignment="1">
      <alignment horizontal="left" vertical="center" wrapText="1" indent="1"/>
    </xf>
    <xf numFmtId="0" fontId="24" fillId="0" borderId="174" xfId="10" applyFont="1" applyFill="1" applyBorder="1" applyAlignment="1">
      <alignment horizontal="left" vertical="center" wrapText="1" indent="1"/>
    </xf>
    <xf numFmtId="164" fontId="25" fillId="0" borderId="82" xfId="10" applyNumberFormat="1" applyFont="1" applyFill="1" applyBorder="1" applyAlignment="1">
      <alignment vertical="center"/>
    </xf>
    <xf numFmtId="164" fontId="33" fillId="0" borderId="82" xfId="10" applyNumberFormat="1" applyFont="1" applyFill="1" applyBorder="1" applyAlignment="1">
      <alignment vertical="center"/>
    </xf>
    <xf numFmtId="164" fontId="33" fillId="0" borderId="34" xfId="10" applyNumberFormat="1" applyFont="1" applyFill="1" applyBorder="1" applyAlignment="1">
      <alignment vertical="center"/>
    </xf>
    <xf numFmtId="0" fontId="98" fillId="0" borderId="217" xfId="0" applyFont="1" applyBorder="1" applyAlignment="1">
      <alignment horizontal="center" vertical="center" wrapText="1"/>
    </xf>
    <xf numFmtId="164" fontId="98" fillId="0" borderId="217" xfId="0" applyNumberFormat="1" applyFont="1" applyBorder="1" applyAlignment="1">
      <alignment vertical="center"/>
    </xf>
    <xf numFmtId="164" fontId="34" fillId="0" borderId="19" xfId="10" applyNumberFormat="1" applyFont="1" applyFill="1" applyBorder="1" applyAlignment="1">
      <alignment vertical="center"/>
    </xf>
    <xf numFmtId="164" fontId="34" fillId="0" borderId="26" xfId="10" applyNumberFormat="1" applyFont="1" applyFill="1" applyBorder="1" applyAlignment="1">
      <alignment vertical="center"/>
    </xf>
    <xf numFmtId="164" fontId="34" fillId="0" borderId="37" xfId="10" applyNumberFormat="1" applyFont="1" applyFill="1" applyBorder="1" applyAlignment="1">
      <alignment vertical="center"/>
    </xf>
    <xf numFmtId="164" fontId="34" fillId="0" borderId="31" xfId="10" applyNumberFormat="1" applyFont="1" applyFill="1" applyBorder="1" applyAlignment="1">
      <alignment vertical="center"/>
    </xf>
    <xf numFmtId="164" fontId="98" fillId="0" borderId="208" xfId="0" applyNumberFormat="1" applyFont="1" applyBorder="1" applyAlignment="1">
      <alignment vertical="center"/>
    </xf>
    <xf numFmtId="164" fontId="98" fillId="0" borderId="209" xfId="0" applyNumberFormat="1" applyFont="1" applyBorder="1" applyAlignment="1">
      <alignment vertical="center"/>
    </xf>
    <xf numFmtId="0" fontId="103" fillId="0" borderId="213" xfId="0" applyFont="1" applyBorder="1"/>
    <xf numFmtId="0" fontId="103" fillId="0" borderId="215" xfId="0" applyFont="1" applyBorder="1"/>
    <xf numFmtId="164" fontId="98" fillId="0" borderId="211" xfId="0" applyNumberFormat="1" applyFont="1" applyBorder="1" applyAlignment="1">
      <alignment vertical="center"/>
    </xf>
    <xf numFmtId="0" fontId="24" fillId="18" borderId="125" xfId="8" applyFont="1" applyFill="1" applyBorder="1" applyAlignment="1">
      <alignment horizontal="left" vertical="center" wrapText="1" indent="1"/>
    </xf>
    <xf numFmtId="0" fontId="24" fillId="18" borderId="126" xfId="8" applyFont="1" applyFill="1" applyBorder="1" applyAlignment="1">
      <alignment horizontal="left" vertical="center" wrapText="1" indent="1"/>
    </xf>
    <xf numFmtId="0" fontId="24" fillId="18" borderId="127" xfId="8" applyFont="1" applyFill="1" applyBorder="1" applyAlignment="1">
      <alignment horizontal="left" vertical="center" wrapText="1" indent="1"/>
    </xf>
    <xf numFmtId="164" fontId="34" fillId="0" borderId="34" xfId="10" applyNumberFormat="1" applyFont="1" applyFill="1" applyBorder="1" applyAlignment="1">
      <alignment vertical="center"/>
    </xf>
    <xf numFmtId="0" fontId="96" fillId="0" borderId="314" xfId="0" applyFont="1" applyFill="1" applyBorder="1" applyAlignment="1">
      <alignment horizontal="left" vertical="center" wrapText="1" indent="1"/>
    </xf>
    <xf numFmtId="0" fontId="103" fillId="0" borderId="314" xfId="0" applyFont="1" applyFill="1" applyBorder="1" applyAlignment="1">
      <alignment horizontal="left" indent="1"/>
    </xf>
    <xf numFmtId="0" fontId="96" fillId="0" borderId="211" xfId="0" quotePrefix="1" applyFont="1" applyBorder="1" applyAlignment="1">
      <alignment horizontal="left" vertical="center" wrapText="1" indent="1"/>
    </xf>
    <xf numFmtId="164" fontId="100" fillId="0" borderId="211" xfId="0" applyNumberFormat="1" applyFont="1" applyBorder="1" applyAlignment="1">
      <alignment vertical="center"/>
    </xf>
    <xf numFmtId="0" fontId="103" fillId="0" borderId="200" xfId="0" applyFont="1" applyBorder="1"/>
    <xf numFmtId="0" fontId="103" fillId="0" borderId="200" xfId="0" applyFont="1" applyBorder="1" applyAlignment="1">
      <alignment horizontal="left" indent="1"/>
    </xf>
    <xf numFmtId="0" fontId="96" fillId="0" borderId="208" xfId="0" quotePrefix="1" applyFont="1" applyBorder="1" applyAlignment="1">
      <alignment horizontal="left" vertical="center" wrapText="1" indent="1"/>
    </xf>
    <xf numFmtId="0" fontId="96" fillId="0" borderId="217" xfId="0" quotePrefix="1" applyFont="1" applyBorder="1" applyAlignment="1">
      <alignment horizontal="left" vertical="center" wrapText="1" indent="1"/>
    </xf>
    <xf numFmtId="0" fontId="30" fillId="0" borderId="323" xfId="0" applyFont="1" applyFill="1" applyBorder="1" applyAlignment="1">
      <alignment horizontal="left" vertical="center" wrapText="1" indent="1"/>
    </xf>
    <xf numFmtId="0" fontId="103" fillId="0" borderId="316" xfId="0" applyFont="1" applyFill="1" applyBorder="1" applyAlignment="1">
      <alignment horizontal="left" indent="1"/>
    </xf>
    <xf numFmtId="164" fontId="100" fillId="0" borderId="217" xfId="0" applyNumberFormat="1" applyFont="1" applyBorder="1" applyAlignment="1">
      <alignment vertical="center"/>
    </xf>
    <xf numFmtId="0" fontId="96" fillId="0" borderId="323" xfId="0" applyFont="1" applyFill="1" applyBorder="1" applyAlignment="1">
      <alignment horizontal="left" vertical="center" wrapText="1" indent="1"/>
    </xf>
    <xf numFmtId="0" fontId="30" fillId="0" borderId="312" xfId="0" applyFont="1" applyFill="1" applyBorder="1" applyAlignment="1">
      <alignment horizontal="left" vertical="center" wrapText="1" indent="1"/>
    </xf>
    <xf numFmtId="164" fontId="100" fillId="0" borderId="208" xfId="0" applyNumberFormat="1" applyFont="1" applyBorder="1" applyAlignment="1">
      <alignment vertical="center"/>
    </xf>
    <xf numFmtId="0" fontId="103" fillId="0" borderId="220" xfId="0" applyFont="1" applyBorder="1"/>
    <xf numFmtId="0" fontId="24" fillId="0" borderId="193" xfId="8" applyFont="1" applyFill="1" applyBorder="1" applyAlignment="1">
      <alignment horizontal="left" vertical="center" wrapText="1" indent="1"/>
    </xf>
    <xf numFmtId="0" fontId="55" fillId="0" borderId="31" xfId="10" applyFont="1" applyFill="1" applyBorder="1" applyAlignment="1">
      <alignment horizontal="left" vertical="center" wrapText="1" indent="1"/>
    </xf>
    <xf numFmtId="0" fontId="24" fillId="0" borderId="19" xfId="10" applyFont="1" applyFill="1" applyBorder="1" applyAlignment="1">
      <alignment horizontal="center" vertical="center" wrapText="1"/>
    </xf>
    <xf numFmtId="0" fontId="24" fillId="0" borderId="26" xfId="10" applyFont="1" applyFill="1" applyBorder="1" applyAlignment="1">
      <alignment horizontal="center" vertical="center" wrapText="1"/>
    </xf>
    <xf numFmtId="0" fontId="24" fillId="0" borderId="31" xfId="10" applyFont="1" applyFill="1" applyBorder="1" applyAlignment="1">
      <alignment horizontal="center" vertical="center" wrapText="1"/>
    </xf>
    <xf numFmtId="0" fontId="23" fillId="0" borderId="21" xfId="10" applyFont="1" applyFill="1" applyBorder="1" applyAlignment="1">
      <alignment horizontal="left" vertical="center" wrapText="1" indent="1"/>
    </xf>
    <xf numFmtId="0" fontId="24" fillId="0" borderId="21" xfId="8" applyFont="1" applyFill="1" applyBorder="1" applyAlignment="1">
      <alignment horizontal="left" vertical="center" wrapText="1" indent="1"/>
    </xf>
    <xf numFmtId="0" fontId="24" fillId="0" borderId="21" xfId="10" applyFont="1" applyFill="1" applyBorder="1" applyAlignment="1">
      <alignment horizontal="center" vertical="center" wrapText="1"/>
    </xf>
    <xf numFmtId="0" fontId="24" fillId="0" borderId="34" xfId="10" applyFont="1" applyFill="1" applyBorder="1" applyAlignment="1">
      <alignment horizontal="center" vertical="center" wrapText="1"/>
    </xf>
    <xf numFmtId="0" fontId="98" fillId="0" borderId="211" xfId="0" applyFont="1" applyBorder="1" applyAlignment="1">
      <alignment horizontal="center" vertical="center" wrapText="1"/>
    </xf>
    <xf numFmtId="0" fontId="24" fillId="0" borderId="211" xfId="0" applyFont="1" applyBorder="1" applyAlignment="1">
      <alignment horizontal="left" vertical="center" wrapText="1" indent="1"/>
    </xf>
    <xf numFmtId="164" fontId="98" fillId="0" borderId="213" xfId="0" applyNumberFormat="1" applyFont="1" applyBorder="1" applyAlignment="1">
      <alignment vertical="center"/>
    </xf>
    <xf numFmtId="0" fontId="24" fillId="0" borderId="37" xfId="8" applyFont="1" applyFill="1" applyBorder="1" applyAlignment="1">
      <alignment horizontal="center" vertical="center" wrapText="1"/>
    </xf>
    <xf numFmtId="1" fontId="33" fillId="0" borderId="37" xfId="10" applyNumberFormat="1" applyFont="1" applyFill="1" applyBorder="1" applyAlignment="1">
      <alignment horizontal="center" vertical="center" wrapText="1"/>
    </xf>
    <xf numFmtId="0" fontId="96" fillId="0" borderId="217" xfId="0" applyFont="1" applyBorder="1" applyAlignment="1">
      <alignment horizontal="center" vertical="center" wrapText="1"/>
    </xf>
    <xf numFmtId="0" fontId="98" fillId="19" borderId="217" xfId="0" applyFont="1" applyFill="1" applyBorder="1" applyAlignment="1">
      <alignment horizontal="center" vertical="center" wrapText="1"/>
    </xf>
    <xf numFmtId="0" fontId="94" fillId="0" borderId="322" xfId="0" applyFont="1" applyFill="1" applyBorder="1" applyAlignment="1">
      <alignment horizontal="center" vertical="center"/>
    </xf>
    <xf numFmtId="0" fontId="95" fillId="0" borderId="217" xfId="0" applyFont="1" applyBorder="1" applyAlignment="1">
      <alignment horizontal="left" vertical="center" wrapText="1" indent="1"/>
    </xf>
    <xf numFmtId="0" fontId="66" fillId="0" borderId="21" xfId="10" applyFont="1" applyFill="1" applyBorder="1" applyAlignment="1">
      <alignment horizontal="left" vertical="center" wrapText="1" indent="1"/>
    </xf>
    <xf numFmtId="0" fontId="66" fillId="0" borderId="26" xfId="10" applyFont="1" applyFill="1" applyBorder="1" applyAlignment="1">
      <alignment horizontal="left" vertical="center" wrapText="1" indent="1"/>
    </xf>
    <xf numFmtId="0" fontId="24" fillId="0" borderId="21" xfId="10" applyFont="1" applyFill="1" applyBorder="1" applyAlignment="1">
      <alignment horizontal="center" vertical="center"/>
    </xf>
    <xf numFmtId="0" fontId="24" fillId="0" borderId="26" xfId="10" applyFont="1" applyFill="1" applyBorder="1" applyAlignment="1">
      <alignment horizontal="center" vertical="center"/>
    </xf>
    <xf numFmtId="0" fontId="33" fillId="12" borderId="30" xfId="10" applyFont="1" applyFill="1" applyBorder="1" applyAlignment="1">
      <alignment horizontal="center" vertical="center" wrapText="1"/>
    </xf>
    <xf numFmtId="164" fontId="98" fillId="0" borderId="218" xfId="0" applyNumberFormat="1" applyFont="1" applyBorder="1" applyAlignment="1">
      <alignment vertical="center"/>
    </xf>
    <xf numFmtId="0" fontId="96" fillId="0" borderId="211" xfId="0" applyFont="1" applyBorder="1" applyAlignment="1">
      <alignment horizontal="center" vertical="center" wrapText="1"/>
    </xf>
    <xf numFmtId="0" fontId="99" fillId="0" borderId="211" xfId="0" applyFont="1" applyBorder="1" applyAlignment="1">
      <alignment horizontal="center" vertical="center" wrapText="1"/>
    </xf>
    <xf numFmtId="0" fontId="103" fillId="0" borderId="227" xfId="0" applyFont="1" applyBorder="1"/>
    <xf numFmtId="0" fontId="96" fillId="0" borderId="230" xfId="0" applyFont="1" applyBorder="1" applyAlignment="1">
      <alignment horizontal="left" vertical="center" wrapText="1" indent="1"/>
    </xf>
    <xf numFmtId="0" fontId="103" fillId="0" borderId="230" xfId="0" applyFont="1" applyBorder="1" applyAlignment="1">
      <alignment horizontal="left" indent="1"/>
    </xf>
    <xf numFmtId="0" fontId="103" fillId="0" borderId="331" xfId="0" applyFont="1" applyBorder="1" applyAlignment="1">
      <alignment horizontal="left" indent="1"/>
    </xf>
    <xf numFmtId="164" fontId="98" fillId="0" borderId="213" xfId="0" applyNumberFormat="1" applyFont="1" applyBorder="1" applyAlignment="1">
      <alignment horizontal="right" vertical="center"/>
    </xf>
    <xf numFmtId="164" fontId="98" fillId="0" borderId="211" xfId="0" applyNumberFormat="1" applyFont="1" applyBorder="1" applyAlignment="1">
      <alignment horizontal="right" vertical="center"/>
    </xf>
    <xf numFmtId="0" fontId="30" fillId="0" borderId="314" xfId="0" applyFont="1" applyFill="1" applyBorder="1" applyAlignment="1">
      <alignment horizontal="left" vertical="center" wrapText="1" indent="1"/>
    </xf>
    <xf numFmtId="1" fontId="99" fillId="0" borderId="208" xfId="0" applyNumberFormat="1" applyFont="1" applyBorder="1" applyAlignment="1">
      <alignment horizontal="center" vertical="center" wrapText="1"/>
    </xf>
    <xf numFmtId="0" fontId="96" fillId="0" borderId="330" xfId="0" applyFont="1" applyBorder="1" applyAlignment="1">
      <alignment horizontal="left" vertical="center" wrapText="1" indent="1"/>
    </xf>
    <xf numFmtId="164" fontId="98" fillId="0" borderId="209" xfId="0" applyNumberFormat="1" applyFont="1" applyBorder="1" applyAlignment="1">
      <alignment horizontal="right" vertical="center"/>
    </xf>
    <xf numFmtId="164" fontId="98" fillId="0" borderId="208" xfId="0" applyNumberFormat="1" applyFont="1" applyBorder="1" applyAlignment="1">
      <alignment horizontal="right" vertical="center"/>
    </xf>
    <xf numFmtId="1" fontId="99" fillId="0" borderId="217" xfId="0" applyNumberFormat="1" applyFont="1" applyBorder="1" applyAlignment="1">
      <alignment horizontal="center" vertical="center" wrapText="1"/>
    </xf>
    <xf numFmtId="0" fontId="96" fillId="0" borderId="229" xfId="0" applyFont="1" applyBorder="1" applyAlignment="1">
      <alignment horizontal="left" vertical="center" wrapText="1" indent="1"/>
    </xf>
    <xf numFmtId="164" fontId="98" fillId="0" borderId="218" xfId="0" applyNumberFormat="1" applyFont="1" applyBorder="1" applyAlignment="1">
      <alignment horizontal="right" vertical="center"/>
    </xf>
    <xf numFmtId="164" fontId="98" fillId="0" borderId="217" xfId="0" applyNumberFormat="1" applyFont="1" applyBorder="1" applyAlignment="1">
      <alignment horizontal="right" vertical="center"/>
    </xf>
    <xf numFmtId="1" fontId="99" fillId="0" borderId="211" xfId="0" applyNumberFormat="1" applyFont="1" applyBorder="1" applyAlignment="1">
      <alignment horizontal="center" vertical="center" wrapText="1"/>
    </xf>
    <xf numFmtId="0" fontId="25" fillId="0" borderId="19" xfId="10" applyFont="1" applyFill="1" applyBorder="1" applyAlignment="1">
      <alignment horizontal="center" vertical="center"/>
    </xf>
    <xf numFmtId="0" fontId="30" fillId="0" borderId="217" xfId="0" quotePrefix="1" applyFont="1" applyBorder="1" applyAlignment="1">
      <alignment horizontal="left" vertical="center" wrapText="1" indent="1"/>
    </xf>
    <xf numFmtId="0" fontId="103" fillId="0" borderId="220" xfId="0" applyFont="1" applyBorder="1" applyAlignment="1">
      <alignment horizontal="left" indent="1"/>
    </xf>
    <xf numFmtId="0" fontId="103" fillId="0" borderId="336" xfId="0" applyFont="1" applyFill="1" applyBorder="1" applyAlignment="1">
      <alignment horizontal="left" indent="1"/>
    </xf>
    <xf numFmtId="0" fontId="103" fillId="0" borderId="334" xfId="0" applyFont="1" applyFill="1" applyBorder="1"/>
    <xf numFmtId="1" fontId="98" fillId="0" borderId="217" xfId="0" applyNumberFormat="1" applyFont="1" applyBorder="1" applyAlignment="1">
      <alignment horizontal="center" vertical="center" wrapText="1"/>
    </xf>
    <xf numFmtId="0" fontId="103" fillId="0" borderId="335" xfId="0" applyFont="1" applyBorder="1" applyAlignment="1">
      <alignment horizontal="left" indent="1"/>
    </xf>
    <xf numFmtId="0" fontId="103" fillId="0" borderId="221" xfId="0" applyFont="1" applyBorder="1"/>
    <xf numFmtId="0" fontId="70" fillId="0" borderId="211" xfId="0" applyFont="1" applyBorder="1" applyAlignment="1">
      <alignment horizontal="left" indent="1"/>
    </xf>
    <xf numFmtId="0" fontId="70" fillId="0" borderId="214" xfId="0" applyFont="1" applyBorder="1" applyAlignment="1">
      <alignment horizontal="left" indent="1"/>
    </xf>
    <xf numFmtId="1" fontId="58" fillId="0" borderId="208" xfId="0" applyNumberFormat="1" applyFont="1" applyBorder="1" applyAlignment="1">
      <alignment horizontal="center" vertical="center" wrapText="1"/>
    </xf>
    <xf numFmtId="0" fontId="70" fillId="0" borderId="214" xfId="0" applyFont="1" applyBorder="1"/>
    <xf numFmtId="0" fontId="24" fillId="0" borderId="360" xfId="0" applyFont="1" applyBorder="1" applyAlignment="1">
      <alignment horizontal="left" vertical="center" wrapText="1" indent="1"/>
    </xf>
    <xf numFmtId="164" fontId="68" fillId="0" borderId="208" xfId="0" applyNumberFormat="1" applyFont="1" applyBorder="1" applyAlignment="1">
      <alignment vertical="center"/>
    </xf>
    <xf numFmtId="0" fontId="59" fillId="0" borderId="360" xfId="0" applyFont="1" applyBorder="1" applyAlignment="1">
      <alignment horizontal="center" vertical="center"/>
    </xf>
    <xf numFmtId="1" fontId="58" fillId="0" borderId="360" xfId="0" applyNumberFormat="1" applyFont="1" applyBorder="1" applyAlignment="1">
      <alignment horizontal="center" vertical="center" wrapText="1"/>
    </xf>
    <xf numFmtId="0" fontId="58" fillId="0" borderId="360" xfId="0" applyFont="1" applyBorder="1" applyAlignment="1">
      <alignment horizontal="center" vertical="center"/>
    </xf>
    <xf numFmtId="0" fontId="24" fillId="0" borderId="217" xfId="0" applyFont="1" applyBorder="1" applyAlignment="1">
      <alignment horizontal="left" vertical="center" wrapText="1" indent="1"/>
    </xf>
    <xf numFmtId="0" fontId="24" fillId="0" borderId="217" xfId="0" applyFont="1" applyBorder="1" applyAlignment="1">
      <alignment horizontal="center" vertical="center" wrapText="1"/>
    </xf>
    <xf numFmtId="1" fontId="33" fillId="0" borderId="217" xfId="0" applyNumberFormat="1" applyFont="1" applyBorder="1" applyAlignment="1">
      <alignment horizontal="center" vertical="center" wrapText="1"/>
    </xf>
    <xf numFmtId="0" fontId="33" fillId="0" borderId="217" xfId="0" applyFont="1" applyBorder="1" applyAlignment="1">
      <alignment horizontal="center" vertical="center" wrapText="1"/>
    </xf>
    <xf numFmtId="0" fontId="24" fillId="0" borderId="211" xfId="0" applyFont="1" applyFill="1" applyBorder="1" applyAlignment="1">
      <alignment horizontal="left" indent="1"/>
    </xf>
    <xf numFmtId="0" fontId="24" fillId="0" borderId="214" xfId="0" applyFont="1" applyFill="1" applyBorder="1" applyAlignment="1">
      <alignment horizontal="left" indent="1"/>
    </xf>
    <xf numFmtId="164" fontId="58" fillId="0" borderId="208" xfId="0" applyNumberFormat="1" applyFont="1" applyBorder="1" applyAlignment="1">
      <alignment horizontal="right" vertical="center"/>
    </xf>
    <xf numFmtId="0" fontId="70" fillId="0" borderId="211" xfId="0" applyFont="1" applyBorder="1" applyAlignment="1">
      <alignment horizontal="right" vertical="center"/>
    </xf>
    <xf numFmtId="0" fontId="70" fillId="0" borderId="214" xfId="0" applyFont="1" applyBorder="1" applyAlignment="1">
      <alignment horizontal="right" vertical="center"/>
    </xf>
    <xf numFmtId="164" fontId="33" fillId="0" borderId="217" xfId="0" applyNumberFormat="1" applyFont="1" applyBorder="1" applyAlignment="1">
      <alignment vertical="center"/>
    </xf>
    <xf numFmtId="0" fontId="24" fillId="0" borderId="349" xfId="0" applyFont="1" applyBorder="1" applyAlignment="1">
      <alignment horizontal="left" vertical="center" wrapText="1" indent="1"/>
    </xf>
    <xf numFmtId="0" fontId="70" fillId="0" borderId="212" xfId="0" applyFont="1" applyBorder="1" applyAlignment="1">
      <alignment horizontal="left" indent="1"/>
    </xf>
    <xf numFmtId="0" fontId="70" fillId="0" borderId="342" xfId="0" applyFont="1" applyBorder="1" applyAlignment="1">
      <alignment horizontal="left" indent="1"/>
    </xf>
    <xf numFmtId="164" fontId="33" fillId="0" borderId="218" xfId="0" applyNumberFormat="1" applyFont="1" applyBorder="1" applyAlignment="1">
      <alignment vertical="center"/>
    </xf>
    <xf numFmtId="0" fontId="70" fillId="0" borderId="213" xfId="0" applyFont="1" applyBorder="1"/>
    <xf numFmtId="0" fontId="70" fillId="0" borderId="215" xfId="0" applyFont="1" applyBorder="1"/>
    <xf numFmtId="0" fontId="58" fillId="0" borderId="208" xfId="0" applyFont="1" applyBorder="1" applyAlignment="1">
      <alignment horizontal="center" vertical="center"/>
    </xf>
    <xf numFmtId="0" fontId="24" fillId="0" borderId="208" xfId="0" applyFont="1" applyFill="1" applyBorder="1" applyAlignment="1">
      <alignment horizontal="left" vertical="center" wrapText="1" indent="1"/>
    </xf>
    <xf numFmtId="0" fontId="74" fillId="0" borderId="211" xfId="0" applyFont="1" applyFill="1" applyBorder="1" applyAlignment="1">
      <alignment horizontal="left" indent="1"/>
    </xf>
    <xf numFmtId="0" fontId="74" fillId="0" borderId="214" xfId="0" applyFont="1" applyFill="1" applyBorder="1" applyAlignment="1">
      <alignment horizontal="left" indent="1"/>
    </xf>
    <xf numFmtId="0" fontId="24" fillId="0" borderId="338" xfId="0" applyFont="1" applyBorder="1" applyAlignment="1">
      <alignment horizontal="left" vertical="center" wrapText="1" indent="1"/>
    </xf>
    <xf numFmtId="164" fontId="58" fillId="0" borderId="355" xfId="0" applyNumberFormat="1" applyFont="1" applyBorder="1" applyAlignment="1">
      <alignment vertical="center"/>
    </xf>
    <xf numFmtId="0" fontId="70" fillId="0" borderId="356" xfId="0" applyFont="1" applyBorder="1"/>
    <xf numFmtId="0" fontId="70" fillId="0" borderId="357" xfId="0" applyFont="1" applyBorder="1"/>
    <xf numFmtId="0" fontId="24" fillId="0" borderId="338" xfId="0" applyFont="1" applyFill="1" applyBorder="1" applyAlignment="1">
      <alignment horizontal="left" vertical="center" wrapText="1" indent="1"/>
    </xf>
    <xf numFmtId="0" fontId="24" fillId="0" borderId="312" xfId="0" applyFont="1" applyBorder="1" applyAlignment="1">
      <alignment horizontal="left" vertical="center" wrapText="1"/>
    </xf>
    <xf numFmtId="0" fontId="70" fillId="0" borderId="314" xfId="0" applyFont="1" applyBorder="1"/>
    <xf numFmtId="0" fontId="70" fillId="0" borderId="316" xfId="0" applyFont="1" applyBorder="1"/>
    <xf numFmtId="0" fontId="22" fillId="0" borderId="339" xfId="0" applyFont="1" applyFill="1" applyBorder="1" applyAlignment="1">
      <alignment horizontal="center" vertical="center"/>
    </xf>
    <xf numFmtId="0" fontId="22" fillId="0" borderId="339" xfId="0" applyFont="1" applyFill="1" applyBorder="1" applyAlignment="1"/>
    <xf numFmtId="0" fontId="23" fillId="0" borderId="211" xfId="0" applyFont="1" applyBorder="1" applyAlignment="1">
      <alignment horizontal="left" vertical="center" wrapText="1" indent="1"/>
    </xf>
    <xf numFmtId="0" fontId="59" fillId="0" borderId="211" xfId="0" applyFont="1" applyBorder="1" applyAlignment="1">
      <alignment horizontal="center" vertical="center"/>
    </xf>
    <xf numFmtId="1" fontId="58" fillId="0" borderId="211" xfId="0" applyNumberFormat="1" applyFont="1" applyBorder="1" applyAlignment="1">
      <alignment horizontal="center" vertical="center" wrapText="1"/>
    </xf>
    <xf numFmtId="0" fontId="58" fillId="0" borderId="211" xfId="0" applyFont="1" applyBorder="1" applyAlignment="1">
      <alignment horizontal="center" vertical="center"/>
    </xf>
    <xf numFmtId="0" fontId="24" fillId="0" borderId="211" xfId="0" applyFont="1" applyFill="1" applyBorder="1" applyAlignment="1">
      <alignment horizontal="left" vertical="center" wrapText="1" indent="1"/>
    </xf>
    <xf numFmtId="0" fontId="24" fillId="0" borderId="212" xfId="0" applyFont="1" applyBorder="1" applyAlignment="1">
      <alignment horizontal="left" vertical="center" wrapText="1" indent="1"/>
    </xf>
    <xf numFmtId="164" fontId="58" fillId="0" borderId="213" xfId="0" applyNumberFormat="1" applyFont="1" applyBorder="1" applyAlignment="1">
      <alignment vertical="center"/>
    </xf>
    <xf numFmtId="164" fontId="58" fillId="0" borderId="211" xfId="0" applyNumberFormat="1" applyFont="1" applyBorder="1" applyAlignment="1">
      <alignment vertical="center"/>
    </xf>
    <xf numFmtId="164" fontId="68" fillId="0" borderId="211" xfId="0" applyNumberFormat="1" applyFont="1" applyBorder="1" applyAlignment="1">
      <alignment vertical="center"/>
    </xf>
    <xf numFmtId="0" fontId="24" fillId="0" borderId="212" xfId="0" applyFont="1" applyFill="1" applyBorder="1" applyAlignment="1">
      <alignment horizontal="left" vertical="center" wrapText="1" indent="1"/>
    </xf>
    <xf numFmtId="0" fontId="22" fillId="0" borderId="348" xfId="0" applyFont="1" applyFill="1" applyBorder="1" applyAlignment="1">
      <alignment horizontal="center" vertical="center"/>
    </xf>
    <xf numFmtId="0" fontId="23" fillId="0" borderId="217" xfId="0" applyFont="1" applyBorder="1" applyAlignment="1">
      <alignment horizontal="left" vertical="center" wrapText="1" indent="1"/>
    </xf>
    <xf numFmtId="0" fontId="24" fillId="0" borderId="314" xfId="0" applyFont="1" applyBorder="1" applyAlignment="1">
      <alignment horizontal="left" vertical="center" wrapText="1"/>
    </xf>
    <xf numFmtId="0" fontId="22" fillId="0" borderId="337" xfId="0" applyFont="1" applyFill="1" applyBorder="1" applyAlignment="1">
      <alignment horizontal="center" vertical="center"/>
    </xf>
    <xf numFmtId="0" fontId="22" fillId="0" borderId="341" xfId="0" applyFont="1" applyFill="1" applyBorder="1" applyAlignment="1"/>
    <xf numFmtId="0" fontId="24" fillId="0" borderId="360" xfId="0" applyFont="1" applyFill="1" applyBorder="1" applyAlignment="1">
      <alignment horizontal="left" vertical="center" wrapText="1" indent="1"/>
    </xf>
    <xf numFmtId="0" fontId="24" fillId="0" borderId="361" xfId="0" applyFont="1" applyBorder="1" applyAlignment="1">
      <alignment horizontal="left" vertical="center" wrapText="1" indent="1"/>
    </xf>
    <xf numFmtId="164" fontId="58" fillId="0" borderId="362" xfId="0" applyNumberFormat="1" applyFont="1" applyBorder="1" applyAlignment="1">
      <alignment vertical="center"/>
    </xf>
    <xf numFmtId="164" fontId="58" fillId="0" borderId="360" xfId="0" applyNumberFormat="1" applyFont="1" applyBorder="1" applyAlignment="1">
      <alignment vertical="center"/>
    </xf>
    <xf numFmtId="164" fontId="68" fillId="0" borderId="360" xfId="0" applyNumberFormat="1" applyFont="1" applyBorder="1" applyAlignment="1">
      <alignment vertical="center"/>
    </xf>
    <xf numFmtId="164" fontId="33" fillId="0" borderId="217" xfId="0" applyNumberFormat="1" applyFont="1" applyFill="1" applyBorder="1" applyAlignment="1">
      <alignment vertical="center"/>
    </xf>
    <xf numFmtId="0" fontId="70" fillId="0" borderId="211" xfId="0" applyFont="1" applyFill="1" applyBorder="1"/>
    <xf numFmtId="0" fontId="24" fillId="0" borderId="323" xfId="0" applyFont="1" applyBorder="1" applyAlignment="1">
      <alignment horizontal="left" vertical="center" wrapText="1"/>
    </xf>
    <xf numFmtId="0" fontId="22" fillId="0" borderId="359" xfId="0" applyFont="1" applyFill="1" applyBorder="1" applyAlignment="1">
      <alignment horizontal="center" vertical="center"/>
    </xf>
    <xf numFmtId="0" fontId="23" fillId="0" borderId="360" xfId="0" applyFont="1" applyBorder="1" applyAlignment="1">
      <alignment horizontal="left" vertical="center" wrapText="1" indent="1"/>
    </xf>
    <xf numFmtId="0" fontId="24" fillId="0" borderId="229" xfId="0" applyFont="1" applyBorder="1" applyAlignment="1">
      <alignment horizontal="left" vertical="center" wrapText="1" indent="1"/>
    </xf>
    <xf numFmtId="0" fontId="70" fillId="0" borderId="230" xfId="0" applyFont="1" applyBorder="1" applyAlignment="1">
      <alignment horizontal="left" indent="1"/>
    </xf>
    <xf numFmtId="0" fontId="70" fillId="0" borderId="214" xfId="0" applyFont="1" applyFill="1" applyBorder="1" applyAlignment="1">
      <alignment horizontal="left" indent="1"/>
    </xf>
    <xf numFmtId="1" fontId="58" fillId="0" borderId="217" xfId="0" applyNumberFormat="1" applyFont="1" applyBorder="1" applyAlignment="1">
      <alignment horizontal="center" vertical="center" wrapText="1"/>
    </xf>
    <xf numFmtId="0" fontId="70" fillId="0" borderId="331" xfId="0" applyFont="1" applyBorder="1" applyAlignment="1">
      <alignment horizontal="left" indent="1"/>
    </xf>
    <xf numFmtId="164" fontId="33" fillId="0" borderId="218" xfId="0" applyNumberFormat="1" applyFont="1" applyFill="1" applyBorder="1" applyAlignment="1">
      <alignment vertical="center"/>
    </xf>
    <xf numFmtId="0" fontId="70" fillId="0" borderId="213" xfId="0" applyFont="1" applyFill="1" applyBorder="1"/>
    <xf numFmtId="0" fontId="70" fillId="0" borderId="215" xfId="0" applyFont="1" applyFill="1" applyBorder="1"/>
    <xf numFmtId="4" fontId="33" fillId="0" borderId="218" xfId="0" applyNumberFormat="1" applyFont="1" applyBorder="1" applyAlignment="1">
      <alignment vertical="center"/>
    </xf>
    <xf numFmtId="0" fontId="22" fillId="0" borderId="368" xfId="0" applyFont="1" applyFill="1" applyBorder="1" applyAlignment="1">
      <alignment horizontal="center" vertical="center"/>
    </xf>
    <xf numFmtId="0" fontId="22" fillId="0" borderId="352" xfId="0" applyFont="1" applyFill="1" applyBorder="1" applyAlignment="1"/>
    <xf numFmtId="0" fontId="23" fillId="0" borderId="369" xfId="0" applyFont="1" applyBorder="1" applyAlignment="1">
      <alignment horizontal="left" vertical="center" wrapText="1" indent="1"/>
    </xf>
    <xf numFmtId="0" fontId="24" fillId="0" borderId="369" xfId="0" applyFont="1" applyBorder="1" applyAlignment="1">
      <alignment horizontal="left" vertical="center" wrapText="1" indent="1"/>
    </xf>
    <xf numFmtId="0" fontId="24" fillId="0" borderId="369" xfId="0" applyFont="1" applyBorder="1" applyAlignment="1">
      <alignment horizontal="center" vertical="center" wrapText="1"/>
    </xf>
    <xf numFmtId="0" fontId="70" fillId="0" borderId="200" xfId="0" applyFont="1" applyBorder="1" applyAlignment="1">
      <alignment horizontal="left" indent="1"/>
    </xf>
    <xf numFmtId="1" fontId="58" fillId="0" borderId="369" xfId="0" applyNumberFormat="1" applyFont="1" applyBorder="1" applyAlignment="1">
      <alignment horizontal="center" vertical="center" wrapText="1"/>
    </xf>
    <xf numFmtId="0" fontId="70" fillId="0" borderId="200" xfId="0" applyFont="1" applyBorder="1"/>
    <xf numFmtId="0" fontId="58" fillId="0" borderId="369" xfId="0" applyFont="1" applyBorder="1" applyAlignment="1">
      <alignment horizontal="center" vertical="center"/>
    </xf>
    <xf numFmtId="0" fontId="24" fillId="0" borderId="369" xfId="0" applyFont="1" applyFill="1" applyBorder="1" applyAlignment="1">
      <alignment horizontal="left" vertical="center" wrapText="1" indent="1"/>
    </xf>
    <xf numFmtId="0" fontId="24" fillId="0" borderId="200" xfId="0" applyFont="1" applyFill="1" applyBorder="1" applyAlignment="1">
      <alignment horizontal="left" indent="1"/>
    </xf>
    <xf numFmtId="0" fontId="24" fillId="0" borderId="370" xfId="0" applyFont="1" applyBorder="1" applyAlignment="1">
      <alignment horizontal="left" vertical="center" wrapText="1" indent="1"/>
    </xf>
    <xf numFmtId="0" fontId="70" fillId="0" borderId="353" xfId="0" applyFont="1" applyBorder="1" applyAlignment="1">
      <alignment horizontal="left" indent="1"/>
    </xf>
    <xf numFmtId="164" fontId="58" fillId="0" borderId="375" xfId="0" applyNumberFormat="1" applyFont="1" applyBorder="1" applyAlignment="1">
      <alignment vertical="center"/>
    </xf>
    <xf numFmtId="164" fontId="58" fillId="0" borderId="369" xfId="0" applyNumberFormat="1" applyFont="1" applyBorder="1" applyAlignment="1">
      <alignment vertical="center"/>
    </xf>
    <xf numFmtId="164" fontId="68" fillId="0" borderId="369" xfId="0" applyNumberFormat="1" applyFont="1" applyBorder="1" applyAlignment="1">
      <alignment vertical="center"/>
    </xf>
    <xf numFmtId="0" fontId="24" fillId="0" borderId="370" xfId="0" applyFont="1" applyFill="1" applyBorder="1" applyAlignment="1">
      <alignment horizontal="left" vertical="center" wrapText="1" indent="1"/>
    </xf>
    <xf numFmtId="0" fontId="70" fillId="0" borderId="353" xfId="0" applyFont="1" applyFill="1" applyBorder="1" applyAlignment="1">
      <alignment horizontal="left" indent="1"/>
    </xf>
    <xf numFmtId="0" fontId="24" fillId="0" borderId="373" xfId="0" applyFont="1" applyBorder="1" applyAlignment="1">
      <alignment horizontal="left" vertical="center" wrapText="1"/>
    </xf>
    <xf numFmtId="0" fontId="24" fillId="0" borderId="349" xfId="0" applyFont="1" applyFill="1" applyBorder="1" applyAlignment="1">
      <alignment horizontal="left" vertical="center" wrapText="1" indent="1"/>
    </xf>
    <xf numFmtId="0" fontId="70" fillId="0" borderId="336" xfId="0" applyFont="1" applyBorder="1"/>
    <xf numFmtId="49" fontId="24" fillId="0" borderId="340" xfId="0" applyNumberFormat="1" applyFont="1" applyBorder="1" applyAlignment="1">
      <alignment horizontal="left" vertical="center" wrapText="1" indent="1"/>
    </xf>
    <xf numFmtId="0" fontId="70" fillId="0" borderId="343" xfId="0" applyFont="1" applyBorder="1" applyAlignment="1">
      <alignment horizontal="left" indent="1"/>
    </xf>
    <xf numFmtId="0" fontId="21" fillId="2" borderId="292" xfId="4" applyFont="1" applyFill="1" applyBorder="1" applyAlignment="1">
      <alignment horizontal="center" vertical="center" textRotation="90" wrapText="1"/>
    </xf>
    <xf numFmtId="164" fontId="33" fillId="0" borderId="218" xfId="0" applyNumberFormat="1" applyFont="1" applyBorder="1" applyAlignment="1">
      <alignment horizontal="right" vertical="center"/>
    </xf>
    <xf numFmtId="164" fontId="33" fillId="0" borderId="221" xfId="0" applyNumberFormat="1" applyFont="1" applyBorder="1" applyAlignment="1">
      <alignment horizontal="right" vertical="center"/>
    </xf>
    <xf numFmtId="0" fontId="1" fillId="0" borderId="0" xfId="2" applyAlignment="1">
      <alignment horizontal="left" vertical="center" wrapText="1"/>
    </xf>
    <xf numFmtId="0" fontId="1" fillId="0" borderId="0" xfId="2" applyFont="1" applyAlignment="1">
      <alignment horizontal="left" vertical="center" wrapText="1"/>
    </xf>
    <xf numFmtId="0" fontId="21" fillId="2" borderId="380" xfId="4" applyFont="1" applyFill="1" applyBorder="1" applyAlignment="1">
      <alignment vertical="center" textRotation="90" wrapText="1"/>
    </xf>
    <xf numFmtId="0" fontId="21" fillId="2" borderId="381" xfId="4" applyFont="1" applyFill="1" applyBorder="1" applyAlignment="1">
      <alignment vertical="center" textRotation="90" wrapText="1"/>
    </xf>
    <xf numFmtId="0" fontId="21" fillId="2" borderId="382" xfId="4" applyFont="1" applyFill="1" applyBorder="1" applyAlignment="1">
      <alignment horizontal="center" vertical="center" textRotation="90" wrapText="1"/>
    </xf>
  </cellXfs>
  <cellStyles count="22">
    <cellStyle name="Millares" xfId="13" builtinId="3"/>
    <cellStyle name="Millares 2 2" xfId="20"/>
    <cellStyle name="Millares 2 5" xfId="16"/>
    <cellStyle name="Normal" xfId="0" builtinId="0"/>
    <cellStyle name="Normal 10 2" xfId="8"/>
    <cellStyle name="Normal 13" xfId="6"/>
    <cellStyle name="Normal 13 2" xfId="15"/>
    <cellStyle name="Normal 14" xfId="4"/>
    <cellStyle name="Normal 14 2" xfId="18"/>
    <cellStyle name="Normal 14 3" xfId="12"/>
    <cellStyle name="Normal 2" xfId="5"/>
    <cellStyle name="Normal 2 2" xfId="9"/>
    <cellStyle name="Normal 2 2 2" xfId="21"/>
    <cellStyle name="Normal 2 3" xfId="10"/>
    <cellStyle name="Normal 2 4" xfId="14"/>
    <cellStyle name="Normal 3 2 2" xfId="11"/>
    <cellStyle name="Normal 6" xfId="2"/>
    <cellStyle name="Normal 8" xfId="17"/>
    <cellStyle name="Normal_CEPSYMED FCS" xfId="3"/>
    <cellStyle name="Normal_POA FCS" xfId="7"/>
    <cellStyle name="Porcentaje" xfId="1" builtinId="5"/>
    <cellStyle name="Porcentaje 2 2" xfId="1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sharedStrings" Target="sharedString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1690007</xdr:colOff>
      <xdr:row>1533</xdr:row>
      <xdr:rowOff>120499</xdr:rowOff>
    </xdr:from>
    <xdr:to>
      <xdr:col>5</xdr:col>
      <xdr:colOff>1062415</xdr:colOff>
      <xdr:row>1538</xdr:row>
      <xdr:rowOff>140393</xdr:rowOff>
    </xdr:to>
    <xdr:pic>
      <xdr:nvPicPr>
        <xdr:cNvPr id="6" name="Imagen 5" descr="C:\Users\Deplan\AppData\Local\Temp\FineReader12.00\media\image1.jpe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5023757" y="776761785"/>
          <a:ext cx="1086908" cy="1045872"/>
        </a:xfrm>
        <a:prstGeom prst="rect">
          <a:avLst/>
        </a:prstGeom>
        <a:noFill/>
      </xdr:spPr>
    </xdr:pic>
    <xdr:clientData/>
  </xdr:twoCellAnchor>
  <xdr:oneCellAnchor>
    <xdr:from>
      <xdr:col>14</xdr:col>
      <xdr:colOff>1809750</xdr:colOff>
      <xdr:row>1533</xdr:row>
      <xdr:rowOff>120500</xdr:rowOff>
    </xdr:from>
    <xdr:ext cx="1086908" cy="1067642"/>
    <xdr:pic>
      <xdr:nvPicPr>
        <xdr:cNvPr id="8" name="Imagen 7" descr="C:\Users\Deplan\AppData\Local\Temp\FineReader12.00\media\image1.jpe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19392900" y="777208100"/>
          <a:ext cx="1086908" cy="1067642"/>
        </a:xfrm>
        <a:prstGeom prst="rect">
          <a:avLst/>
        </a:prstGeom>
        <a:noFill/>
      </xdr:spPr>
    </xdr:pic>
    <xdr:clientData/>
  </xdr:oneCellAnchor>
  <xdr:oneCellAnchor>
    <xdr:from>
      <xdr:col>3</xdr:col>
      <xdr:colOff>1314450</xdr:colOff>
      <xdr:row>1532</xdr:row>
      <xdr:rowOff>57150</xdr:rowOff>
    </xdr:from>
    <xdr:ext cx="2066925" cy="1352551"/>
    <xdr:pic>
      <xdr:nvPicPr>
        <xdr:cNvPr id="10" name="image2.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xdr:cNvPicPr preferRelativeResize="0"/>
      </xdr:nvPicPr>
      <xdr:blipFill>
        <a:blip xmlns:r="http://schemas.openxmlformats.org/officeDocument/2006/relationships" r:embed="rId2" cstate="print"/>
        <a:stretch>
          <a:fillRect/>
        </a:stretch>
      </xdr:blipFill>
      <xdr:spPr>
        <a:xfrm>
          <a:off x="2924175" y="776935200"/>
          <a:ext cx="2066925" cy="1352551"/>
        </a:xfrm>
        <a:prstGeom prst="rect">
          <a:avLst/>
        </a:prstGeom>
        <a:noFill/>
      </xdr:spPr>
    </xdr:pic>
    <xdr:clientData fLocksWithSheet="0"/>
  </xdr:oneCellAnchor>
  <xdr:oneCellAnchor>
    <xdr:from>
      <xdr:col>13</xdr:col>
      <xdr:colOff>2095500</xdr:colOff>
      <xdr:row>1532</xdr:row>
      <xdr:rowOff>47625</xdr:rowOff>
    </xdr:from>
    <xdr:ext cx="2066925" cy="1352551"/>
    <xdr:pic>
      <xdr:nvPicPr>
        <xdr:cNvPr id="11" name="image2.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xdr:cNvPicPr preferRelativeResize="0"/>
      </xdr:nvPicPr>
      <xdr:blipFill>
        <a:blip xmlns:r="http://schemas.openxmlformats.org/officeDocument/2006/relationships" r:embed="rId2" cstate="print"/>
        <a:stretch>
          <a:fillRect/>
        </a:stretch>
      </xdr:blipFill>
      <xdr:spPr>
        <a:xfrm>
          <a:off x="17297400" y="776925675"/>
          <a:ext cx="2066925" cy="1352551"/>
        </a:xfrm>
        <a:prstGeom prst="rect">
          <a:avLst/>
        </a:prstGeom>
        <a:noFill/>
      </xdr:spPr>
    </xdr:pic>
    <xdr:clientData fLocksWithSheet="0"/>
  </xdr:oneCellAnchor>
  <xdr:twoCellAnchor editAs="oneCell">
    <xdr:from>
      <xdr:col>1</xdr:col>
      <xdr:colOff>504825</xdr:colOff>
      <xdr:row>0</xdr:row>
      <xdr:rowOff>38101</xdr:rowOff>
    </xdr:from>
    <xdr:to>
      <xdr:col>3</xdr:col>
      <xdr:colOff>752475</xdr:colOff>
      <xdr:row>3</xdr:row>
      <xdr:rowOff>1</xdr:rowOff>
    </xdr:to>
    <xdr:pic>
      <xdr:nvPicPr>
        <xdr:cNvPr id="9" name="Imagen 8"/>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1019175" y="38101"/>
          <a:ext cx="1343025" cy="1314450"/>
        </a:xfrm>
        <a:prstGeom prst="rect">
          <a:avLst/>
        </a:prstGeom>
      </xdr:spPr>
    </xdr:pic>
    <xdr:clientData/>
  </xdr:twoCellAnchor>
  <xdr:twoCellAnchor editAs="oneCell">
    <xdr:from>
      <xdr:col>13</xdr:col>
      <xdr:colOff>676275</xdr:colOff>
      <xdr:row>0</xdr:row>
      <xdr:rowOff>28576</xdr:rowOff>
    </xdr:from>
    <xdr:to>
      <xdr:col>13</xdr:col>
      <xdr:colOff>2019300</xdr:colOff>
      <xdr:row>3</xdr:row>
      <xdr:rowOff>9526</xdr:rowOff>
    </xdr:to>
    <xdr:pic>
      <xdr:nvPicPr>
        <xdr:cNvPr id="12" name="Imagen 11"/>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6809"/>
        <a:stretch/>
      </xdr:blipFill>
      <xdr:spPr>
        <a:xfrm>
          <a:off x="15878175" y="28576"/>
          <a:ext cx="1343025" cy="1333500"/>
        </a:xfrm>
        <a:prstGeom prst="rect">
          <a:avLst/>
        </a:prstGeom>
      </xdr:spPr>
    </xdr:pic>
    <xdr:clientData/>
  </xdr:twoCellAnchor>
  <xdr:twoCellAnchor editAs="oneCell">
    <xdr:from>
      <xdr:col>22</xdr:col>
      <xdr:colOff>942975</xdr:colOff>
      <xdr:row>0</xdr:row>
      <xdr:rowOff>38100</xdr:rowOff>
    </xdr:from>
    <xdr:to>
      <xdr:col>23</xdr:col>
      <xdr:colOff>1038224</xdr:colOff>
      <xdr:row>3</xdr:row>
      <xdr:rowOff>9525</xdr:rowOff>
    </xdr:to>
    <xdr:pic>
      <xdr:nvPicPr>
        <xdr:cNvPr id="13" name="Imagen 12"/>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b="7474"/>
        <a:stretch/>
      </xdr:blipFill>
      <xdr:spPr>
        <a:xfrm>
          <a:off x="29918025" y="38100"/>
          <a:ext cx="1343025" cy="13239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11.-%20Vicerrectorado%20Acad&#233;mico%20Validado%2017-06-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FMaza/Dropbox/DIRECCION%20DE%20PLANIFICACION/POA%202020/OBS%20POAS/DTH/Copia%20de%20POA%202020%20%20UNIDAD%20DE%20GESTION%20ORGANIZACION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3.-%20DPLAN%20y%20UPES%20POA%202020%20Validado%2012-06-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FMaza/Dropbox/DIRECCION%20DE%20PLANIFICACION/POA%202020/OBS%20POAS/DTH/POA%20-%202020%20USSR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vivianaloayza/Library/Containers/com.microsoft.Excel/Data/Documents/C:/Users/fbasilio/Desktop/POA%202020/1.-%20Prog%2001%20Administraci&#243;n%20Central/25.-%20DTH%20y%20sus%20Unidades%20Validaci&#243;n%2003-07-20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vivianaloayza/Library/Containers/com.microsoft.Excel/Data/Documents/C:/Users/Maice/Documents/PLANIFICACION%20POA/2020/RINA%20LOAYZA%20RAMIREZ%202019%20JUNIO%2008/Copia%20de%20Formato%20POA%202020%20Adm%20Central%20UDTH.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vivianaloayza/Library/Containers/com.microsoft.Excel/Data/Documents/C:/Users/FMaza/Dropbox/DIRECCION%20DE%20PLANIFICACION/POA%202020/OBS%20POAS/DTH/Copia%20de%20Formato%20POA%202020%20Adm%20Central%20UDTH.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FMaza/Desktop/POAS%202020%20AJustados%20R6/20%20U%20Contabilidad%20POA%202020%20Ajustado%2017-07-2020%20Corregido.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FMaza/Desktop/POAS%202020%20AJustados%20R6/23%20Secretar&#237;a%20General%20POA%202020%20Ajustado%2017-07-2020%20Corregido.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4.-%20Unidad%20de%20Tesorer&#237;a%20POA%202020%20Validado%2011-06-201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13.-%20Vic.%20Administrativo%20POA%202020%20Validado%2017-06-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22.-%20Biblioteca%20General%20Validaci&#243;n%2002-07-2019.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16.-%20Unidad%20de%20Relaciones%20P&#250;blicas%20POA%202020%20Validado%2020-06-2019.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25.-%20DIRCOM%20Corregido%2029-07-201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10.-%20Direcci&#243;n%20Acad&#233;mica%20y%20UGMEAT%20Validado%2013-06-201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FMaza/Desktop/POAS%202020%20AJustados%20R6/29%20Procuradur&#237;a%20POA%202020%20Ajustado%2029-07-2020%20Corregido.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11.-%20POA%20Ajustado%20R4\1.-%20Prog%2001%20Adm%20Central%20POA%202020%20Ajustado%20R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19.-%20Rectorado%20POA%202020%20Validado%2020-06-2019.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25.-%20DTH%20y%20sus%20Unidades%20Validaci&#243;n%2003-07-2019.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18.-%20DEIGC%20POA%202020%20Validado%2020-06-2019.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FMaza/Desktop/DBU%20POA%202020%20Ajustado%2029092020/POA%202020%20DBU%2029092020%20Corregido.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9.-%20Direcci&#243;n%20Administrativa%20POA%202020%20Validado%2003-07-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14.-%20Unidad%20de%20Archivo%20General%20POA%202020%20Validado%2018-06-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esktop/POAS%202020%20AJustados%20R6/16%20U%20Bienes%20POA%202020%20Ajustado%20R6%2013-07-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OAS%202020%20AJustados%20R6\6%20U%20Control%20de%20Bienes%20POA%202020%20Ajustado%2010-07-2020%20Corregi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POA%202020\1.-%20Prog%2001%20Administraci&#243;n%20Central\2.-%20UOIFM%20POA%202020%20Validado%2012-06-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5.-%20Direcci&#243;n%20Financiera%20Validado%2012-06-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6.-%20Unidad%20de%20Presupuesto%20Validado%2012-06-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OAS%202020%20AJustados%20R6\19%20U%20Remuneraciones%20POA%202020%20Ajustado%2013-07-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validado)"/>
      <sheetName val="Formato POA"/>
      <sheetName val="OEI y Lineamientos Estratégicos"/>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I y Lineamientos Estratégico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I y Lineamientos Estratégico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I y Lineamientos Estratégico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refreshError="1"/>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 val="Formato POA (2)"/>
      <sheetName val="Hoja1"/>
      <sheetName val="Hoja2"/>
    </sheetNames>
    <sheetDataSet>
      <sheetData sheetId="0"/>
      <sheetData sheetId="1"/>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bs. GENERALES"/>
      <sheetName val="OEI y Lineamientos Estratégico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 GENERALES."/>
      <sheetName val="Formato POA"/>
      <sheetName val="OEI y Lineamientos Estratégicos"/>
    </sheetNames>
    <sheetDataSet>
      <sheetData sheetId="0" refreshError="1"/>
      <sheetData sheetId="1" refreshError="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refreshError="1"/>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Hoja1"/>
      <sheetName val="OEI y Lineamientos Estratégicos"/>
      <sheetName val="Dir Acad"/>
    </sheetNames>
    <sheetDataSet>
      <sheetData sheetId="0" refreshError="1"/>
      <sheetData sheetId="1" refreshError="1"/>
      <sheetData sheetId="2"/>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refreshError="1"/>
      <sheetData sheetId="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 val="Presupuesto"/>
    </sheetNames>
    <sheetDataSet>
      <sheetData sheetId="0"/>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BS. GENERALES"/>
      <sheetName val="OEI y Lineamientos Estratégicos"/>
    </sheetNames>
    <sheetDataSet>
      <sheetData sheetId="0" refreshError="1"/>
      <sheetData sheetId="1" refreshError="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 val="pac 2020"/>
    </sheetNames>
    <sheetDataSet>
      <sheetData sheetId="0"/>
      <sheetData sheetId="1"/>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Hoja1"/>
      <sheetName val="OEI y Lineamientos Estratégicos"/>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BS. GENERALES"/>
      <sheetName val="Hoja1"/>
      <sheetName val="OEI y Lineamientos Estratégico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Control Bienes"/>
      <sheetName val="OEI y Lineamientos Estratégicos"/>
    </sheetNames>
    <sheetDataSet>
      <sheetData sheetId="0" refreshError="1"/>
      <sheetData sheetId="1" refreshError="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I y Lineamientos Estratégico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H1638"/>
  <sheetViews>
    <sheetView showGridLines="0" tabSelected="1" zoomScaleNormal="100" workbookViewId="0">
      <selection sqref="A1:M1"/>
    </sheetView>
  </sheetViews>
  <sheetFormatPr baseColWidth="10" defaultColWidth="12.42578125" defaultRowHeight="16.5" x14ac:dyDescent="0.3"/>
  <cols>
    <col min="1" max="2" width="7.7109375" style="8" customWidth="1"/>
    <col min="3" max="3" width="8.7109375" style="68" customWidth="1"/>
    <col min="4" max="5" width="25.7109375" style="68" customWidth="1"/>
    <col min="6" max="6" width="18.7109375" style="68" customWidth="1"/>
    <col min="7" max="9" width="25.7109375" style="68" customWidth="1"/>
    <col min="10" max="13" width="14.140625" style="68" customWidth="1"/>
    <col min="14" max="15" width="35.7109375" style="68" customWidth="1"/>
    <col min="16" max="16" width="19.28515625" style="68" customWidth="1"/>
    <col min="17" max="17" width="15.7109375" style="68" customWidth="1"/>
    <col min="18" max="18" width="17.7109375" style="68" customWidth="1"/>
    <col min="19" max="19" width="15.7109375" style="68" customWidth="1"/>
    <col min="20" max="20" width="20.7109375" style="68" customWidth="1"/>
    <col min="21" max="21" width="27" style="68" customWidth="1"/>
    <col min="22" max="22" width="19" style="69" customWidth="1"/>
    <col min="23" max="23" width="18.7109375" style="69" customWidth="1"/>
    <col min="24" max="24" width="42.140625" style="8" customWidth="1"/>
    <col min="25" max="25" width="15.28515625" style="8" customWidth="1"/>
    <col min="26" max="26" width="15.140625" style="8" customWidth="1"/>
    <col min="27" max="29" width="13.7109375" style="8" customWidth="1"/>
    <col min="30" max="30" width="18" style="70" customWidth="1"/>
    <col min="31" max="33" width="9.85546875" style="8" customWidth="1"/>
    <col min="34" max="34" width="36.28515625" style="8" customWidth="1"/>
    <col min="35" max="16384" width="12.42578125" style="8"/>
  </cols>
  <sheetData>
    <row r="1" spans="1:34" s="72" customFormat="1" ht="45.75" x14ac:dyDescent="0.25">
      <c r="A1" s="3437" t="s">
        <v>94</v>
      </c>
      <c r="B1" s="3433"/>
      <c r="C1" s="3433"/>
      <c r="D1" s="3433"/>
      <c r="E1" s="3433"/>
      <c r="F1" s="3433"/>
      <c r="G1" s="3433"/>
      <c r="H1" s="3433"/>
      <c r="I1" s="3433"/>
      <c r="J1" s="3433"/>
      <c r="K1" s="3433"/>
      <c r="L1" s="3433"/>
      <c r="M1" s="3433"/>
      <c r="N1" s="3433" t="s">
        <v>94</v>
      </c>
      <c r="O1" s="3433"/>
      <c r="P1" s="3433"/>
      <c r="Q1" s="3433"/>
      <c r="R1" s="3433"/>
      <c r="S1" s="3433"/>
      <c r="T1" s="3433"/>
      <c r="U1" s="3433"/>
      <c r="V1" s="3433"/>
      <c r="W1" s="3433"/>
      <c r="X1" s="3433" t="s">
        <v>94</v>
      </c>
      <c r="Y1" s="3433"/>
      <c r="Z1" s="3433"/>
      <c r="AA1" s="3433"/>
      <c r="AB1" s="3433"/>
      <c r="AC1" s="3433"/>
      <c r="AD1" s="3433"/>
      <c r="AE1" s="3433"/>
      <c r="AF1" s="3433"/>
      <c r="AG1" s="3433"/>
      <c r="AH1" s="3434"/>
    </row>
    <row r="2" spans="1:34" ht="30" x14ac:dyDescent="0.25">
      <c r="A2" s="3438" t="s">
        <v>95</v>
      </c>
      <c r="B2" s="3411"/>
      <c r="C2" s="3411"/>
      <c r="D2" s="3411"/>
      <c r="E2" s="3411"/>
      <c r="F2" s="3411"/>
      <c r="G2" s="3411"/>
      <c r="H2" s="3411"/>
      <c r="I2" s="3411"/>
      <c r="J2" s="3411"/>
      <c r="K2" s="3411"/>
      <c r="L2" s="3411"/>
      <c r="M2" s="3411"/>
      <c r="N2" s="3411" t="s">
        <v>95</v>
      </c>
      <c r="O2" s="3411"/>
      <c r="P2" s="3411"/>
      <c r="Q2" s="3411"/>
      <c r="R2" s="3411"/>
      <c r="S2" s="3411"/>
      <c r="T2" s="3411"/>
      <c r="U2" s="3411"/>
      <c r="V2" s="3411"/>
      <c r="W2" s="3411"/>
      <c r="X2" s="3411" t="s">
        <v>95</v>
      </c>
      <c r="Y2" s="3411"/>
      <c r="Z2" s="3411"/>
      <c r="AA2" s="3411"/>
      <c r="AB2" s="3411"/>
      <c r="AC2" s="3411"/>
      <c r="AD2" s="3411"/>
      <c r="AE2" s="3411"/>
      <c r="AF2" s="3411"/>
      <c r="AG2" s="3411"/>
      <c r="AH2" s="3412"/>
    </row>
    <row r="3" spans="1:34" ht="30.75" x14ac:dyDescent="0.25">
      <c r="A3" s="3436" t="s">
        <v>437</v>
      </c>
      <c r="B3" s="3413"/>
      <c r="C3" s="3413"/>
      <c r="D3" s="3413"/>
      <c r="E3" s="3413"/>
      <c r="F3" s="3413"/>
      <c r="G3" s="3413"/>
      <c r="H3" s="3413"/>
      <c r="I3" s="3413"/>
      <c r="J3" s="3413"/>
      <c r="K3" s="3413"/>
      <c r="L3" s="3413"/>
      <c r="M3" s="3413"/>
      <c r="N3" s="3413" t="s">
        <v>437</v>
      </c>
      <c r="O3" s="3413"/>
      <c r="P3" s="3413"/>
      <c r="Q3" s="3413"/>
      <c r="R3" s="3413"/>
      <c r="S3" s="3413"/>
      <c r="T3" s="3413"/>
      <c r="U3" s="3413"/>
      <c r="V3" s="3413"/>
      <c r="W3" s="3413"/>
      <c r="X3" s="3413" t="s">
        <v>437</v>
      </c>
      <c r="Y3" s="3413"/>
      <c r="Z3" s="3413"/>
      <c r="AA3" s="3413"/>
      <c r="AB3" s="3413"/>
      <c r="AC3" s="3413"/>
      <c r="AD3" s="3413"/>
      <c r="AE3" s="3413"/>
      <c r="AF3" s="3413"/>
      <c r="AG3" s="3413"/>
      <c r="AH3" s="3414"/>
    </row>
    <row r="4" spans="1:34" ht="27" thickBot="1" x14ac:dyDescent="0.3">
      <c r="A4" s="3435" t="s">
        <v>2999</v>
      </c>
      <c r="B4" s="3415"/>
      <c r="C4" s="3415"/>
      <c r="D4" s="3415"/>
      <c r="E4" s="3415"/>
      <c r="F4" s="3415"/>
      <c r="G4" s="3415"/>
      <c r="H4" s="3415"/>
      <c r="I4" s="3415"/>
      <c r="J4" s="3415"/>
      <c r="K4" s="3415"/>
      <c r="L4" s="3415"/>
      <c r="M4" s="3415"/>
      <c r="N4" s="3415" t="s">
        <v>2999</v>
      </c>
      <c r="O4" s="3415"/>
      <c r="P4" s="3415"/>
      <c r="Q4" s="3415"/>
      <c r="R4" s="3415"/>
      <c r="S4" s="3415"/>
      <c r="T4" s="3415"/>
      <c r="U4" s="3415"/>
      <c r="V4" s="3415"/>
      <c r="W4" s="3415"/>
      <c r="X4" s="3415" t="s">
        <v>2999</v>
      </c>
      <c r="Y4" s="3415"/>
      <c r="Z4" s="3415"/>
      <c r="AA4" s="3415"/>
      <c r="AB4" s="3415"/>
      <c r="AC4" s="3415"/>
      <c r="AD4" s="3415"/>
      <c r="AE4" s="3415"/>
      <c r="AF4" s="3415"/>
      <c r="AG4" s="3415"/>
      <c r="AH4" s="3416"/>
    </row>
    <row r="5" spans="1:34" s="9" customFormat="1" thickBot="1" x14ac:dyDescent="0.3">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1:34" s="11" customFormat="1" ht="27" customHeight="1" thickTop="1" thickBot="1" x14ac:dyDescent="0.3">
      <c r="A6" s="3417" t="s">
        <v>96</v>
      </c>
      <c r="B6" s="3418"/>
      <c r="C6" s="3418"/>
      <c r="D6" s="3418"/>
      <c r="E6" s="3418"/>
      <c r="F6" s="3418"/>
      <c r="G6" s="3418"/>
      <c r="H6" s="3418"/>
      <c r="I6" s="3418"/>
      <c r="J6" s="3418"/>
      <c r="K6" s="3418"/>
      <c r="L6" s="3418"/>
      <c r="M6" s="3418"/>
      <c r="N6" s="3418" t="s">
        <v>96</v>
      </c>
      <c r="O6" s="3418"/>
      <c r="P6" s="3418"/>
      <c r="Q6" s="3418"/>
      <c r="R6" s="3418"/>
      <c r="S6" s="3418"/>
      <c r="T6" s="3418"/>
      <c r="U6" s="3418"/>
      <c r="V6" s="3418"/>
      <c r="W6" s="3418"/>
      <c r="X6" s="3418" t="s">
        <v>96</v>
      </c>
      <c r="Y6" s="3418"/>
      <c r="Z6" s="3418"/>
      <c r="AA6" s="3418"/>
      <c r="AB6" s="3418"/>
      <c r="AC6" s="3418"/>
      <c r="AD6" s="3418"/>
      <c r="AE6" s="3418"/>
      <c r="AF6" s="3418"/>
      <c r="AG6" s="3418"/>
      <c r="AH6" s="3419"/>
    </row>
    <row r="7" spans="1:34" s="11" customFormat="1" ht="26.25" thickBot="1" x14ac:dyDescent="0.3">
      <c r="A7" s="3428" t="s">
        <v>97</v>
      </c>
      <c r="B7" s="3429"/>
      <c r="C7" s="3429"/>
      <c r="D7" s="3429"/>
      <c r="E7" s="3429"/>
      <c r="F7" s="3429"/>
      <c r="G7" s="3429"/>
      <c r="H7" s="3429"/>
      <c r="I7" s="3429"/>
      <c r="J7" s="3429"/>
      <c r="K7" s="3429"/>
      <c r="L7" s="3429"/>
      <c r="M7" s="3429"/>
      <c r="N7" s="3429"/>
      <c r="O7" s="3429"/>
      <c r="P7" s="3430" t="s">
        <v>98</v>
      </c>
      <c r="Q7" s="3431"/>
      <c r="R7" s="3431"/>
      <c r="S7" s="3431"/>
      <c r="T7" s="3431"/>
      <c r="U7" s="3431"/>
      <c r="V7" s="3431"/>
      <c r="W7" s="3431"/>
      <c r="X7" s="3431"/>
      <c r="Y7" s="3431"/>
      <c r="Z7" s="3431"/>
      <c r="AA7" s="3431"/>
      <c r="AB7" s="3431"/>
      <c r="AC7" s="3431"/>
      <c r="AD7" s="3431"/>
      <c r="AE7" s="3431"/>
      <c r="AF7" s="3431"/>
      <c r="AG7" s="3431"/>
      <c r="AH7" s="3432"/>
    </row>
    <row r="8" spans="1:34" s="11" customFormat="1" ht="39.950000000000003" customHeight="1" x14ac:dyDescent="0.25">
      <c r="A8" s="3397" t="s">
        <v>99</v>
      </c>
      <c r="B8" s="3398"/>
      <c r="C8" s="3420" t="s">
        <v>100</v>
      </c>
      <c r="D8" s="3420" t="s">
        <v>101</v>
      </c>
      <c r="E8" s="3420" t="s">
        <v>102</v>
      </c>
      <c r="F8" s="3420" t="s">
        <v>103</v>
      </c>
      <c r="G8" s="3420" t="s">
        <v>104</v>
      </c>
      <c r="H8" s="3420" t="s">
        <v>105</v>
      </c>
      <c r="I8" s="3425" t="s">
        <v>106</v>
      </c>
      <c r="J8" s="3391" t="s">
        <v>107</v>
      </c>
      <c r="K8" s="3391"/>
      <c r="L8" s="3425" t="s">
        <v>108</v>
      </c>
      <c r="M8" s="3425"/>
      <c r="N8" s="3425" t="s">
        <v>109</v>
      </c>
      <c r="O8" s="3394" t="s">
        <v>110</v>
      </c>
      <c r="P8" s="3396" t="s">
        <v>111</v>
      </c>
      <c r="Q8" s="3392"/>
      <c r="R8" s="3392"/>
      <c r="S8" s="3392"/>
      <c r="T8" s="3392" t="s">
        <v>112</v>
      </c>
      <c r="U8" s="3392" t="s">
        <v>113</v>
      </c>
      <c r="V8" s="3427" t="s">
        <v>114</v>
      </c>
      <c r="W8" s="3427"/>
      <c r="X8" s="3427"/>
      <c r="Y8" s="3427"/>
      <c r="Z8" s="3427"/>
      <c r="AA8" s="3427"/>
      <c r="AB8" s="3422" t="s">
        <v>115</v>
      </c>
      <c r="AC8" s="3422"/>
      <c r="AD8" s="3422"/>
      <c r="AE8" s="3422" t="s">
        <v>116</v>
      </c>
      <c r="AF8" s="3422"/>
      <c r="AG8" s="3422"/>
      <c r="AH8" s="3423" t="s">
        <v>117</v>
      </c>
    </row>
    <row r="9" spans="1:34" s="11" customFormat="1" ht="65.099999999999994" customHeight="1" thickBot="1" x14ac:dyDescent="0.3">
      <c r="A9" s="3399"/>
      <c r="B9" s="3400"/>
      <c r="C9" s="3421"/>
      <c r="D9" s="3421"/>
      <c r="E9" s="3421"/>
      <c r="F9" s="3421"/>
      <c r="G9" s="3421"/>
      <c r="H9" s="3421"/>
      <c r="I9" s="3426"/>
      <c r="J9" s="92" t="s">
        <v>118</v>
      </c>
      <c r="K9" s="92" t="s">
        <v>119</v>
      </c>
      <c r="L9" s="92" t="s">
        <v>118</v>
      </c>
      <c r="M9" s="92" t="s">
        <v>119</v>
      </c>
      <c r="N9" s="3426"/>
      <c r="O9" s="3395"/>
      <c r="P9" s="93" t="s">
        <v>120</v>
      </c>
      <c r="Q9" s="94" t="s">
        <v>121</v>
      </c>
      <c r="R9" s="94" t="s">
        <v>122</v>
      </c>
      <c r="S9" s="94" t="s">
        <v>123</v>
      </c>
      <c r="T9" s="3393"/>
      <c r="U9" s="3393"/>
      <c r="V9" s="95" t="s">
        <v>124</v>
      </c>
      <c r="W9" s="95" t="s">
        <v>125</v>
      </c>
      <c r="X9" s="95" t="s">
        <v>126</v>
      </c>
      <c r="Y9" s="95" t="s">
        <v>127</v>
      </c>
      <c r="Z9" s="95" t="s">
        <v>128</v>
      </c>
      <c r="AA9" s="96" t="s">
        <v>129</v>
      </c>
      <c r="AB9" s="97" t="s">
        <v>130</v>
      </c>
      <c r="AC9" s="97" t="s">
        <v>131</v>
      </c>
      <c r="AD9" s="97" t="s">
        <v>132</v>
      </c>
      <c r="AE9" s="98" t="s">
        <v>133</v>
      </c>
      <c r="AF9" s="98" t="s">
        <v>134</v>
      </c>
      <c r="AG9" s="98" t="s">
        <v>135</v>
      </c>
      <c r="AH9" s="3424"/>
    </row>
    <row r="10" spans="1:34" s="18" customFormat="1" ht="110.25" customHeight="1" x14ac:dyDescent="0.25">
      <c r="A10" s="2726" t="s">
        <v>136</v>
      </c>
      <c r="B10" s="2727"/>
      <c r="C10" s="2008" t="s">
        <v>19</v>
      </c>
      <c r="D10" s="1843" t="s">
        <v>20</v>
      </c>
      <c r="E10" s="1845" t="s">
        <v>92</v>
      </c>
      <c r="F10" s="1830" t="s">
        <v>200</v>
      </c>
      <c r="G10" s="1844" t="s">
        <v>2519</v>
      </c>
      <c r="H10" s="1844" t="s">
        <v>2446</v>
      </c>
      <c r="I10" s="1844" t="s">
        <v>2447</v>
      </c>
      <c r="J10" s="1852">
        <v>9</v>
      </c>
      <c r="K10" s="1852">
        <v>9</v>
      </c>
      <c r="L10" s="1853">
        <v>16</v>
      </c>
      <c r="M10" s="1853">
        <v>24</v>
      </c>
      <c r="N10" s="1844" t="s">
        <v>2448</v>
      </c>
      <c r="O10" s="1848" t="s">
        <v>2449</v>
      </c>
      <c r="P10" s="1850">
        <v>0</v>
      </c>
      <c r="Q10" s="1842">
        <v>0</v>
      </c>
      <c r="R10" s="1842">
        <v>0</v>
      </c>
      <c r="S10" s="1842">
        <v>0</v>
      </c>
      <c r="T10" s="1847">
        <f>SUM(P10:R10)</f>
        <v>0</v>
      </c>
      <c r="U10" s="1848" t="s">
        <v>2450</v>
      </c>
      <c r="V10" s="436"/>
      <c r="W10" s="437"/>
      <c r="X10" s="438"/>
      <c r="Y10" s="439"/>
      <c r="Z10" s="440"/>
      <c r="AA10" s="441"/>
      <c r="AB10" s="441"/>
      <c r="AC10" s="441"/>
      <c r="AD10" s="529"/>
      <c r="AE10" s="440"/>
      <c r="AF10" s="530"/>
      <c r="AG10" s="530"/>
      <c r="AH10" s="1826" t="s">
        <v>2529</v>
      </c>
    </row>
    <row r="11" spans="1:34" ht="127.5" customHeight="1" x14ac:dyDescent="0.25">
      <c r="A11" s="2630"/>
      <c r="B11" s="2631"/>
      <c r="C11" s="2009" t="s">
        <v>19</v>
      </c>
      <c r="D11" s="290" t="s">
        <v>20</v>
      </c>
      <c r="E11" s="293" t="s">
        <v>78</v>
      </c>
      <c r="F11" s="421" t="s">
        <v>200</v>
      </c>
      <c r="G11" s="291" t="s">
        <v>2451</v>
      </c>
      <c r="H11" s="291" t="s">
        <v>2452</v>
      </c>
      <c r="I11" s="291" t="s">
        <v>2453</v>
      </c>
      <c r="J11" s="301">
        <v>5</v>
      </c>
      <c r="K11" s="301">
        <v>5</v>
      </c>
      <c r="L11" s="294">
        <v>16</v>
      </c>
      <c r="M11" s="294">
        <v>24</v>
      </c>
      <c r="N11" s="291" t="s">
        <v>2454</v>
      </c>
      <c r="O11" s="328" t="s">
        <v>2455</v>
      </c>
      <c r="P11" s="305">
        <v>0</v>
      </c>
      <c r="Q11" s="306">
        <v>0</v>
      </c>
      <c r="R11" s="306">
        <v>0</v>
      </c>
      <c r="S11" s="306">
        <v>0</v>
      </c>
      <c r="T11" s="307">
        <f>SUM(P11:R11)</f>
        <v>0</v>
      </c>
      <c r="U11" s="328" t="s">
        <v>2450</v>
      </c>
      <c r="V11" s="302"/>
      <c r="W11" s="303"/>
      <c r="X11" s="435"/>
      <c r="Y11" s="311"/>
      <c r="Z11" s="312"/>
      <c r="AA11" s="313"/>
      <c r="AB11" s="238"/>
      <c r="AC11" s="238"/>
      <c r="AD11" s="314"/>
      <c r="AE11" s="312"/>
      <c r="AF11" s="315"/>
      <c r="AG11" s="315"/>
      <c r="AH11" s="300" t="s">
        <v>2530</v>
      </c>
    </row>
    <row r="12" spans="1:34" ht="127.5" customHeight="1" x14ac:dyDescent="0.25">
      <c r="A12" s="2630"/>
      <c r="B12" s="2631"/>
      <c r="C12" s="2010" t="s">
        <v>19</v>
      </c>
      <c r="D12" s="1829" t="s">
        <v>20</v>
      </c>
      <c r="E12" s="1846" t="s">
        <v>45</v>
      </c>
      <c r="F12" s="1851" t="s">
        <v>200</v>
      </c>
      <c r="G12" s="1820" t="s">
        <v>2456</v>
      </c>
      <c r="H12" s="1820" t="s">
        <v>2457</v>
      </c>
      <c r="I12" s="1820" t="s">
        <v>2458</v>
      </c>
      <c r="J12" s="1821">
        <v>2</v>
      </c>
      <c r="K12" s="1821">
        <v>2</v>
      </c>
      <c r="L12" s="1822">
        <v>24</v>
      </c>
      <c r="M12" s="1822">
        <v>24</v>
      </c>
      <c r="N12" s="1820" t="s">
        <v>2459</v>
      </c>
      <c r="O12" s="1823" t="s">
        <v>2460</v>
      </c>
      <c r="P12" s="1834">
        <v>0</v>
      </c>
      <c r="Q12" s="1836">
        <v>0</v>
      </c>
      <c r="R12" s="1836">
        <v>0</v>
      </c>
      <c r="S12" s="1836">
        <v>0</v>
      </c>
      <c r="T12" s="1832">
        <f>SUM(P12:R12)</f>
        <v>0</v>
      </c>
      <c r="U12" s="1823" t="s">
        <v>2450</v>
      </c>
      <c r="V12" s="531"/>
      <c r="W12" s="191"/>
      <c r="X12" s="532"/>
      <c r="Y12" s="200"/>
      <c r="Z12" s="201"/>
      <c r="AA12" s="202"/>
      <c r="AB12" s="203"/>
      <c r="AC12" s="203"/>
      <c r="AD12" s="204"/>
      <c r="AE12" s="201"/>
      <c r="AF12" s="205"/>
      <c r="AG12" s="205"/>
      <c r="AH12" s="1837" t="s">
        <v>2520</v>
      </c>
    </row>
    <row r="13" spans="1:34" ht="73.5" customHeight="1" x14ac:dyDescent="0.25">
      <c r="A13" s="2632"/>
      <c r="B13" s="2633"/>
      <c r="C13" s="2009" t="s">
        <v>15</v>
      </c>
      <c r="D13" s="290" t="s">
        <v>16</v>
      </c>
      <c r="E13" s="293" t="s">
        <v>88</v>
      </c>
      <c r="F13" s="421" t="s">
        <v>200</v>
      </c>
      <c r="G13" s="291" t="s">
        <v>2461</v>
      </c>
      <c r="H13" s="291" t="s">
        <v>2462</v>
      </c>
      <c r="I13" s="291" t="s">
        <v>2463</v>
      </c>
      <c r="J13" s="301">
        <v>1</v>
      </c>
      <c r="K13" s="301">
        <v>1</v>
      </c>
      <c r="L13" s="294">
        <v>24</v>
      </c>
      <c r="M13" s="294">
        <v>24</v>
      </c>
      <c r="N13" s="291" t="s">
        <v>2464</v>
      </c>
      <c r="O13" s="328" t="s">
        <v>2465</v>
      </c>
      <c r="P13" s="295">
        <v>0</v>
      </c>
      <c r="Q13" s="296">
        <v>0</v>
      </c>
      <c r="R13" s="296">
        <v>0</v>
      </c>
      <c r="S13" s="296">
        <v>0</v>
      </c>
      <c r="T13" s="297">
        <f>SUM(P13:R13)</f>
        <v>0</v>
      </c>
      <c r="U13" s="328" t="s">
        <v>2450</v>
      </c>
      <c r="V13" s="302"/>
      <c r="W13" s="303"/>
      <c r="X13" s="533"/>
      <c r="Y13" s="933"/>
      <c r="Z13" s="534"/>
      <c r="AA13" s="238"/>
      <c r="AB13" s="238"/>
      <c r="AC13" s="238"/>
      <c r="AD13" s="298"/>
      <c r="AE13" s="534"/>
      <c r="AF13" s="315"/>
      <c r="AG13" s="315"/>
      <c r="AH13" s="300" t="s">
        <v>2521</v>
      </c>
    </row>
    <row r="14" spans="1:34" ht="136.5" customHeight="1" x14ac:dyDescent="0.25">
      <c r="A14" s="2628" t="s">
        <v>136</v>
      </c>
      <c r="B14" s="2629"/>
      <c r="C14" s="2009" t="s">
        <v>17</v>
      </c>
      <c r="D14" s="290" t="s">
        <v>18</v>
      </c>
      <c r="E14" s="293" t="s">
        <v>91</v>
      </c>
      <c r="F14" s="421" t="s">
        <v>200</v>
      </c>
      <c r="G14" s="291" t="s">
        <v>2466</v>
      </c>
      <c r="H14" s="291" t="s">
        <v>2467</v>
      </c>
      <c r="I14" s="291" t="s">
        <v>2468</v>
      </c>
      <c r="J14" s="301">
        <v>1</v>
      </c>
      <c r="K14" s="301">
        <v>0</v>
      </c>
      <c r="L14" s="294">
        <v>24</v>
      </c>
      <c r="M14" s="294">
        <v>0</v>
      </c>
      <c r="N14" s="291" t="s">
        <v>2469</v>
      </c>
      <c r="O14" s="328" t="s">
        <v>2470</v>
      </c>
      <c r="P14" s="295">
        <v>0</v>
      </c>
      <c r="Q14" s="296">
        <v>0</v>
      </c>
      <c r="R14" s="296">
        <v>0</v>
      </c>
      <c r="S14" s="296">
        <v>0</v>
      </c>
      <c r="T14" s="297">
        <f>SUM(P14:R14)</f>
        <v>0</v>
      </c>
      <c r="U14" s="328" t="s">
        <v>2450</v>
      </c>
      <c r="V14" s="302"/>
      <c r="W14" s="303"/>
      <c r="X14" s="533"/>
      <c r="Y14" s="933"/>
      <c r="Z14" s="534"/>
      <c r="AA14" s="238"/>
      <c r="AB14" s="238"/>
      <c r="AC14" s="238"/>
      <c r="AD14" s="298"/>
      <c r="AE14" s="534"/>
      <c r="AF14" s="315"/>
      <c r="AG14" s="315"/>
      <c r="AH14" s="300" t="s">
        <v>2520</v>
      </c>
    </row>
    <row r="15" spans="1:34" ht="18" customHeight="1" x14ac:dyDescent="0.25">
      <c r="A15" s="2630"/>
      <c r="B15" s="2631"/>
      <c r="C15" s="2753" t="s">
        <v>19</v>
      </c>
      <c r="D15" s="2755" t="s">
        <v>20</v>
      </c>
      <c r="E15" s="2757" t="s">
        <v>91</v>
      </c>
      <c r="F15" s="2757" t="s">
        <v>200</v>
      </c>
      <c r="G15" s="2758" t="s">
        <v>2471</v>
      </c>
      <c r="H15" s="2758" t="s">
        <v>2472</v>
      </c>
      <c r="I15" s="2758" t="s">
        <v>2473</v>
      </c>
      <c r="J15" s="2760">
        <v>1</v>
      </c>
      <c r="K15" s="2760">
        <v>1</v>
      </c>
      <c r="L15" s="2761">
        <v>24</v>
      </c>
      <c r="M15" s="2761">
        <v>24</v>
      </c>
      <c r="N15" s="2758" t="s">
        <v>2474</v>
      </c>
      <c r="O15" s="2762" t="s">
        <v>2475</v>
      </c>
      <c r="P15" s="2764">
        <f>+AD15+AD25</f>
        <v>105.73920000000001</v>
      </c>
      <c r="Q15" s="2766">
        <v>0</v>
      </c>
      <c r="R15" s="2766">
        <v>0</v>
      </c>
      <c r="S15" s="2766">
        <v>0</v>
      </c>
      <c r="T15" s="2780">
        <f>+SUM(P15:R26)</f>
        <v>105.73920000000001</v>
      </c>
      <c r="U15" s="2782" t="s">
        <v>2450</v>
      </c>
      <c r="V15" s="82" t="s">
        <v>211</v>
      </c>
      <c r="W15" s="74"/>
      <c r="X15" s="248" t="s">
        <v>212</v>
      </c>
      <c r="Y15" s="19"/>
      <c r="Z15" s="20"/>
      <c r="AA15" s="21"/>
      <c r="AB15" s="21"/>
      <c r="AC15" s="21"/>
      <c r="AD15" s="22">
        <f>SUM(AC16:AC24)</f>
        <v>89.051200000000009</v>
      </c>
      <c r="AE15" s="20"/>
      <c r="AF15" s="24"/>
      <c r="AG15" s="24"/>
      <c r="AH15" s="2744" t="s">
        <v>2520</v>
      </c>
    </row>
    <row r="16" spans="1:34" ht="18" customHeight="1" x14ac:dyDescent="0.25">
      <c r="A16" s="2630"/>
      <c r="B16" s="2631"/>
      <c r="C16" s="2754"/>
      <c r="D16" s="2756"/>
      <c r="E16" s="2747"/>
      <c r="F16" s="2747"/>
      <c r="G16" s="2759"/>
      <c r="H16" s="2759"/>
      <c r="I16" s="2759"/>
      <c r="J16" s="2749"/>
      <c r="K16" s="2749"/>
      <c r="L16" s="2750"/>
      <c r="M16" s="2750"/>
      <c r="N16" s="2759"/>
      <c r="O16" s="2763"/>
      <c r="P16" s="2765"/>
      <c r="Q16" s="2767"/>
      <c r="R16" s="2767"/>
      <c r="S16" s="2767"/>
      <c r="T16" s="2781"/>
      <c r="U16" s="2759"/>
      <c r="V16" s="76"/>
      <c r="W16" s="1185" t="s">
        <v>200</v>
      </c>
      <c r="X16" s="37" t="s">
        <v>2476</v>
      </c>
      <c r="Y16" s="38">
        <v>2</v>
      </c>
      <c r="Z16" s="39" t="s">
        <v>204</v>
      </c>
      <c r="AA16" s="447">
        <v>3.33</v>
      </c>
      <c r="AB16" s="447">
        <f t="shared" ref="AB16:AB24" si="0">+Y16*AA16</f>
        <v>6.66</v>
      </c>
      <c r="AC16" s="21">
        <f t="shared" ref="AC16:AC24" si="1">+AB16*0.12+AB16</f>
        <v>7.4592000000000001</v>
      </c>
      <c r="AD16" s="447"/>
      <c r="AE16" s="20"/>
      <c r="AF16" s="24"/>
      <c r="AG16" s="24" t="s">
        <v>199</v>
      </c>
      <c r="AH16" s="2745"/>
    </row>
    <row r="17" spans="1:34" ht="18" customHeight="1" x14ac:dyDescent="0.25">
      <c r="A17" s="2630"/>
      <c r="B17" s="2631"/>
      <c r="C17" s="2754"/>
      <c r="D17" s="2756"/>
      <c r="E17" s="2747"/>
      <c r="F17" s="2747"/>
      <c r="G17" s="2759"/>
      <c r="H17" s="2759"/>
      <c r="I17" s="2759"/>
      <c r="J17" s="2749"/>
      <c r="K17" s="2749"/>
      <c r="L17" s="2750"/>
      <c r="M17" s="2750"/>
      <c r="N17" s="2759"/>
      <c r="O17" s="2763"/>
      <c r="P17" s="2765"/>
      <c r="Q17" s="2767"/>
      <c r="R17" s="2767"/>
      <c r="S17" s="2767"/>
      <c r="T17" s="2781"/>
      <c r="U17" s="2759"/>
      <c r="V17" s="76"/>
      <c r="W17" s="1185" t="s">
        <v>200</v>
      </c>
      <c r="X17" s="37" t="s">
        <v>426</v>
      </c>
      <c r="Y17" s="38">
        <v>2</v>
      </c>
      <c r="Z17" s="39" t="s">
        <v>204</v>
      </c>
      <c r="AA17" s="447">
        <v>1.39</v>
      </c>
      <c r="AB17" s="447">
        <f t="shared" si="0"/>
        <v>2.78</v>
      </c>
      <c r="AC17" s="21">
        <f t="shared" si="1"/>
        <v>3.1135999999999999</v>
      </c>
      <c r="AD17" s="447"/>
      <c r="AE17" s="20"/>
      <c r="AF17" s="24"/>
      <c r="AG17" s="24" t="s">
        <v>199</v>
      </c>
      <c r="AH17" s="2745"/>
    </row>
    <row r="18" spans="1:34" ht="18" customHeight="1" x14ac:dyDescent="0.25">
      <c r="A18" s="2630"/>
      <c r="B18" s="2631"/>
      <c r="C18" s="2754"/>
      <c r="D18" s="2756"/>
      <c r="E18" s="2747"/>
      <c r="F18" s="2747"/>
      <c r="G18" s="2759"/>
      <c r="H18" s="2759"/>
      <c r="I18" s="2759"/>
      <c r="J18" s="2749"/>
      <c r="K18" s="2749"/>
      <c r="L18" s="2750"/>
      <c r="M18" s="2750"/>
      <c r="N18" s="2759"/>
      <c r="O18" s="2763"/>
      <c r="P18" s="2765"/>
      <c r="Q18" s="2767"/>
      <c r="R18" s="2767"/>
      <c r="S18" s="2767"/>
      <c r="T18" s="2781"/>
      <c r="U18" s="2759"/>
      <c r="V18" s="76"/>
      <c r="W18" s="1185" t="s">
        <v>200</v>
      </c>
      <c r="X18" s="37" t="s">
        <v>2477</v>
      </c>
      <c r="Y18" s="38">
        <v>10</v>
      </c>
      <c r="Z18" s="39" t="s">
        <v>204</v>
      </c>
      <c r="AA18" s="447">
        <v>2.6</v>
      </c>
      <c r="AB18" s="447">
        <f t="shared" si="0"/>
        <v>26</v>
      </c>
      <c r="AC18" s="21">
        <f t="shared" si="1"/>
        <v>29.12</v>
      </c>
      <c r="AD18" s="447"/>
      <c r="AE18" s="20"/>
      <c r="AF18" s="24"/>
      <c r="AG18" s="24" t="s">
        <v>199</v>
      </c>
      <c r="AH18" s="2745"/>
    </row>
    <row r="19" spans="1:34" ht="18" customHeight="1" x14ac:dyDescent="0.25">
      <c r="A19" s="2630"/>
      <c r="B19" s="2631"/>
      <c r="C19" s="2754"/>
      <c r="D19" s="2756"/>
      <c r="E19" s="2747"/>
      <c r="F19" s="2747"/>
      <c r="G19" s="2759"/>
      <c r="H19" s="2759"/>
      <c r="I19" s="2759"/>
      <c r="J19" s="2749"/>
      <c r="K19" s="2749"/>
      <c r="L19" s="2750"/>
      <c r="M19" s="2750"/>
      <c r="N19" s="2759"/>
      <c r="O19" s="2763"/>
      <c r="P19" s="2765"/>
      <c r="Q19" s="2767"/>
      <c r="R19" s="2767"/>
      <c r="S19" s="2767"/>
      <c r="T19" s="2781"/>
      <c r="U19" s="2759"/>
      <c r="V19" s="76"/>
      <c r="W19" s="1185" t="s">
        <v>200</v>
      </c>
      <c r="X19" s="37" t="s">
        <v>2478</v>
      </c>
      <c r="Y19" s="38">
        <v>2</v>
      </c>
      <c r="Z19" s="39" t="s">
        <v>204</v>
      </c>
      <c r="AA19" s="447">
        <v>2.0699999999999998</v>
      </c>
      <c r="AB19" s="447">
        <f t="shared" si="0"/>
        <v>4.1399999999999997</v>
      </c>
      <c r="AC19" s="21">
        <f t="shared" si="1"/>
        <v>4.6368</v>
      </c>
      <c r="AD19" s="447"/>
      <c r="AE19" s="20"/>
      <c r="AF19" s="24"/>
      <c r="AG19" s="24" t="s">
        <v>199</v>
      </c>
      <c r="AH19" s="2745"/>
    </row>
    <row r="20" spans="1:34" ht="18" customHeight="1" x14ac:dyDescent="0.25">
      <c r="A20" s="2630"/>
      <c r="B20" s="2631"/>
      <c r="C20" s="2754"/>
      <c r="D20" s="2756"/>
      <c r="E20" s="2747"/>
      <c r="F20" s="2747"/>
      <c r="G20" s="2759"/>
      <c r="H20" s="2759"/>
      <c r="I20" s="2759"/>
      <c r="J20" s="2749"/>
      <c r="K20" s="2749"/>
      <c r="L20" s="2750"/>
      <c r="M20" s="2750"/>
      <c r="N20" s="2759"/>
      <c r="O20" s="2763"/>
      <c r="P20" s="2765"/>
      <c r="Q20" s="2767"/>
      <c r="R20" s="2767"/>
      <c r="S20" s="2767"/>
      <c r="T20" s="2781"/>
      <c r="U20" s="2759"/>
      <c r="V20" s="76"/>
      <c r="W20" s="1185" t="s">
        <v>200</v>
      </c>
      <c r="X20" s="37" t="s">
        <v>1652</v>
      </c>
      <c r="Y20" s="38">
        <v>14</v>
      </c>
      <c r="Z20" s="39" t="s">
        <v>249</v>
      </c>
      <c r="AA20" s="447">
        <v>0.49</v>
      </c>
      <c r="AB20" s="447">
        <f t="shared" si="0"/>
        <v>6.8599999999999994</v>
      </c>
      <c r="AC20" s="21">
        <f t="shared" si="1"/>
        <v>7.6831999999999994</v>
      </c>
      <c r="AD20" s="447"/>
      <c r="AE20" s="20"/>
      <c r="AF20" s="24"/>
      <c r="AG20" s="24" t="s">
        <v>199</v>
      </c>
      <c r="AH20" s="2745"/>
    </row>
    <row r="21" spans="1:34" ht="18" customHeight="1" x14ac:dyDescent="0.25">
      <c r="A21" s="2630"/>
      <c r="B21" s="2631"/>
      <c r="C21" s="2754"/>
      <c r="D21" s="2756"/>
      <c r="E21" s="2747"/>
      <c r="F21" s="2747"/>
      <c r="G21" s="2759"/>
      <c r="H21" s="2759"/>
      <c r="I21" s="2759"/>
      <c r="J21" s="2749"/>
      <c r="K21" s="2749"/>
      <c r="L21" s="2750"/>
      <c r="M21" s="2750"/>
      <c r="N21" s="2759"/>
      <c r="O21" s="2763"/>
      <c r="P21" s="2765"/>
      <c r="Q21" s="2767"/>
      <c r="R21" s="2767"/>
      <c r="S21" s="2767"/>
      <c r="T21" s="2781"/>
      <c r="U21" s="2759"/>
      <c r="V21" s="76"/>
      <c r="W21" s="1185" t="s">
        <v>200</v>
      </c>
      <c r="X21" s="37" t="s">
        <v>2479</v>
      </c>
      <c r="Y21" s="38">
        <v>3</v>
      </c>
      <c r="Z21" s="39" t="s">
        <v>204</v>
      </c>
      <c r="AA21" s="447">
        <v>2.0299999999999998</v>
      </c>
      <c r="AB21" s="447">
        <f t="shared" si="0"/>
        <v>6.09</v>
      </c>
      <c r="AC21" s="21">
        <f t="shared" si="1"/>
        <v>6.8208000000000002</v>
      </c>
      <c r="AD21" s="447"/>
      <c r="AE21" s="20"/>
      <c r="AF21" s="24"/>
      <c r="AG21" s="24" t="s">
        <v>199</v>
      </c>
      <c r="AH21" s="2745"/>
    </row>
    <row r="22" spans="1:34" ht="18" customHeight="1" x14ac:dyDescent="0.25">
      <c r="A22" s="2630"/>
      <c r="B22" s="2631"/>
      <c r="C22" s="2754"/>
      <c r="D22" s="2756"/>
      <c r="E22" s="2747"/>
      <c r="F22" s="2747"/>
      <c r="G22" s="2759"/>
      <c r="H22" s="2759"/>
      <c r="I22" s="2759"/>
      <c r="J22" s="2749"/>
      <c r="K22" s="2749"/>
      <c r="L22" s="2750"/>
      <c r="M22" s="2750"/>
      <c r="N22" s="2759"/>
      <c r="O22" s="2763"/>
      <c r="P22" s="2765"/>
      <c r="Q22" s="2767"/>
      <c r="R22" s="2767"/>
      <c r="S22" s="2767"/>
      <c r="T22" s="2781"/>
      <c r="U22" s="2759"/>
      <c r="V22" s="76"/>
      <c r="W22" s="1185" t="s">
        <v>200</v>
      </c>
      <c r="X22" s="37" t="s">
        <v>883</v>
      </c>
      <c r="Y22" s="38">
        <v>3</v>
      </c>
      <c r="Z22" s="39" t="s">
        <v>204</v>
      </c>
      <c r="AA22" s="447">
        <v>4.5</v>
      </c>
      <c r="AB22" s="447">
        <f t="shared" si="0"/>
        <v>13.5</v>
      </c>
      <c r="AC22" s="21">
        <f t="shared" si="1"/>
        <v>15.12</v>
      </c>
      <c r="AD22" s="447"/>
      <c r="AE22" s="20"/>
      <c r="AF22" s="24"/>
      <c r="AG22" s="24" t="s">
        <v>199</v>
      </c>
      <c r="AH22" s="2745"/>
    </row>
    <row r="23" spans="1:34" ht="18" customHeight="1" x14ac:dyDescent="0.25">
      <c r="A23" s="2630"/>
      <c r="B23" s="2631"/>
      <c r="C23" s="2754"/>
      <c r="D23" s="2756"/>
      <c r="E23" s="2747"/>
      <c r="F23" s="2747"/>
      <c r="G23" s="2759"/>
      <c r="H23" s="2759"/>
      <c r="I23" s="2759"/>
      <c r="J23" s="2749"/>
      <c r="K23" s="2749"/>
      <c r="L23" s="2750"/>
      <c r="M23" s="2750"/>
      <c r="N23" s="2759"/>
      <c r="O23" s="2763"/>
      <c r="P23" s="2765"/>
      <c r="Q23" s="2767"/>
      <c r="R23" s="2767"/>
      <c r="S23" s="2767"/>
      <c r="T23" s="2781"/>
      <c r="U23" s="2759"/>
      <c r="V23" s="76"/>
      <c r="W23" s="1185" t="s">
        <v>200</v>
      </c>
      <c r="X23" s="37" t="s">
        <v>2480</v>
      </c>
      <c r="Y23" s="38">
        <v>2</v>
      </c>
      <c r="Z23" s="39" t="s">
        <v>204</v>
      </c>
      <c r="AA23" s="447">
        <v>4</v>
      </c>
      <c r="AB23" s="447">
        <f t="shared" si="0"/>
        <v>8</v>
      </c>
      <c r="AC23" s="21">
        <f t="shared" si="1"/>
        <v>8.9600000000000009</v>
      </c>
      <c r="AD23" s="447"/>
      <c r="AE23" s="20"/>
      <c r="AF23" s="24"/>
      <c r="AG23" s="24" t="s">
        <v>199</v>
      </c>
      <c r="AH23" s="2745"/>
    </row>
    <row r="24" spans="1:34" ht="18" customHeight="1" x14ac:dyDescent="0.25">
      <c r="A24" s="2630"/>
      <c r="B24" s="2631"/>
      <c r="C24" s="2754"/>
      <c r="D24" s="2756"/>
      <c r="E24" s="2747"/>
      <c r="F24" s="2747"/>
      <c r="G24" s="2759"/>
      <c r="H24" s="2759"/>
      <c r="I24" s="2759"/>
      <c r="J24" s="2749"/>
      <c r="K24" s="2749"/>
      <c r="L24" s="2750"/>
      <c r="M24" s="2750"/>
      <c r="N24" s="2759"/>
      <c r="O24" s="2763"/>
      <c r="P24" s="2765"/>
      <c r="Q24" s="2767"/>
      <c r="R24" s="2767"/>
      <c r="S24" s="2767"/>
      <c r="T24" s="2781"/>
      <c r="U24" s="2759"/>
      <c r="V24" s="76"/>
      <c r="W24" s="1185" t="s">
        <v>200</v>
      </c>
      <c r="X24" s="37" t="s">
        <v>2481</v>
      </c>
      <c r="Y24" s="38">
        <v>2</v>
      </c>
      <c r="Z24" s="39" t="s">
        <v>204</v>
      </c>
      <c r="AA24" s="447">
        <v>2.74</v>
      </c>
      <c r="AB24" s="447">
        <f t="shared" si="0"/>
        <v>5.48</v>
      </c>
      <c r="AC24" s="21">
        <f t="shared" si="1"/>
        <v>6.1376000000000008</v>
      </c>
      <c r="AD24" s="447"/>
      <c r="AE24" s="20"/>
      <c r="AF24" s="24"/>
      <c r="AG24" s="1879"/>
      <c r="AH24" s="2745"/>
    </row>
    <row r="25" spans="1:34" ht="18" customHeight="1" x14ac:dyDescent="0.25">
      <c r="A25" s="2630"/>
      <c r="B25" s="2631"/>
      <c r="C25" s="2754"/>
      <c r="D25" s="2756"/>
      <c r="E25" s="2747"/>
      <c r="F25" s="2747"/>
      <c r="G25" s="2759"/>
      <c r="H25" s="2759"/>
      <c r="I25" s="2759"/>
      <c r="J25" s="2749"/>
      <c r="K25" s="2749"/>
      <c r="L25" s="2750"/>
      <c r="M25" s="2750"/>
      <c r="N25" s="2759"/>
      <c r="O25" s="2763"/>
      <c r="P25" s="2765"/>
      <c r="Q25" s="2767"/>
      <c r="R25" s="2767"/>
      <c r="S25" s="2767"/>
      <c r="T25" s="2781"/>
      <c r="U25" s="2759"/>
      <c r="V25" s="79" t="s">
        <v>197</v>
      </c>
      <c r="W25" s="162"/>
      <c r="X25" s="248" t="s">
        <v>198</v>
      </c>
      <c r="Y25" s="38"/>
      <c r="Z25" s="39"/>
      <c r="AA25" s="447"/>
      <c r="AB25" s="447"/>
      <c r="AC25" s="21"/>
      <c r="AD25" s="516">
        <f>+AC26</f>
        <v>16.687999999999999</v>
      </c>
      <c r="AE25" s="20"/>
      <c r="AF25" s="24"/>
      <c r="AG25" s="24"/>
      <c r="AH25" s="2745"/>
    </row>
    <row r="26" spans="1:34" ht="18" customHeight="1" x14ac:dyDescent="0.25">
      <c r="A26" s="2630"/>
      <c r="B26" s="2631"/>
      <c r="C26" s="2754"/>
      <c r="D26" s="2756"/>
      <c r="E26" s="2747"/>
      <c r="F26" s="2747"/>
      <c r="G26" s="2759"/>
      <c r="H26" s="2759"/>
      <c r="I26" s="2759"/>
      <c r="J26" s="2749"/>
      <c r="K26" s="2749"/>
      <c r="L26" s="2750"/>
      <c r="M26" s="2750"/>
      <c r="N26" s="2759"/>
      <c r="O26" s="2763"/>
      <c r="P26" s="2765"/>
      <c r="Q26" s="2767"/>
      <c r="R26" s="2767"/>
      <c r="S26" s="2767"/>
      <c r="T26" s="2781"/>
      <c r="U26" s="2759"/>
      <c r="V26" s="661"/>
      <c r="W26" s="1185" t="s">
        <v>200</v>
      </c>
      <c r="X26" s="935" t="s">
        <v>2482</v>
      </c>
      <c r="Y26" s="38">
        <v>2</v>
      </c>
      <c r="Z26" s="39" t="s">
        <v>204</v>
      </c>
      <c r="AA26" s="447">
        <v>7.45</v>
      </c>
      <c r="AB26" s="447">
        <f>+Y26*AA26</f>
        <v>14.9</v>
      </c>
      <c r="AC26" s="40">
        <f>+AB26*0.12+AB26</f>
        <v>16.687999999999999</v>
      </c>
      <c r="AD26" s="447"/>
      <c r="AE26" s="20"/>
      <c r="AF26" s="24"/>
      <c r="AG26" s="24" t="s">
        <v>199</v>
      </c>
      <c r="AH26" s="2745"/>
    </row>
    <row r="27" spans="1:34" ht="115.5" customHeight="1" x14ac:dyDescent="0.25">
      <c r="A27" s="2630"/>
      <c r="B27" s="2631"/>
      <c r="C27" s="2011" t="s">
        <v>7</v>
      </c>
      <c r="D27" s="1828" t="s">
        <v>8</v>
      </c>
      <c r="E27" s="1845" t="s">
        <v>90</v>
      </c>
      <c r="F27" s="1849" t="s">
        <v>200</v>
      </c>
      <c r="G27" s="1824" t="s">
        <v>2483</v>
      </c>
      <c r="H27" s="1824" t="s">
        <v>2484</v>
      </c>
      <c r="I27" s="1824" t="s">
        <v>2485</v>
      </c>
      <c r="J27" s="1825">
        <v>1</v>
      </c>
      <c r="K27" s="1825">
        <v>2</v>
      </c>
      <c r="L27" s="1841">
        <v>24</v>
      </c>
      <c r="M27" s="1841">
        <v>24</v>
      </c>
      <c r="N27" s="1824" t="s">
        <v>2486</v>
      </c>
      <c r="O27" s="1827" t="s">
        <v>2487</v>
      </c>
      <c r="P27" s="1838">
        <v>0</v>
      </c>
      <c r="Q27" s="1839">
        <v>0</v>
      </c>
      <c r="R27" s="1839">
        <v>0</v>
      </c>
      <c r="S27" s="1839">
        <v>0</v>
      </c>
      <c r="T27" s="1840">
        <f>SUM(P27:R27)</f>
        <v>0</v>
      </c>
      <c r="U27" s="1827" t="s">
        <v>2450</v>
      </c>
      <c r="V27" s="524"/>
      <c r="W27" s="1020"/>
      <c r="X27" s="525"/>
      <c r="Y27" s="934"/>
      <c r="Z27" s="153"/>
      <c r="AA27" s="151"/>
      <c r="AB27" s="151"/>
      <c r="AC27" s="151"/>
      <c r="AD27" s="152"/>
      <c r="AE27" s="153"/>
      <c r="AF27" s="154"/>
      <c r="AG27" s="154"/>
      <c r="AH27" s="1819" t="s">
        <v>2520</v>
      </c>
    </row>
    <row r="28" spans="1:34" ht="115.5" customHeight="1" x14ac:dyDescent="0.25">
      <c r="A28" s="2632"/>
      <c r="B28" s="2633"/>
      <c r="C28" s="2009" t="s">
        <v>7</v>
      </c>
      <c r="D28" s="290" t="s">
        <v>8</v>
      </c>
      <c r="E28" s="293" t="s">
        <v>74</v>
      </c>
      <c r="F28" s="421" t="s">
        <v>200</v>
      </c>
      <c r="G28" s="291" t="s">
        <v>2488</v>
      </c>
      <c r="H28" s="291" t="s">
        <v>2489</v>
      </c>
      <c r="I28" s="291" t="s">
        <v>2490</v>
      </c>
      <c r="J28" s="301">
        <v>14</v>
      </c>
      <c r="K28" s="301">
        <v>200</v>
      </c>
      <c r="L28" s="294">
        <v>8</v>
      </c>
      <c r="M28" s="294">
        <v>24</v>
      </c>
      <c r="N28" s="291" t="s">
        <v>2491</v>
      </c>
      <c r="O28" s="328" t="s">
        <v>2492</v>
      </c>
      <c r="P28" s="305">
        <v>0</v>
      </c>
      <c r="Q28" s="306">
        <v>0</v>
      </c>
      <c r="R28" s="306">
        <v>0</v>
      </c>
      <c r="S28" s="306">
        <v>0</v>
      </c>
      <c r="T28" s="307">
        <f>SUM(P28:R28)</f>
        <v>0</v>
      </c>
      <c r="U28" s="328" t="s">
        <v>2450</v>
      </c>
      <c r="V28" s="308"/>
      <c r="W28" s="309"/>
      <c r="X28" s="310"/>
      <c r="Y28" s="311"/>
      <c r="Z28" s="312"/>
      <c r="AA28" s="313"/>
      <c r="AB28" s="238"/>
      <c r="AC28" s="238"/>
      <c r="AD28" s="314"/>
      <c r="AE28" s="312"/>
      <c r="AF28" s="315"/>
      <c r="AG28" s="315"/>
      <c r="AH28" s="300" t="s">
        <v>2522</v>
      </c>
    </row>
    <row r="29" spans="1:34" ht="128.25" customHeight="1" x14ac:dyDescent="0.25">
      <c r="A29" s="2628" t="s">
        <v>136</v>
      </c>
      <c r="B29" s="2629"/>
      <c r="C29" s="2011" t="s">
        <v>15</v>
      </c>
      <c r="D29" s="1828" t="s">
        <v>16</v>
      </c>
      <c r="E29" s="1845" t="s">
        <v>91</v>
      </c>
      <c r="F29" s="1849" t="s">
        <v>200</v>
      </c>
      <c r="G29" s="1824" t="s">
        <v>2493</v>
      </c>
      <c r="H29" s="1824" t="s">
        <v>2494</v>
      </c>
      <c r="I29" s="1824" t="s">
        <v>2495</v>
      </c>
      <c r="J29" s="1825">
        <v>17</v>
      </c>
      <c r="K29" s="1825">
        <v>50</v>
      </c>
      <c r="L29" s="1841">
        <v>24</v>
      </c>
      <c r="M29" s="1841">
        <v>24</v>
      </c>
      <c r="N29" s="1824" t="s">
        <v>2496</v>
      </c>
      <c r="O29" s="1827" t="s">
        <v>2497</v>
      </c>
      <c r="P29" s="1833">
        <v>0</v>
      </c>
      <c r="Q29" s="1835">
        <v>0</v>
      </c>
      <c r="R29" s="1835">
        <v>0</v>
      </c>
      <c r="S29" s="1835">
        <v>0</v>
      </c>
      <c r="T29" s="1831">
        <f>SUM(P29:R29)</f>
        <v>0</v>
      </c>
      <c r="U29" s="1827" t="s">
        <v>2450</v>
      </c>
      <c r="V29" s="526"/>
      <c r="W29" s="220"/>
      <c r="X29" s="527"/>
      <c r="Y29" s="211"/>
      <c r="Z29" s="212"/>
      <c r="AA29" s="213"/>
      <c r="AB29" s="151"/>
      <c r="AC29" s="151"/>
      <c r="AD29" s="214"/>
      <c r="AE29" s="212"/>
      <c r="AF29" s="154"/>
      <c r="AG29" s="154"/>
      <c r="AH29" s="1819" t="s">
        <v>2523</v>
      </c>
    </row>
    <row r="30" spans="1:34" ht="144.75" customHeight="1" x14ac:dyDescent="0.25">
      <c r="A30" s="2630"/>
      <c r="B30" s="2631"/>
      <c r="C30" s="2009" t="s">
        <v>17</v>
      </c>
      <c r="D30" s="290" t="s">
        <v>18</v>
      </c>
      <c r="E30" s="293" t="s">
        <v>63</v>
      </c>
      <c r="F30" s="421" t="s">
        <v>200</v>
      </c>
      <c r="G30" s="291" t="s">
        <v>2498</v>
      </c>
      <c r="H30" s="291" t="s">
        <v>2499</v>
      </c>
      <c r="I30" s="291" t="s">
        <v>2500</v>
      </c>
      <c r="J30" s="301">
        <v>8</v>
      </c>
      <c r="K30" s="301">
        <v>10</v>
      </c>
      <c r="L30" s="294">
        <v>8</v>
      </c>
      <c r="M30" s="294">
        <v>24</v>
      </c>
      <c r="N30" s="291" t="s">
        <v>2501</v>
      </c>
      <c r="O30" s="328" t="s">
        <v>2502</v>
      </c>
      <c r="P30" s="305">
        <v>0</v>
      </c>
      <c r="Q30" s="306">
        <v>0</v>
      </c>
      <c r="R30" s="306">
        <v>0</v>
      </c>
      <c r="S30" s="306">
        <v>0</v>
      </c>
      <c r="T30" s="307">
        <f>SUM(P30:R30)</f>
        <v>0</v>
      </c>
      <c r="U30" s="328" t="s">
        <v>2450</v>
      </c>
      <c r="V30" s="308"/>
      <c r="W30" s="528"/>
      <c r="X30" s="308"/>
      <c r="Y30" s="308"/>
      <c r="Z30" s="308"/>
      <c r="AA30" s="308"/>
      <c r="AB30" s="238"/>
      <c r="AC30" s="238"/>
      <c r="AD30" s="298"/>
      <c r="AE30" s="238"/>
      <c r="AF30" s="238"/>
      <c r="AG30" s="238"/>
      <c r="AH30" s="300" t="s">
        <v>2531</v>
      </c>
    </row>
    <row r="31" spans="1:34" ht="18" customHeight="1" x14ac:dyDescent="0.25">
      <c r="A31" s="2630"/>
      <c r="B31" s="2631"/>
      <c r="C31" s="2594" t="s">
        <v>17</v>
      </c>
      <c r="D31" s="2597" t="s">
        <v>18</v>
      </c>
      <c r="E31" s="2746" t="s">
        <v>72</v>
      </c>
      <c r="F31" s="2747" t="s">
        <v>200</v>
      </c>
      <c r="G31" s="2748" t="s">
        <v>2503</v>
      </c>
      <c r="H31" s="2748" t="s">
        <v>2504</v>
      </c>
      <c r="I31" s="2748" t="s">
        <v>2505</v>
      </c>
      <c r="J31" s="2749">
        <v>1</v>
      </c>
      <c r="K31" s="2749">
        <v>1</v>
      </c>
      <c r="L31" s="2750">
        <v>24</v>
      </c>
      <c r="M31" s="2750">
        <v>24</v>
      </c>
      <c r="N31" s="2748" t="s">
        <v>2506</v>
      </c>
      <c r="O31" s="2751" t="s">
        <v>2507</v>
      </c>
      <c r="P31" s="2733">
        <f>+AD31+AD33+AD35+AD41</f>
        <v>16696.209600000002</v>
      </c>
      <c r="Q31" s="2735">
        <v>0</v>
      </c>
      <c r="R31" s="2735">
        <v>0</v>
      </c>
      <c r="S31" s="2735">
        <v>0</v>
      </c>
      <c r="T31" s="2752">
        <f>SUM(P31:R52)</f>
        <v>16696.209600000002</v>
      </c>
      <c r="U31" s="2751" t="s">
        <v>2450</v>
      </c>
      <c r="V31" s="79" t="s">
        <v>427</v>
      </c>
      <c r="W31" s="175"/>
      <c r="X31" s="162" t="s">
        <v>428</v>
      </c>
      <c r="Y31" s="48"/>
      <c r="Z31" s="49"/>
      <c r="AA31" s="50"/>
      <c r="AB31" s="34"/>
      <c r="AC31" s="34"/>
      <c r="AD31" s="51">
        <f>SUM(AC32)</f>
        <v>12900.003200000001</v>
      </c>
      <c r="AE31" s="49"/>
      <c r="AF31" s="52"/>
      <c r="AG31" s="52"/>
      <c r="AH31" s="2745" t="s">
        <v>2508</v>
      </c>
    </row>
    <row r="32" spans="1:34" ht="18" customHeight="1" x14ac:dyDescent="0.25">
      <c r="A32" s="2630"/>
      <c r="B32" s="2631"/>
      <c r="C32" s="2595"/>
      <c r="D32" s="2597"/>
      <c r="E32" s="2746"/>
      <c r="F32" s="2747"/>
      <c r="G32" s="2748"/>
      <c r="H32" s="2748"/>
      <c r="I32" s="2748"/>
      <c r="J32" s="2749"/>
      <c r="K32" s="2749"/>
      <c r="L32" s="2750"/>
      <c r="M32" s="2750"/>
      <c r="N32" s="2748"/>
      <c r="O32" s="2751"/>
      <c r="P32" s="2733"/>
      <c r="Q32" s="2735"/>
      <c r="R32" s="2735"/>
      <c r="S32" s="2735"/>
      <c r="T32" s="2752"/>
      <c r="U32" s="2751"/>
      <c r="V32" s="249"/>
      <c r="W32" s="1185" t="s">
        <v>200</v>
      </c>
      <c r="X32" s="37" t="s">
        <v>428</v>
      </c>
      <c r="Y32" s="38">
        <v>1</v>
      </c>
      <c r="Z32" s="39" t="s">
        <v>2509</v>
      </c>
      <c r="AA32" s="1877">
        <v>11517.86</v>
      </c>
      <c r="AB32" s="21">
        <f t="shared" ref="AB32:AB34" si="2">+Y32*AA32</f>
        <v>11517.86</v>
      </c>
      <c r="AC32" s="21">
        <f t="shared" ref="AC32:AC34" si="3">+AB32*0.12+AB32</f>
        <v>12900.003200000001</v>
      </c>
      <c r="AD32" s="41"/>
      <c r="AE32" s="39" t="s">
        <v>199</v>
      </c>
      <c r="AF32" s="24" t="s">
        <v>199</v>
      </c>
      <c r="AG32" s="24" t="s">
        <v>199</v>
      </c>
      <c r="AH32" s="2745"/>
    </row>
    <row r="33" spans="1:34" ht="18" customHeight="1" x14ac:dyDescent="0.25">
      <c r="A33" s="2630"/>
      <c r="B33" s="2631"/>
      <c r="C33" s="2595"/>
      <c r="D33" s="2597"/>
      <c r="E33" s="2746"/>
      <c r="F33" s="2747"/>
      <c r="G33" s="2748"/>
      <c r="H33" s="2748"/>
      <c r="I33" s="2748"/>
      <c r="J33" s="2749"/>
      <c r="K33" s="2749"/>
      <c r="L33" s="2750"/>
      <c r="M33" s="2750"/>
      <c r="N33" s="2748"/>
      <c r="O33" s="2751"/>
      <c r="P33" s="2733"/>
      <c r="Q33" s="2735"/>
      <c r="R33" s="2735"/>
      <c r="S33" s="2735"/>
      <c r="T33" s="2752"/>
      <c r="U33" s="2751"/>
      <c r="V33" s="249" t="s">
        <v>429</v>
      </c>
      <c r="W33" s="135"/>
      <c r="X33" s="248" t="s">
        <v>430</v>
      </c>
      <c r="Y33" s="38"/>
      <c r="Z33" s="39"/>
      <c r="AA33" s="40"/>
      <c r="AB33" s="21"/>
      <c r="AC33" s="21"/>
      <c r="AD33" s="41">
        <f>SUM(AC34)</f>
        <v>2880.0015999999996</v>
      </c>
      <c r="AE33" s="39"/>
      <c r="AF33" s="24"/>
      <c r="AG33" s="24"/>
      <c r="AH33" s="2745"/>
    </row>
    <row r="34" spans="1:34" ht="18" customHeight="1" x14ac:dyDescent="0.25">
      <c r="A34" s="2630"/>
      <c r="B34" s="2631"/>
      <c r="C34" s="2595"/>
      <c r="D34" s="2597"/>
      <c r="E34" s="2746"/>
      <c r="F34" s="2747"/>
      <c r="G34" s="2748"/>
      <c r="H34" s="2748"/>
      <c r="I34" s="2748"/>
      <c r="J34" s="2749"/>
      <c r="K34" s="2749"/>
      <c r="L34" s="2750"/>
      <c r="M34" s="2750"/>
      <c r="N34" s="2748"/>
      <c r="O34" s="2751"/>
      <c r="P34" s="2733"/>
      <c r="Q34" s="2735"/>
      <c r="R34" s="2735"/>
      <c r="S34" s="2735"/>
      <c r="T34" s="2752"/>
      <c r="U34" s="2751"/>
      <c r="V34" s="249"/>
      <c r="W34" s="1185" t="s">
        <v>200</v>
      </c>
      <c r="X34" s="37" t="s">
        <v>430</v>
      </c>
      <c r="Y34" s="38">
        <v>1</v>
      </c>
      <c r="Z34" s="39" t="s">
        <v>2509</v>
      </c>
      <c r="AA34" s="40">
        <v>2571.4299999999998</v>
      </c>
      <c r="AB34" s="21">
        <f t="shared" si="2"/>
        <v>2571.4299999999998</v>
      </c>
      <c r="AC34" s="21">
        <f t="shared" si="3"/>
        <v>2880.0015999999996</v>
      </c>
      <c r="AD34" s="41"/>
      <c r="AE34" s="39" t="s">
        <v>199</v>
      </c>
      <c r="AF34" s="24" t="s">
        <v>199</v>
      </c>
      <c r="AG34" s="24" t="s">
        <v>199</v>
      </c>
      <c r="AH34" s="2745"/>
    </row>
    <row r="35" spans="1:34" ht="33.950000000000003" customHeight="1" x14ac:dyDescent="0.25">
      <c r="A35" s="2630"/>
      <c r="B35" s="2631"/>
      <c r="C35" s="2595"/>
      <c r="D35" s="2597"/>
      <c r="E35" s="2746"/>
      <c r="F35" s="2747"/>
      <c r="G35" s="2748"/>
      <c r="H35" s="2748"/>
      <c r="I35" s="2748"/>
      <c r="J35" s="2749"/>
      <c r="K35" s="2749"/>
      <c r="L35" s="2750"/>
      <c r="M35" s="2750"/>
      <c r="N35" s="2748"/>
      <c r="O35" s="2751"/>
      <c r="P35" s="2733"/>
      <c r="Q35" s="2735"/>
      <c r="R35" s="2735"/>
      <c r="S35" s="2735"/>
      <c r="T35" s="2752"/>
      <c r="U35" s="2751"/>
      <c r="V35" s="249" t="s">
        <v>201</v>
      </c>
      <c r="W35" s="135"/>
      <c r="X35" s="107" t="s">
        <v>225</v>
      </c>
      <c r="Y35" s="19"/>
      <c r="Z35" s="60"/>
      <c r="AA35" s="514"/>
      <c r="AB35" s="21"/>
      <c r="AC35" s="21"/>
      <c r="AD35" s="41">
        <f>SUM(AC36:AC40)</f>
        <v>755.44</v>
      </c>
      <c r="AE35" s="39"/>
      <c r="AF35" s="256"/>
      <c r="AG35" s="24"/>
      <c r="AH35" s="2745"/>
    </row>
    <row r="36" spans="1:34" ht="18" customHeight="1" x14ac:dyDescent="0.25">
      <c r="A36" s="2630"/>
      <c r="B36" s="2631"/>
      <c r="C36" s="2595"/>
      <c r="D36" s="2597"/>
      <c r="E36" s="2746"/>
      <c r="F36" s="2747"/>
      <c r="G36" s="2748"/>
      <c r="H36" s="2748"/>
      <c r="I36" s="2748"/>
      <c r="J36" s="2749"/>
      <c r="K36" s="2749"/>
      <c r="L36" s="2750"/>
      <c r="M36" s="2750"/>
      <c r="N36" s="2748"/>
      <c r="O36" s="2751"/>
      <c r="P36" s="2733"/>
      <c r="Q36" s="2735"/>
      <c r="R36" s="2735"/>
      <c r="S36" s="2735"/>
      <c r="T36" s="2752"/>
      <c r="U36" s="2751"/>
      <c r="V36" s="249"/>
      <c r="W36" s="1185" t="s">
        <v>200</v>
      </c>
      <c r="X36" s="935" t="s">
        <v>2510</v>
      </c>
      <c r="Y36" s="19">
        <v>2</v>
      </c>
      <c r="Z36" s="60" t="s">
        <v>204</v>
      </c>
      <c r="AA36" s="514">
        <v>120</v>
      </c>
      <c r="AB36" s="21">
        <f t="shared" ref="AB36:AB40" si="4">+Y36*AA36</f>
        <v>240</v>
      </c>
      <c r="AC36" s="21">
        <f t="shared" ref="AC36:AC40" si="5">+AB36*0.12+AB36</f>
        <v>268.8</v>
      </c>
      <c r="AD36" s="41"/>
      <c r="AE36" s="39"/>
      <c r="AF36" s="1878"/>
      <c r="AG36" s="1879"/>
      <c r="AH36" s="2745"/>
    </row>
    <row r="37" spans="1:34" ht="18" customHeight="1" x14ac:dyDescent="0.25">
      <c r="A37" s="2630"/>
      <c r="B37" s="2631"/>
      <c r="C37" s="2595"/>
      <c r="D37" s="2597"/>
      <c r="E37" s="2746"/>
      <c r="F37" s="2747"/>
      <c r="G37" s="2748"/>
      <c r="H37" s="2748"/>
      <c r="I37" s="2748"/>
      <c r="J37" s="2749"/>
      <c r="K37" s="2749"/>
      <c r="L37" s="2750"/>
      <c r="M37" s="2750"/>
      <c r="N37" s="2748"/>
      <c r="O37" s="2751"/>
      <c r="P37" s="2733"/>
      <c r="Q37" s="2735"/>
      <c r="R37" s="2735"/>
      <c r="S37" s="2735"/>
      <c r="T37" s="2752"/>
      <c r="U37" s="2751"/>
      <c r="V37" s="249"/>
      <c r="W37" s="1185" t="s">
        <v>200</v>
      </c>
      <c r="X37" s="935" t="s">
        <v>2511</v>
      </c>
      <c r="Y37" s="19">
        <v>1</v>
      </c>
      <c r="Z37" s="60" t="s">
        <v>204</v>
      </c>
      <c r="AA37" s="514">
        <v>130</v>
      </c>
      <c r="AB37" s="21">
        <f t="shared" si="4"/>
        <v>130</v>
      </c>
      <c r="AC37" s="21">
        <f t="shared" si="5"/>
        <v>145.6</v>
      </c>
      <c r="AD37" s="41"/>
      <c r="AE37" s="39"/>
      <c r="AF37" s="1878"/>
      <c r="AG37" s="1879"/>
      <c r="AH37" s="2745"/>
    </row>
    <row r="38" spans="1:34" ht="18" customHeight="1" x14ac:dyDescent="0.25">
      <c r="A38" s="2630"/>
      <c r="B38" s="2631"/>
      <c r="C38" s="2595"/>
      <c r="D38" s="2597"/>
      <c r="E38" s="2746"/>
      <c r="F38" s="2747"/>
      <c r="G38" s="2748"/>
      <c r="H38" s="2748"/>
      <c r="I38" s="2748"/>
      <c r="J38" s="2749"/>
      <c r="K38" s="2749"/>
      <c r="L38" s="2750"/>
      <c r="M38" s="2750"/>
      <c r="N38" s="2748"/>
      <c r="O38" s="2751"/>
      <c r="P38" s="2733"/>
      <c r="Q38" s="2735"/>
      <c r="R38" s="2735"/>
      <c r="S38" s="2735"/>
      <c r="T38" s="2752"/>
      <c r="U38" s="2751"/>
      <c r="V38" s="249"/>
      <c r="W38" s="1185" t="s">
        <v>200</v>
      </c>
      <c r="X38" s="935" t="s">
        <v>2512</v>
      </c>
      <c r="Y38" s="19">
        <v>1</v>
      </c>
      <c r="Z38" s="60" t="s">
        <v>204</v>
      </c>
      <c r="AA38" s="514">
        <v>130</v>
      </c>
      <c r="AB38" s="21">
        <f t="shared" si="4"/>
        <v>130</v>
      </c>
      <c r="AC38" s="21">
        <f t="shared" si="5"/>
        <v>145.6</v>
      </c>
      <c r="AD38" s="41"/>
      <c r="AE38" s="39"/>
      <c r="AF38" s="1878"/>
      <c r="AG38" s="1879"/>
      <c r="AH38" s="2745"/>
    </row>
    <row r="39" spans="1:34" ht="18" customHeight="1" x14ac:dyDescent="0.25">
      <c r="A39" s="2630"/>
      <c r="B39" s="2631"/>
      <c r="C39" s="2595"/>
      <c r="D39" s="2597"/>
      <c r="E39" s="2746"/>
      <c r="F39" s="2747"/>
      <c r="G39" s="2748"/>
      <c r="H39" s="2748"/>
      <c r="I39" s="2748"/>
      <c r="J39" s="2749"/>
      <c r="K39" s="2749"/>
      <c r="L39" s="2750"/>
      <c r="M39" s="2750"/>
      <c r="N39" s="2748"/>
      <c r="O39" s="2751"/>
      <c r="P39" s="2733"/>
      <c r="Q39" s="2735"/>
      <c r="R39" s="2735"/>
      <c r="S39" s="2735"/>
      <c r="T39" s="2752"/>
      <c r="U39" s="2751"/>
      <c r="V39" s="249"/>
      <c r="W39" s="1185" t="s">
        <v>200</v>
      </c>
      <c r="X39" s="935" t="s">
        <v>2513</v>
      </c>
      <c r="Y39" s="19">
        <v>1</v>
      </c>
      <c r="Z39" s="60" t="s">
        <v>204</v>
      </c>
      <c r="AA39" s="514">
        <v>130</v>
      </c>
      <c r="AB39" s="21">
        <f t="shared" si="4"/>
        <v>130</v>
      </c>
      <c r="AC39" s="21">
        <f t="shared" si="5"/>
        <v>145.6</v>
      </c>
      <c r="AD39" s="41"/>
      <c r="AE39" s="39"/>
      <c r="AF39" s="1878"/>
      <c r="AG39" s="1879"/>
      <c r="AH39" s="2745"/>
    </row>
    <row r="40" spans="1:34" ht="33.950000000000003" customHeight="1" x14ac:dyDescent="0.25">
      <c r="A40" s="2630"/>
      <c r="B40" s="2631"/>
      <c r="C40" s="2595"/>
      <c r="D40" s="2597"/>
      <c r="E40" s="2746"/>
      <c r="F40" s="2747"/>
      <c r="G40" s="2748"/>
      <c r="H40" s="2748"/>
      <c r="I40" s="2748"/>
      <c r="J40" s="2749"/>
      <c r="K40" s="2749"/>
      <c r="L40" s="2750"/>
      <c r="M40" s="2750"/>
      <c r="N40" s="2748"/>
      <c r="O40" s="2751"/>
      <c r="P40" s="2733"/>
      <c r="Q40" s="2735"/>
      <c r="R40" s="2735"/>
      <c r="S40" s="2735"/>
      <c r="T40" s="2752"/>
      <c r="U40" s="2751"/>
      <c r="V40" s="249"/>
      <c r="W40" s="1185" t="s">
        <v>200</v>
      </c>
      <c r="X40" s="935" t="s">
        <v>2514</v>
      </c>
      <c r="Y40" s="19">
        <v>1</v>
      </c>
      <c r="Z40" s="60" t="s">
        <v>204</v>
      </c>
      <c r="AA40" s="514">
        <v>44.5</v>
      </c>
      <c r="AB40" s="21">
        <f t="shared" si="4"/>
        <v>44.5</v>
      </c>
      <c r="AC40" s="21">
        <f t="shared" si="5"/>
        <v>49.84</v>
      </c>
      <c r="AD40" s="41"/>
      <c r="AE40" s="39"/>
      <c r="AF40" s="256"/>
      <c r="AG40" s="24"/>
      <c r="AH40" s="2745"/>
    </row>
    <row r="41" spans="1:34" ht="18" customHeight="1" x14ac:dyDescent="0.25">
      <c r="A41" s="2630"/>
      <c r="B41" s="2631"/>
      <c r="C41" s="2595"/>
      <c r="D41" s="2597"/>
      <c r="E41" s="2746"/>
      <c r="F41" s="2747"/>
      <c r="G41" s="2748"/>
      <c r="H41" s="2748"/>
      <c r="I41" s="2748"/>
      <c r="J41" s="2749"/>
      <c r="K41" s="2749"/>
      <c r="L41" s="2750"/>
      <c r="M41" s="2750"/>
      <c r="N41" s="2748"/>
      <c r="O41" s="2751"/>
      <c r="P41" s="2733"/>
      <c r="Q41" s="2735"/>
      <c r="R41" s="2735"/>
      <c r="S41" s="2735"/>
      <c r="T41" s="2752"/>
      <c r="U41" s="2751"/>
      <c r="V41" s="249" t="s">
        <v>211</v>
      </c>
      <c r="W41" s="80"/>
      <c r="X41" s="248" t="s">
        <v>212</v>
      </c>
      <c r="Y41" s="38"/>
      <c r="Z41" s="39"/>
      <c r="AA41" s="40"/>
      <c r="AB41" s="21"/>
      <c r="AC41" s="21"/>
      <c r="AD41" s="41">
        <f>SUM(AC42:AC52)</f>
        <v>160.76479999999998</v>
      </c>
      <c r="AE41" s="39"/>
      <c r="AF41" s="24"/>
      <c r="AG41" s="24"/>
      <c r="AH41" s="2745"/>
    </row>
    <row r="42" spans="1:34" ht="18" customHeight="1" x14ac:dyDescent="0.25">
      <c r="A42" s="2630"/>
      <c r="B42" s="2631"/>
      <c r="C42" s="2595"/>
      <c r="D42" s="2597"/>
      <c r="E42" s="2746"/>
      <c r="F42" s="2747"/>
      <c r="G42" s="2748"/>
      <c r="H42" s="2748"/>
      <c r="I42" s="2748"/>
      <c r="J42" s="2749"/>
      <c r="K42" s="2749"/>
      <c r="L42" s="2750"/>
      <c r="M42" s="2750"/>
      <c r="N42" s="2748"/>
      <c r="O42" s="2751"/>
      <c r="P42" s="2733"/>
      <c r="Q42" s="2735"/>
      <c r="R42" s="2735"/>
      <c r="S42" s="2735"/>
      <c r="T42" s="2752"/>
      <c r="U42" s="2751"/>
      <c r="V42" s="80"/>
      <c r="W42" s="1185" t="s">
        <v>200</v>
      </c>
      <c r="X42" s="37" t="s">
        <v>2477</v>
      </c>
      <c r="Y42" s="38">
        <v>6</v>
      </c>
      <c r="Z42" s="39" t="s">
        <v>204</v>
      </c>
      <c r="AA42" s="447">
        <v>2.6</v>
      </c>
      <c r="AB42" s="447">
        <f t="shared" ref="AB42:AB52" si="6">Y42*AA42</f>
        <v>15.600000000000001</v>
      </c>
      <c r="AC42" s="21">
        <f>+AB42*0.12+AB42</f>
        <v>17.472000000000001</v>
      </c>
      <c r="AD42" s="40"/>
      <c r="AE42" s="39"/>
      <c r="AF42" s="24"/>
      <c r="AG42" s="24" t="s">
        <v>199</v>
      </c>
      <c r="AH42" s="2745"/>
    </row>
    <row r="43" spans="1:34" ht="18" customHeight="1" x14ac:dyDescent="0.25">
      <c r="A43" s="2630"/>
      <c r="B43" s="2631"/>
      <c r="C43" s="2595"/>
      <c r="D43" s="2597"/>
      <c r="E43" s="2746"/>
      <c r="F43" s="2747"/>
      <c r="G43" s="2748"/>
      <c r="H43" s="2748"/>
      <c r="I43" s="2748"/>
      <c r="J43" s="2749"/>
      <c r="K43" s="2749"/>
      <c r="L43" s="2750"/>
      <c r="M43" s="2750"/>
      <c r="N43" s="2748"/>
      <c r="O43" s="2751"/>
      <c r="P43" s="2733"/>
      <c r="Q43" s="2735"/>
      <c r="R43" s="2735"/>
      <c r="S43" s="2735"/>
      <c r="T43" s="2752"/>
      <c r="U43" s="2751"/>
      <c r="V43" s="80"/>
      <c r="W43" s="1185" t="s">
        <v>200</v>
      </c>
      <c r="X43" s="37" t="s">
        <v>2478</v>
      </c>
      <c r="Y43" s="38">
        <v>6</v>
      </c>
      <c r="Z43" s="39" t="s">
        <v>204</v>
      </c>
      <c r="AA43" s="447">
        <v>2.0699999999999998</v>
      </c>
      <c r="AB43" s="447">
        <f t="shared" si="6"/>
        <v>12.419999999999998</v>
      </c>
      <c r="AC43" s="21">
        <f t="shared" ref="AC43:AC52" si="7">+AB43*0.12+AB43</f>
        <v>13.910399999999997</v>
      </c>
      <c r="AD43" s="40"/>
      <c r="AE43" s="39"/>
      <c r="AF43" s="24"/>
      <c r="AG43" s="24" t="s">
        <v>199</v>
      </c>
      <c r="AH43" s="2745"/>
    </row>
    <row r="44" spans="1:34" ht="18" customHeight="1" x14ac:dyDescent="0.25">
      <c r="A44" s="2630"/>
      <c r="B44" s="2631"/>
      <c r="C44" s="2595"/>
      <c r="D44" s="2597"/>
      <c r="E44" s="2746"/>
      <c r="F44" s="2747"/>
      <c r="G44" s="2748"/>
      <c r="H44" s="2748"/>
      <c r="I44" s="2748"/>
      <c r="J44" s="2749"/>
      <c r="K44" s="2749"/>
      <c r="L44" s="2750"/>
      <c r="M44" s="2750"/>
      <c r="N44" s="2748"/>
      <c r="O44" s="2751"/>
      <c r="P44" s="2733"/>
      <c r="Q44" s="2735"/>
      <c r="R44" s="2735"/>
      <c r="S44" s="2735"/>
      <c r="T44" s="2752"/>
      <c r="U44" s="2751"/>
      <c r="V44" s="80"/>
      <c r="W44" s="1185" t="s">
        <v>200</v>
      </c>
      <c r="X44" s="37" t="s">
        <v>1652</v>
      </c>
      <c r="Y44" s="38">
        <v>12</v>
      </c>
      <c r="Z44" s="39" t="s">
        <v>249</v>
      </c>
      <c r="AA44" s="447">
        <v>0.49</v>
      </c>
      <c r="AB44" s="447">
        <f t="shared" si="6"/>
        <v>5.88</v>
      </c>
      <c r="AC44" s="21">
        <f t="shared" si="7"/>
        <v>6.5855999999999995</v>
      </c>
      <c r="AD44" s="40"/>
      <c r="AE44" s="39"/>
      <c r="AF44" s="24"/>
      <c r="AG44" s="24" t="s">
        <v>199</v>
      </c>
      <c r="AH44" s="2745"/>
    </row>
    <row r="45" spans="1:34" ht="18" customHeight="1" x14ac:dyDescent="0.25">
      <c r="A45" s="2630"/>
      <c r="B45" s="2631"/>
      <c r="C45" s="2595"/>
      <c r="D45" s="2597"/>
      <c r="E45" s="2746"/>
      <c r="F45" s="2747"/>
      <c r="G45" s="2748"/>
      <c r="H45" s="2748"/>
      <c r="I45" s="2748"/>
      <c r="J45" s="2749"/>
      <c r="K45" s="2749"/>
      <c r="L45" s="2750"/>
      <c r="M45" s="2750"/>
      <c r="N45" s="2748"/>
      <c r="O45" s="2751"/>
      <c r="P45" s="2733"/>
      <c r="Q45" s="2735"/>
      <c r="R45" s="2735"/>
      <c r="S45" s="2735"/>
      <c r="T45" s="2752"/>
      <c r="U45" s="2751"/>
      <c r="V45" s="80"/>
      <c r="W45" s="1185" t="s">
        <v>200</v>
      </c>
      <c r="X45" s="37" t="s">
        <v>883</v>
      </c>
      <c r="Y45" s="38">
        <v>2</v>
      </c>
      <c r="Z45" s="39" t="s">
        <v>204</v>
      </c>
      <c r="AA45" s="447">
        <v>4.5</v>
      </c>
      <c r="AB45" s="447">
        <f t="shared" si="6"/>
        <v>9</v>
      </c>
      <c r="AC45" s="21">
        <f t="shared" si="7"/>
        <v>10.08</v>
      </c>
      <c r="AD45" s="40"/>
      <c r="AE45" s="39"/>
      <c r="AF45" s="24"/>
      <c r="AG45" s="24" t="s">
        <v>199</v>
      </c>
      <c r="AH45" s="2745"/>
    </row>
    <row r="46" spans="1:34" ht="18" customHeight="1" x14ac:dyDescent="0.25">
      <c r="A46" s="2630"/>
      <c r="B46" s="2631"/>
      <c r="C46" s="2595"/>
      <c r="D46" s="2597"/>
      <c r="E46" s="2746"/>
      <c r="F46" s="2747"/>
      <c r="G46" s="2748"/>
      <c r="H46" s="2748"/>
      <c r="I46" s="2748"/>
      <c r="J46" s="2749"/>
      <c r="K46" s="2749"/>
      <c r="L46" s="2750"/>
      <c r="M46" s="2750"/>
      <c r="N46" s="2748"/>
      <c r="O46" s="2751"/>
      <c r="P46" s="2733"/>
      <c r="Q46" s="2735"/>
      <c r="R46" s="2735"/>
      <c r="S46" s="2735"/>
      <c r="T46" s="2752"/>
      <c r="U46" s="2751"/>
      <c r="V46" s="80"/>
      <c r="W46" s="1185" t="s">
        <v>200</v>
      </c>
      <c r="X46" s="37" t="s">
        <v>756</v>
      </c>
      <c r="Y46" s="38">
        <v>5</v>
      </c>
      <c r="Z46" s="39" t="s">
        <v>204</v>
      </c>
      <c r="AA46" s="447">
        <v>1.75</v>
      </c>
      <c r="AB46" s="447">
        <f t="shared" si="6"/>
        <v>8.75</v>
      </c>
      <c r="AC46" s="21">
        <f t="shared" si="7"/>
        <v>9.8000000000000007</v>
      </c>
      <c r="AD46" s="40"/>
      <c r="AE46" s="39"/>
      <c r="AF46" s="24"/>
      <c r="AG46" s="24" t="s">
        <v>199</v>
      </c>
      <c r="AH46" s="2745"/>
    </row>
    <row r="47" spans="1:34" ht="18" customHeight="1" x14ac:dyDescent="0.25">
      <c r="A47" s="2630"/>
      <c r="B47" s="2631"/>
      <c r="C47" s="2595"/>
      <c r="D47" s="2597"/>
      <c r="E47" s="2746"/>
      <c r="F47" s="2747"/>
      <c r="G47" s="2748"/>
      <c r="H47" s="2748"/>
      <c r="I47" s="2748"/>
      <c r="J47" s="2749"/>
      <c r="K47" s="2749"/>
      <c r="L47" s="2750"/>
      <c r="M47" s="2750"/>
      <c r="N47" s="2748"/>
      <c r="O47" s="2751"/>
      <c r="P47" s="2733"/>
      <c r="Q47" s="2735"/>
      <c r="R47" s="2735"/>
      <c r="S47" s="2735"/>
      <c r="T47" s="2752"/>
      <c r="U47" s="2751"/>
      <c r="V47" s="80"/>
      <c r="W47" s="1185" t="s">
        <v>200</v>
      </c>
      <c r="X47" s="37" t="s">
        <v>2481</v>
      </c>
      <c r="Y47" s="38">
        <v>3</v>
      </c>
      <c r="Z47" s="39" t="s">
        <v>204</v>
      </c>
      <c r="AA47" s="447">
        <v>2.74</v>
      </c>
      <c r="AB47" s="447">
        <f t="shared" si="6"/>
        <v>8.2200000000000006</v>
      </c>
      <c r="AC47" s="21">
        <f t="shared" si="7"/>
        <v>9.2064000000000004</v>
      </c>
      <c r="AD47" s="40"/>
      <c r="AE47" s="39"/>
      <c r="AF47" s="24"/>
      <c r="AG47" s="24" t="s">
        <v>199</v>
      </c>
      <c r="AH47" s="2745"/>
    </row>
    <row r="48" spans="1:34" ht="18" customHeight="1" x14ac:dyDescent="0.25">
      <c r="A48" s="2630"/>
      <c r="B48" s="2631"/>
      <c r="C48" s="2595"/>
      <c r="D48" s="2597"/>
      <c r="E48" s="2746"/>
      <c r="F48" s="2747"/>
      <c r="G48" s="2748"/>
      <c r="H48" s="2748"/>
      <c r="I48" s="2748"/>
      <c r="J48" s="2749"/>
      <c r="K48" s="2749"/>
      <c r="L48" s="2750"/>
      <c r="M48" s="2750"/>
      <c r="N48" s="2748"/>
      <c r="O48" s="2751"/>
      <c r="P48" s="2733"/>
      <c r="Q48" s="2735"/>
      <c r="R48" s="2735"/>
      <c r="S48" s="2735"/>
      <c r="T48" s="2752"/>
      <c r="U48" s="2751"/>
      <c r="V48" s="84"/>
      <c r="W48" s="1185" t="s">
        <v>200</v>
      </c>
      <c r="X48" s="37" t="s">
        <v>2515</v>
      </c>
      <c r="Y48" s="38">
        <v>2</v>
      </c>
      <c r="Z48" s="39" t="s">
        <v>204</v>
      </c>
      <c r="AA48" s="447">
        <v>4</v>
      </c>
      <c r="AB48" s="447">
        <f t="shared" si="6"/>
        <v>8</v>
      </c>
      <c r="AC48" s="21">
        <f t="shared" si="7"/>
        <v>8.9600000000000009</v>
      </c>
      <c r="AD48" s="40"/>
      <c r="AE48" s="55"/>
      <c r="AF48" s="24"/>
      <c r="AG48" s="24" t="s">
        <v>199</v>
      </c>
      <c r="AH48" s="2745"/>
    </row>
    <row r="49" spans="1:34" ht="18" customHeight="1" x14ac:dyDescent="0.25">
      <c r="A49" s="2630"/>
      <c r="B49" s="2631"/>
      <c r="C49" s="2595"/>
      <c r="D49" s="2597"/>
      <c r="E49" s="2746"/>
      <c r="F49" s="2747"/>
      <c r="G49" s="2748"/>
      <c r="H49" s="2748"/>
      <c r="I49" s="2748"/>
      <c r="J49" s="2749"/>
      <c r="K49" s="2749"/>
      <c r="L49" s="2750"/>
      <c r="M49" s="2750"/>
      <c r="N49" s="2748"/>
      <c r="O49" s="2751"/>
      <c r="P49" s="2733"/>
      <c r="Q49" s="2735"/>
      <c r="R49" s="2735"/>
      <c r="S49" s="2735"/>
      <c r="T49" s="2752"/>
      <c r="U49" s="2751"/>
      <c r="V49" s="84"/>
      <c r="W49" s="1185" t="s">
        <v>200</v>
      </c>
      <c r="X49" s="37" t="s">
        <v>2525</v>
      </c>
      <c r="Y49" s="38">
        <v>5</v>
      </c>
      <c r="Z49" s="39" t="s">
        <v>204</v>
      </c>
      <c r="AA49" s="447">
        <v>3.29</v>
      </c>
      <c r="AB49" s="447">
        <f>Y49*AA49</f>
        <v>16.45</v>
      </c>
      <c r="AC49" s="21">
        <f t="shared" si="7"/>
        <v>18.423999999999999</v>
      </c>
      <c r="AD49" s="40"/>
      <c r="AE49" s="55"/>
      <c r="AF49" s="24"/>
      <c r="AG49" s="24" t="s">
        <v>199</v>
      </c>
      <c r="AH49" s="2745"/>
    </row>
    <row r="50" spans="1:34" ht="18" customHeight="1" x14ac:dyDescent="0.25">
      <c r="A50" s="2632"/>
      <c r="B50" s="2633"/>
      <c r="C50" s="2595"/>
      <c r="D50" s="2597"/>
      <c r="E50" s="2746"/>
      <c r="F50" s="2747"/>
      <c r="G50" s="2748"/>
      <c r="H50" s="2748"/>
      <c r="I50" s="2748"/>
      <c r="J50" s="2749"/>
      <c r="K50" s="2749"/>
      <c r="L50" s="2750"/>
      <c r="M50" s="2750"/>
      <c r="N50" s="2748"/>
      <c r="O50" s="2751"/>
      <c r="P50" s="2733"/>
      <c r="Q50" s="2735"/>
      <c r="R50" s="2735"/>
      <c r="S50" s="2735"/>
      <c r="T50" s="2752"/>
      <c r="U50" s="2751"/>
      <c r="V50" s="84"/>
      <c r="W50" s="1185" t="s">
        <v>200</v>
      </c>
      <c r="X50" s="37" t="s">
        <v>2526</v>
      </c>
      <c r="Y50" s="38">
        <v>6</v>
      </c>
      <c r="Z50" s="39" t="s">
        <v>204</v>
      </c>
      <c r="AA50" s="447">
        <v>2.98</v>
      </c>
      <c r="AB50" s="447">
        <f t="shared" si="6"/>
        <v>17.88</v>
      </c>
      <c r="AC50" s="21">
        <f t="shared" si="7"/>
        <v>20.025599999999997</v>
      </c>
      <c r="AD50" s="40"/>
      <c r="AE50" s="55"/>
      <c r="AF50" s="24"/>
      <c r="AG50" s="24" t="s">
        <v>199</v>
      </c>
      <c r="AH50" s="2745"/>
    </row>
    <row r="51" spans="1:34" ht="18" customHeight="1" x14ac:dyDescent="0.25">
      <c r="A51" s="2628" t="s">
        <v>136</v>
      </c>
      <c r="B51" s="2634"/>
      <c r="C51" s="2595"/>
      <c r="D51" s="2597"/>
      <c r="E51" s="2746"/>
      <c r="F51" s="2747"/>
      <c r="G51" s="2748"/>
      <c r="H51" s="2748"/>
      <c r="I51" s="2748"/>
      <c r="J51" s="2749"/>
      <c r="K51" s="2749"/>
      <c r="L51" s="2750"/>
      <c r="M51" s="2750"/>
      <c r="N51" s="2748"/>
      <c r="O51" s="2751"/>
      <c r="P51" s="2733"/>
      <c r="Q51" s="2735"/>
      <c r="R51" s="2735"/>
      <c r="S51" s="2735"/>
      <c r="T51" s="2752"/>
      <c r="U51" s="2751"/>
      <c r="V51" s="84"/>
      <c r="W51" s="1185" t="s">
        <v>200</v>
      </c>
      <c r="X51" s="37" t="s">
        <v>2527</v>
      </c>
      <c r="Y51" s="38">
        <v>2</v>
      </c>
      <c r="Z51" s="39" t="s">
        <v>1353</v>
      </c>
      <c r="AA51" s="447">
        <v>11.69</v>
      </c>
      <c r="AB51" s="447">
        <f t="shared" si="6"/>
        <v>23.38</v>
      </c>
      <c r="AC51" s="21">
        <f t="shared" si="7"/>
        <v>26.185599999999997</v>
      </c>
      <c r="AD51" s="40"/>
      <c r="AE51" s="55"/>
      <c r="AF51" s="24"/>
      <c r="AG51" s="24" t="s">
        <v>199</v>
      </c>
      <c r="AH51" s="2745"/>
    </row>
    <row r="52" spans="1:34" ht="18" customHeight="1" x14ac:dyDescent="0.25">
      <c r="A52" s="2630"/>
      <c r="B52" s="2635"/>
      <c r="C52" s="2595"/>
      <c r="D52" s="2597"/>
      <c r="E52" s="2746"/>
      <c r="F52" s="2747"/>
      <c r="G52" s="2748"/>
      <c r="H52" s="2748"/>
      <c r="I52" s="2748"/>
      <c r="J52" s="2749"/>
      <c r="K52" s="2749"/>
      <c r="L52" s="2750"/>
      <c r="M52" s="2750"/>
      <c r="N52" s="2748"/>
      <c r="O52" s="2751"/>
      <c r="P52" s="2733"/>
      <c r="Q52" s="2735"/>
      <c r="R52" s="2735"/>
      <c r="S52" s="2735"/>
      <c r="T52" s="2752"/>
      <c r="U52" s="2751"/>
      <c r="V52" s="84"/>
      <c r="W52" s="1192" t="s">
        <v>200</v>
      </c>
      <c r="X52" s="37" t="s">
        <v>2528</v>
      </c>
      <c r="Y52" s="38">
        <v>4</v>
      </c>
      <c r="Z52" s="39" t="s">
        <v>238</v>
      </c>
      <c r="AA52" s="447">
        <v>4.49</v>
      </c>
      <c r="AB52" s="447">
        <f t="shared" si="6"/>
        <v>17.96</v>
      </c>
      <c r="AC52" s="21">
        <f t="shared" si="7"/>
        <v>20.115200000000002</v>
      </c>
      <c r="AD52" s="40"/>
      <c r="AE52" s="55"/>
      <c r="AF52" s="24"/>
      <c r="AG52" s="24" t="s">
        <v>199</v>
      </c>
      <c r="AH52" s="2745"/>
    </row>
    <row r="53" spans="1:34" ht="129.75" customHeight="1" thickBot="1" x14ac:dyDescent="0.3">
      <c r="A53" s="2630"/>
      <c r="B53" s="2635"/>
      <c r="C53" s="2012" t="s">
        <v>19</v>
      </c>
      <c r="D53" s="239" t="s">
        <v>20</v>
      </c>
      <c r="E53" s="240" t="s">
        <v>91</v>
      </c>
      <c r="F53" s="241" t="s">
        <v>200</v>
      </c>
      <c r="G53" s="232" t="s">
        <v>2516</v>
      </c>
      <c r="H53" s="232" t="s">
        <v>219</v>
      </c>
      <c r="I53" s="232" t="s">
        <v>2517</v>
      </c>
      <c r="J53" s="517">
        <v>1</v>
      </c>
      <c r="K53" s="517">
        <v>1</v>
      </c>
      <c r="L53" s="871">
        <v>4</v>
      </c>
      <c r="M53" s="871">
        <v>4</v>
      </c>
      <c r="N53" s="232" t="s">
        <v>2518</v>
      </c>
      <c r="O53" s="330" t="s">
        <v>224</v>
      </c>
      <c r="P53" s="518">
        <v>0</v>
      </c>
      <c r="Q53" s="519">
        <v>0</v>
      </c>
      <c r="R53" s="519">
        <v>0</v>
      </c>
      <c r="S53" s="519">
        <v>0</v>
      </c>
      <c r="T53" s="520">
        <f>SUM(P53:R53)</f>
        <v>0</v>
      </c>
      <c r="U53" s="330" t="s">
        <v>2450</v>
      </c>
      <c r="V53" s="521"/>
      <c r="W53" s="522"/>
      <c r="X53" s="236"/>
      <c r="Y53" s="236"/>
      <c r="Z53" s="522"/>
      <c r="AA53" s="236"/>
      <c r="AB53" s="322"/>
      <c r="AC53" s="322"/>
      <c r="AD53" s="523"/>
      <c r="AE53" s="522"/>
      <c r="AF53" s="236"/>
      <c r="AG53" s="236"/>
      <c r="AH53" s="237" t="s">
        <v>2524</v>
      </c>
    </row>
    <row r="54" spans="1:34" s="67" customFormat="1" ht="22.5" customHeight="1" thickBot="1" x14ac:dyDescent="0.3">
      <c r="A54" s="2636"/>
      <c r="B54" s="2637"/>
      <c r="C54" s="2592" t="s">
        <v>137</v>
      </c>
      <c r="D54" s="2592"/>
      <c r="E54" s="2592"/>
      <c r="F54" s="2592"/>
      <c r="G54" s="2592"/>
      <c r="H54" s="2592"/>
      <c r="I54" s="2592"/>
      <c r="J54" s="2592"/>
      <c r="K54" s="2592"/>
      <c r="L54" s="2592"/>
      <c r="M54" s="2592"/>
      <c r="N54" s="2592"/>
      <c r="O54" s="101" t="s">
        <v>138</v>
      </c>
      <c r="P54" s="117">
        <f>SUM(P10:P53)</f>
        <v>16801.948800000002</v>
      </c>
      <c r="Q54" s="117">
        <f>SUM(Q10:Q53)</f>
        <v>0</v>
      </c>
      <c r="R54" s="117">
        <f>SUM(R10:R53)</f>
        <v>0</v>
      </c>
      <c r="S54" s="117">
        <f>SUM(S10:S53)</f>
        <v>0</v>
      </c>
      <c r="T54" s="117">
        <f>SUM(T10:T53)</f>
        <v>16801.948800000002</v>
      </c>
      <c r="U54" s="103"/>
      <c r="V54" s="3171" t="s">
        <v>139</v>
      </c>
      <c r="W54" s="2592"/>
      <c r="X54" s="2592"/>
      <c r="Y54" s="2592"/>
      <c r="Z54" s="2592"/>
      <c r="AA54" s="2592"/>
      <c r="AB54" s="2592"/>
      <c r="AC54" s="101" t="s">
        <v>138</v>
      </c>
      <c r="AD54" s="106">
        <f>SUM(AD10:AD53)</f>
        <v>16801.948800000002</v>
      </c>
      <c r="AE54" s="3172"/>
      <c r="AF54" s="3173"/>
      <c r="AG54" s="3173"/>
      <c r="AH54" s="3174"/>
    </row>
    <row r="55" spans="1:34" s="18" customFormat="1" ht="33.950000000000003" customHeight="1" x14ac:dyDescent="0.25">
      <c r="A55" s="2726" t="s">
        <v>140</v>
      </c>
      <c r="B55" s="2727"/>
      <c r="C55" s="3003" t="s">
        <v>19</v>
      </c>
      <c r="D55" s="3004" t="s">
        <v>20</v>
      </c>
      <c r="E55" s="3005" t="s">
        <v>67</v>
      </c>
      <c r="F55" s="3503" t="s">
        <v>200</v>
      </c>
      <c r="G55" s="2603" t="s">
        <v>286</v>
      </c>
      <c r="H55" s="2603" t="s">
        <v>257</v>
      </c>
      <c r="I55" s="3403" t="s">
        <v>258</v>
      </c>
      <c r="J55" s="3357">
        <v>3</v>
      </c>
      <c r="K55" s="3357">
        <v>2</v>
      </c>
      <c r="L55" s="2736">
        <v>22</v>
      </c>
      <c r="M55" s="2736">
        <v>22</v>
      </c>
      <c r="N55" s="2603" t="s">
        <v>659</v>
      </c>
      <c r="O55" s="2738" t="s">
        <v>291</v>
      </c>
      <c r="P55" s="2740">
        <f>+AD55+AD61</f>
        <v>605.35148800000002</v>
      </c>
      <c r="Q55" s="2742">
        <v>0</v>
      </c>
      <c r="R55" s="2742">
        <v>0</v>
      </c>
      <c r="S55" s="2937">
        <v>0</v>
      </c>
      <c r="T55" s="2876">
        <f>SUM(P55:R71)</f>
        <v>605.35148800000002</v>
      </c>
      <c r="U55" s="2738" t="s">
        <v>333</v>
      </c>
      <c r="V55" s="86" t="s">
        <v>201</v>
      </c>
      <c r="W55" s="365"/>
      <c r="X55" s="87" t="s">
        <v>225</v>
      </c>
      <c r="Y55" s="88"/>
      <c r="Z55" s="89"/>
      <c r="AA55" s="128"/>
      <c r="AB55" s="16"/>
      <c r="AC55" s="16"/>
      <c r="AD55" s="90">
        <f>SUM(AC56:AC60)</f>
        <v>321.44</v>
      </c>
      <c r="AE55" s="89"/>
      <c r="AF55" s="91"/>
      <c r="AG55" s="91"/>
      <c r="AH55" s="2849"/>
    </row>
    <row r="56" spans="1:34" s="18" customFormat="1" ht="18" customHeight="1" x14ac:dyDescent="0.25">
      <c r="A56" s="2630"/>
      <c r="B56" s="2631"/>
      <c r="C56" s="2595"/>
      <c r="D56" s="2597"/>
      <c r="E56" s="2748"/>
      <c r="F56" s="3504"/>
      <c r="G56" s="2605"/>
      <c r="H56" s="2605"/>
      <c r="I56" s="3404"/>
      <c r="J56" s="3358"/>
      <c r="K56" s="3358"/>
      <c r="L56" s="2737"/>
      <c r="M56" s="2737"/>
      <c r="N56" s="2605"/>
      <c r="O56" s="2739"/>
      <c r="P56" s="2741"/>
      <c r="Q56" s="2743"/>
      <c r="R56" s="2743"/>
      <c r="S56" s="2908"/>
      <c r="T56" s="2877"/>
      <c r="U56" s="2739"/>
      <c r="V56" s="74"/>
      <c r="W56" s="129" t="s">
        <v>200</v>
      </c>
      <c r="X56" s="936" t="s">
        <v>298</v>
      </c>
      <c r="Y56" s="332">
        <v>4</v>
      </c>
      <c r="Z56" s="333" t="s">
        <v>204</v>
      </c>
      <c r="AA56" s="334">
        <v>18</v>
      </c>
      <c r="AB56" s="21">
        <f>+Y56*AA56</f>
        <v>72</v>
      </c>
      <c r="AC56" s="21">
        <f>+AB56*0.12+AB56</f>
        <v>80.64</v>
      </c>
      <c r="AD56" s="22"/>
      <c r="AE56" s="20"/>
      <c r="AF56" s="20" t="s">
        <v>199</v>
      </c>
      <c r="AG56" s="23"/>
      <c r="AH56" s="2745"/>
    </row>
    <row r="57" spans="1:34" s="18" customFormat="1" ht="18" customHeight="1" x14ac:dyDescent="0.25">
      <c r="A57" s="2630"/>
      <c r="B57" s="2631"/>
      <c r="C57" s="2595"/>
      <c r="D57" s="2597"/>
      <c r="E57" s="2748"/>
      <c r="F57" s="3504"/>
      <c r="G57" s="2605"/>
      <c r="H57" s="2605"/>
      <c r="I57" s="3404"/>
      <c r="J57" s="3358"/>
      <c r="K57" s="3358"/>
      <c r="L57" s="2737"/>
      <c r="M57" s="2737"/>
      <c r="N57" s="2605"/>
      <c r="O57" s="2739"/>
      <c r="P57" s="2741"/>
      <c r="Q57" s="2743"/>
      <c r="R57" s="2743"/>
      <c r="S57" s="2908"/>
      <c r="T57" s="2877"/>
      <c r="U57" s="2739"/>
      <c r="V57" s="74"/>
      <c r="W57" s="129" t="s">
        <v>200</v>
      </c>
      <c r="X57" s="936" t="s">
        <v>299</v>
      </c>
      <c r="Y57" s="335">
        <v>2</v>
      </c>
      <c r="Z57" s="333" t="s">
        <v>204</v>
      </c>
      <c r="AA57" s="334">
        <v>18</v>
      </c>
      <c r="AB57" s="21">
        <f t="shared" ref="AB57:AB143" si="8">+Y57*AA57</f>
        <v>36</v>
      </c>
      <c r="AC57" s="21">
        <f t="shared" ref="AC57:AC144" si="9">+AB57*0.12+AB57</f>
        <v>40.32</v>
      </c>
      <c r="AD57" s="22"/>
      <c r="AE57" s="20"/>
      <c r="AF57" s="20" t="s">
        <v>199</v>
      </c>
      <c r="AG57" s="24"/>
      <c r="AH57" s="2745"/>
    </row>
    <row r="58" spans="1:34" s="18" customFormat="1" ht="18" customHeight="1" x14ac:dyDescent="0.25">
      <c r="A58" s="2630"/>
      <c r="B58" s="2631"/>
      <c r="C58" s="2595"/>
      <c r="D58" s="2597"/>
      <c r="E58" s="2748"/>
      <c r="F58" s="3504"/>
      <c r="G58" s="2605"/>
      <c r="H58" s="2605"/>
      <c r="I58" s="3404"/>
      <c r="J58" s="3358"/>
      <c r="K58" s="3358"/>
      <c r="L58" s="2737"/>
      <c r="M58" s="2737"/>
      <c r="N58" s="2605"/>
      <c r="O58" s="2739"/>
      <c r="P58" s="2741"/>
      <c r="Q58" s="2743"/>
      <c r="R58" s="2743"/>
      <c r="S58" s="2908"/>
      <c r="T58" s="2877"/>
      <c r="U58" s="2739"/>
      <c r="V58" s="74"/>
      <c r="W58" s="129" t="s">
        <v>200</v>
      </c>
      <c r="X58" s="936" t="s">
        <v>300</v>
      </c>
      <c r="Y58" s="335">
        <v>2</v>
      </c>
      <c r="Z58" s="333" t="s">
        <v>204</v>
      </c>
      <c r="AA58" s="334">
        <v>18</v>
      </c>
      <c r="AB58" s="21">
        <f t="shared" si="8"/>
        <v>36</v>
      </c>
      <c r="AC58" s="21">
        <f t="shared" si="9"/>
        <v>40.32</v>
      </c>
      <c r="AD58" s="369"/>
      <c r="AE58" s="370"/>
      <c r="AF58" s="20" t="s">
        <v>199</v>
      </c>
      <c r="AG58" s="24"/>
      <c r="AH58" s="2745"/>
    </row>
    <row r="59" spans="1:34" s="18" customFormat="1" ht="18" customHeight="1" x14ac:dyDescent="0.25">
      <c r="A59" s="2630"/>
      <c r="B59" s="2631"/>
      <c r="C59" s="2595"/>
      <c r="D59" s="2597"/>
      <c r="E59" s="2748"/>
      <c r="F59" s="3504"/>
      <c r="G59" s="2605"/>
      <c r="H59" s="2605"/>
      <c r="I59" s="3404"/>
      <c r="J59" s="3358"/>
      <c r="K59" s="3358"/>
      <c r="L59" s="2737"/>
      <c r="M59" s="2737"/>
      <c r="N59" s="2605"/>
      <c r="O59" s="2739"/>
      <c r="P59" s="2741"/>
      <c r="Q59" s="2743"/>
      <c r="R59" s="2743"/>
      <c r="S59" s="2908"/>
      <c r="T59" s="2877"/>
      <c r="U59" s="2739"/>
      <c r="V59" s="145"/>
      <c r="W59" s="129" t="s">
        <v>200</v>
      </c>
      <c r="X59" s="936" t="s">
        <v>301</v>
      </c>
      <c r="Y59" s="335">
        <v>2</v>
      </c>
      <c r="Z59" s="333" t="s">
        <v>204</v>
      </c>
      <c r="AA59" s="384">
        <v>18</v>
      </c>
      <c r="AB59" s="21">
        <f t="shared" si="8"/>
        <v>36</v>
      </c>
      <c r="AC59" s="21">
        <f t="shared" si="9"/>
        <v>40.32</v>
      </c>
      <c r="AD59" s="385"/>
      <c r="AE59" s="372"/>
      <c r="AF59" s="140" t="s">
        <v>199</v>
      </c>
      <c r="AG59" s="58"/>
      <c r="AH59" s="2745"/>
    </row>
    <row r="60" spans="1:34" ht="33.950000000000003" customHeight="1" x14ac:dyDescent="0.25">
      <c r="A60" s="2630"/>
      <c r="B60" s="2631"/>
      <c r="C60" s="2595"/>
      <c r="D60" s="2597"/>
      <c r="E60" s="2748"/>
      <c r="F60" s="3504"/>
      <c r="G60" s="2605"/>
      <c r="H60" s="2605"/>
      <c r="I60" s="3404"/>
      <c r="J60" s="3358"/>
      <c r="K60" s="3358"/>
      <c r="L60" s="2737"/>
      <c r="M60" s="2737"/>
      <c r="N60" s="2605"/>
      <c r="O60" s="2739"/>
      <c r="P60" s="2741"/>
      <c r="Q60" s="2743"/>
      <c r="R60" s="2743"/>
      <c r="S60" s="2908"/>
      <c r="T60" s="2877"/>
      <c r="U60" s="2739"/>
      <c r="V60" s="145"/>
      <c r="W60" s="129" t="s">
        <v>200</v>
      </c>
      <c r="X60" s="937" t="s">
        <v>438</v>
      </c>
      <c r="Y60" s="335">
        <v>1</v>
      </c>
      <c r="Z60" s="333" t="s">
        <v>204</v>
      </c>
      <c r="AA60" s="334">
        <v>107</v>
      </c>
      <c r="AB60" s="34">
        <f t="shared" si="8"/>
        <v>107</v>
      </c>
      <c r="AC60" s="34">
        <f t="shared" si="9"/>
        <v>119.84</v>
      </c>
      <c r="AD60" s="371"/>
      <c r="AE60" s="372"/>
      <c r="AF60" s="140" t="s">
        <v>199</v>
      </c>
      <c r="AG60" s="58"/>
      <c r="AH60" s="2745"/>
    </row>
    <row r="61" spans="1:34" ht="18" customHeight="1" x14ac:dyDescent="0.25">
      <c r="A61" s="2630"/>
      <c r="B61" s="2631"/>
      <c r="C61" s="2595"/>
      <c r="D61" s="2597"/>
      <c r="E61" s="2748"/>
      <c r="F61" s="3504"/>
      <c r="G61" s="2605"/>
      <c r="H61" s="2605"/>
      <c r="I61" s="3404"/>
      <c r="J61" s="3358"/>
      <c r="K61" s="3358"/>
      <c r="L61" s="2737"/>
      <c r="M61" s="2737"/>
      <c r="N61" s="2605"/>
      <c r="O61" s="2739"/>
      <c r="P61" s="2741"/>
      <c r="Q61" s="2743"/>
      <c r="R61" s="2743"/>
      <c r="S61" s="2908"/>
      <c r="T61" s="2877"/>
      <c r="U61" s="2739"/>
      <c r="V61" s="387" t="s">
        <v>211</v>
      </c>
      <c r="W61" s="146"/>
      <c r="X61" s="336" t="s">
        <v>212</v>
      </c>
      <c r="Y61" s="335"/>
      <c r="Z61" s="333"/>
      <c r="AA61" s="334"/>
      <c r="AB61" s="21"/>
      <c r="AC61" s="21"/>
      <c r="AD61" s="371">
        <f>SUM(AC62:AC71)</f>
        <v>283.91148799999996</v>
      </c>
      <c r="AE61" s="372"/>
      <c r="AF61" s="140"/>
      <c r="AG61" s="58"/>
      <c r="AH61" s="2745"/>
    </row>
    <row r="62" spans="1:34" ht="18" customHeight="1" x14ac:dyDescent="0.25">
      <c r="A62" s="2630"/>
      <c r="B62" s="2631"/>
      <c r="C62" s="2595"/>
      <c r="D62" s="2597"/>
      <c r="E62" s="2748"/>
      <c r="F62" s="3504"/>
      <c r="G62" s="2605"/>
      <c r="H62" s="2605"/>
      <c r="I62" s="3404"/>
      <c r="J62" s="3358"/>
      <c r="K62" s="3358"/>
      <c r="L62" s="2737"/>
      <c r="M62" s="2737"/>
      <c r="N62" s="2605"/>
      <c r="O62" s="2739"/>
      <c r="P62" s="2741"/>
      <c r="Q62" s="2743"/>
      <c r="R62" s="2743"/>
      <c r="S62" s="2908"/>
      <c r="T62" s="2877"/>
      <c r="U62" s="2739"/>
      <c r="V62" s="145"/>
      <c r="W62" s="129" t="s">
        <v>200</v>
      </c>
      <c r="X62" s="397" t="s">
        <v>302</v>
      </c>
      <c r="Y62" s="335">
        <v>3</v>
      </c>
      <c r="Z62" s="333" t="s">
        <v>259</v>
      </c>
      <c r="AA62" s="398">
        <v>2.8</v>
      </c>
      <c r="AB62" s="21">
        <f t="shared" si="8"/>
        <v>8.3999999999999986</v>
      </c>
      <c r="AC62" s="21">
        <f t="shared" si="9"/>
        <v>9.4079999999999977</v>
      </c>
      <c r="AD62" s="371"/>
      <c r="AE62" s="20"/>
      <c r="AF62" s="20" t="s">
        <v>199</v>
      </c>
      <c r="AG62" s="58"/>
      <c r="AH62" s="2745"/>
    </row>
    <row r="63" spans="1:34" ht="18" customHeight="1" x14ac:dyDescent="0.25">
      <c r="A63" s="2630"/>
      <c r="B63" s="2631"/>
      <c r="C63" s="2595"/>
      <c r="D63" s="2597"/>
      <c r="E63" s="2748"/>
      <c r="F63" s="3504"/>
      <c r="G63" s="2605"/>
      <c r="H63" s="2605"/>
      <c r="I63" s="3404"/>
      <c r="J63" s="3358"/>
      <c r="K63" s="3358"/>
      <c r="L63" s="2737"/>
      <c r="M63" s="2737"/>
      <c r="N63" s="2605"/>
      <c r="O63" s="2739"/>
      <c r="P63" s="2741"/>
      <c r="Q63" s="2743"/>
      <c r="R63" s="2743"/>
      <c r="S63" s="2908"/>
      <c r="T63" s="2877"/>
      <c r="U63" s="2739"/>
      <c r="V63" s="145"/>
      <c r="W63" s="129" t="s">
        <v>200</v>
      </c>
      <c r="X63" s="366" t="s">
        <v>303</v>
      </c>
      <c r="Y63" s="335">
        <v>40</v>
      </c>
      <c r="Z63" s="60" t="s">
        <v>204</v>
      </c>
      <c r="AA63" s="398">
        <v>2.5228000000000002</v>
      </c>
      <c r="AB63" s="21">
        <f t="shared" si="8"/>
        <v>100.91200000000001</v>
      </c>
      <c r="AC63" s="21">
        <f t="shared" si="9"/>
        <v>113.02144000000001</v>
      </c>
      <c r="AD63" s="371"/>
      <c r="AE63" s="20"/>
      <c r="AF63" s="20" t="s">
        <v>199</v>
      </c>
      <c r="AG63" s="58"/>
      <c r="AH63" s="2745"/>
    </row>
    <row r="64" spans="1:34" ht="18" customHeight="1" x14ac:dyDescent="0.25">
      <c r="A64" s="2630"/>
      <c r="B64" s="2631"/>
      <c r="C64" s="2595"/>
      <c r="D64" s="2597"/>
      <c r="E64" s="2748"/>
      <c r="F64" s="3504"/>
      <c r="G64" s="2605"/>
      <c r="H64" s="2605"/>
      <c r="I64" s="3404"/>
      <c r="J64" s="3358"/>
      <c r="K64" s="3358"/>
      <c r="L64" s="2737"/>
      <c r="M64" s="2737"/>
      <c r="N64" s="2605"/>
      <c r="O64" s="2739"/>
      <c r="P64" s="2741"/>
      <c r="Q64" s="2743"/>
      <c r="R64" s="2743"/>
      <c r="S64" s="2908"/>
      <c r="T64" s="2877"/>
      <c r="U64" s="2739"/>
      <c r="V64" s="145"/>
      <c r="W64" s="129" t="s">
        <v>200</v>
      </c>
      <c r="X64" s="337" t="s">
        <v>304</v>
      </c>
      <c r="Y64" s="335">
        <v>12</v>
      </c>
      <c r="Z64" s="60" t="s">
        <v>249</v>
      </c>
      <c r="AA64" s="399">
        <v>0.9</v>
      </c>
      <c r="AB64" s="21">
        <f t="shared" si="8"/>
        <v>10.8</v>
      </c>
      <c r="AC64" s="21">
        <f t="shared" si="9"/>
        <v>12.096</v>
      </c>
      <c r="AD64" s="371"/>
      <c r="AE64" s="20"/>
      <c r="AF64" s="20" t="s">
        <v>199</v>
      </c>
      <c r="AG64" s="58"/>
      <c r="AH64" s="2745"/>
    </row>
    <row r="65" spans="1:34" ht="18" customHeight="1" x14ac:dyDescent="0.25">
      <c r="A65" s="2630"/>
      <c r="B65" s="2631"/>
      <c r="C65" s="2595"/>
      <c r="D65" s="2597"/>
      <c r="E65" s="2748"/>
      <c r="F65" s="3504"/>
      <c r="G65" s="2605"/>
      <c r="H65" s="2605"/>
      <c r="I65" s="3404"/>
      <c r="J65" s="3358"/>
      <c r="K65" s="3358"/>
      <c r="L65" s="2737"/>
      <c r="M65" s="2737"/>
      <c r="N65" s="2605"/>
      <c r="O65" s="2739"/>
      <c r="P65" s="2741"/>
      <c r="Q65" s="2743"/>
      <c r="R65" s="2743"/>
      <c r="S65" s="2908"/>
      <c r="T65" s="2877"/>
      <c r="U65" s="2739"/>
      <c r="V65" s="145"/>
      <c r="W65" s="129" t="s">
        <v>200</v>
      </c>
      <c r="X65" s="337" t="s">
        <v>305</v>
      </c>
      <c r="Y65" s="335">
        <v>12</v>
      </c>
      <c r="Z65" s="60" t="s">
        <v>204</v>
      </c>
      <c r="AA65" s="398">
        <v>3.05</v>
      </c>
      <c r="AB65" s="21">
        <f t="shared" si="8"/>
        <v>36.599999999999994</v>
      </c>
      <c r="AC65" s="21">
        <f t="shared" si="9"/>
        <v>40.99199999999999</v>
      </c>
      <c r="AD65" s="371"/>
      <c r="AE65" s="20"/>
      <c r="AF65" s="20" t="s">
        <v>199</v>
      </c>
      <c r="AG65" s="58"/>
      <c r="AH65" s="2745"/>
    </row>
    <row r="66" spans="1:34" ht="18" customHeight="1" x14ac:dyDescent="0.25">
      <c r="A66" s="2630"/>
      <c r="B66" s="2631"/>
      <c r="C66" s="2595"/>
      <c r="D66" s="2597"/>
      <c r="E66" s="2748"/>
      <c r="F66" s="3504"/>
      <c r="G66" s="2605"/>
      <c r="H66" s="2605"/>
      <c r="I66" s="3404"/>
      <c r="J66" s="3358"/>
      <c r="K66" s="3358"/>
      <c r="L66" s="2737"/>
      <c r="M66" s="2737"/>
      <c r="N66" s="2605"/>
      <c r="O66" s="2739"/>
      <c r="P66" s="2741"/>
      <c r="Q66" s="2743"/>
      <c r="R66" s="2743"/>
      <c r="S66" s="2908"/>
      <c r="T66" s="2877"/>
      <c r="U66" s="2739"/>
      <c r="V66" s="145"/>
      <c r="W66" s="129" t="s">
        <v>200</v>
      </c>
      <c r="X66" s="337" t="s">
        <v>260</v>
      </c>
      <c r="Y66" s="335">
        <v>4</v>
      </c>
      <c r="Z66" s="60" t="s">
        <v>259</v>
      </c>
      <c r="AA66" s="398">
        <v>5.6125999999999996</v>
      </c>
      <c r="AB66" s="21">
        <f t="shared" si="8"/>
        <v>22.450399999999998</v>
      </c>
      <c r="AC66" s="21">
        <f t="shared" si="9"/>
        <v>25.144447999999997</v>
      </c>
      <c r="AD66" s="371"/>
      <c r="AE66" s="20"/>
      <c r="AF66" s="20" t="s">
        <v>199</v>
      </c>
      <c r="AG66" s="58"/>
      <c r="AH66" s="2745"/>
    </row>
    <row r="67" spans="1:34" ht="18" customHeight="1" x14ac:dyDescent="0.25">
      <c r="A67" s="2630"/>
      <c r="B67" s="2631"/>
      <c r="C67" s="2595"/>
      <c r="D67" s="2597"/>
      <c r="E67" s="2748"/>
      <c r="F67" s="3504"/>
      <c r="G67" s="2605"/>
      <c r="H67" s="2605"/>
      <c r="I67" s="3404"/>
      <c r="J67" s="3358"/>
      <c r="K67" s="3358"/>
      <c r="L67" s="2737"/>
      <c r="M67" s="2737"/>
      <c r="N67" s="2605"/>
      <c r="O67" s="2739"/>
      <c r="P67" s="2741"/>
      <c r="Q67" s="2743"/>
      <c r="R67" s="2743"/>
      <c r="S67" s="2908"/>
      <c r="T67" s="2877"/>
      <c r="U67" s="2739"/>
      <c r="V67" s="74"/>
      <c r="W67" s="129" t="s">
        <v>200</v>
      </c>
      <c r="X67" s="337" t="s">
        <v>261</v>
      </c>
      <c r="Y67" s="335">
        <v>4</v>
      </c>
      <c r="Z67" s="60" t="s">
        <v>204</v>
      </c>
      <c r="AA67" s="398">
        <v>2.25</v>
      </c>
      <c r="AB67" s="21">
        <f t="shared" si="8"/>
        <v>9</v>
      </c>
      <c r="AC67" s="21">
        <f t="shared" si="9"/>
        <v>10.08</v>
      </c>
      <c r="AD67" s="371"/>
      <c r="AE67" s="20"/>
      <c r="AF67" s="20" t="s">
        <v>199</v>
      </c>
      <c r="AG67" s="58"/>
      <c r="AH67" s="2745"/>
    </row>
    <row r="68" spans="1:34" ht="18" customHeight="1" x14ac:dyDescent="0.25">
      <c r="A68" s="2630"/>
      <c r="B68" s="2631"/>
      <c r="C68" s="2595"/>
      <c r="D68" s="2597"/>
      <c r="E68" s="2748"/>
      <c r="F68" s="3504"/>
      <c r="G68" s="2605"/>
      <c r="H68" s="2605"/>
      <c r="I68" s="3404"/>
      <c r="J68" s="3358"/>
      <c r="K68" s="3358"/>
      <c r="L68" s="2737"/>
      <c r="M68" s="2737"/>
      <c r="N68" s="2605"/>
      <c r="O68" s="2739"/>
      <c r="P68" s="2741"/>
      <c r="Q68" s="2743"/>
      <c r="R68" s="2743"/>
      <c r="S68" s="2908"/>
      <c r="T68" s="2877"/>
      <c r="U68" s="2739"/>
      <c r="V68" s="145"/>
      <c r="W68" s="129" t="s">
        <v>200</v>
      </c>
      <c r="X68" s="337" t="s">
        <v>262</v>
      </c>
      <c r="Y68" s="335">
        <v>7</v>
      </c>
      <c r="Z68" s="60" t="s">
        <v>204</v>
      </c>
      <c r="AA68" s="399">
        <v>5.26</v>
      </c>
      <c r="AB68" s="21">
        <f t="shared" si="8"/>
        <v>36.82</v>
      </c>
      <c r="AC68" s="21">
        <f t="shared" si="9"/>
        <v>41.238399999999999</v>
      </c>
      <c r="AD68" s="371"/>
      <c r="AE68" s="20"/>
      <c r="AF68" s="20" t="s">
        <v>199</v>
      </c>
      <c r="AG68" s="58"/>
      <c r="AH68" s="2745"/>
    </row>
    <row r="69" spans="1:34" ht="18" customHeight="1" x14ac:dyDescent="0.25">
      <c r="A69" s="2630"/>
      <c r="B69" s="2631"/>
      <c r="C69" s="2595"/>
      <c r="D69" s="2597"/>
      <c r="E69" s="2748"/>
      <c r="F69" s="3504"/>
      <c r="G69" s="2605"/>
      <c r="H69" s="2605"/>
      <c r="I69" s="3404"/>
      <c r="J69" s="3358"/>
      <c r="K69" s="3358"/>
      <c r="L69" s="2737"/>
      <c r="M69" s="2737"/>
      <c r="N69" s="2605"/>
      <c r="O69" s="2739"/>
      <c r="P69" s="2741"/>
      <c r="Q69" s="2743"/>
      <c r="R69" s="2743"/>
      <c r="S69" s="2908"/>
      <c r="T69" s="2877"/>
      <c r="U69" s="2739"/>
      <c r="V69" s="145"/>
      <c r="W69" s="129" t="s">
        <v>200</v>
      </c>
      <c r="X69" s="337" t="s">
        <v>263</v>
      </c>
      <c r="Y69" s="335">
        <v>3</v>
      </c>
      <c r="Z69" s="60" t="s">
        <v>204</v>
      </c>
      <c r="AA69" s="399">
        <v>5.45</v>
      </c>
      <c r="AB69" s="21">
        <f t="shared" si="8"/>
        <v>16.350000000000001</v>
      </c>
      <c r="AC69" s="21">
        <f t="shared" si="9"/>
        <v>18.312000000000001</v>
      </c>
      <c r="AD69" s="371"/>
      <c r="AE69" s="20"/>
      <c r="AF69" s="20" t="s">
        <v>199</v>
      </c>
      <c r="AG69" s="58"/>
      <c r="AH69" s="2745"/>
    </row>
    <row r="70" spans="1:34" ht="18" customHeight="1" x14ac:dyDescent="0.25">
      <c r="A70" s="2630"/>
      <c r="B70" s="2631"/>
      <c r="C70" s="2595"/>
      <c r="D70" s="2597"/>
      <c r="E70" s="2748"/>
      <c r="F70" s="3504"/>
      <c r="G70" s="2605"/>
      <c r="H70" s="2605"/>
      <c r="I70" s="3404"/>
      <c r="J70" s="3358"/>
      <c r="K70" s="3358"/>
      <c r="L70" s="2737"/>
      <c r="M70" s="2737"/>
      <c r="N70" s="2605"/>
      <c r="O70" s="2739"/>
      <c r="P70" s="2741"/>
      <c r="Q70" s="2743"/>
      <c r="R70" s="2743"/>
      <c r="S70" s="2908"/>
      <c r="T70" s="2877"/>
      <c r="U70" s="2739"/>
      <c r="V70" s="145"/>
      <c r="W70" s="129" t="s">
        <v>200</v>
      </c>
      <c r="X70" s="337" t="s">
        <v>264</v>
      </c>
      <c r="Y70" s="335">
        <v>2</v>
      </c>
      <c r="Z70" s="60" t="s">
        <v>204</v>
      </c>
      <c r="AA70" s="398">
        <v>1.67</v>
      </c>
      <c r="AB70" s="21">
        <f t="shared" si="8"/>
        <v>3.34</v>
      </c>
      <c r="AC70" s="21">
        <f t="shared" si="9"/>
        <v>3.7407999999999997</v>
      </c>
      <c r="AD70" s="371"/>
      <c r="AE70" s="20"/>
      <c r="AF70" s="20" t="s">
        <v>199</v>
      </c>
      <c r="AG70" s="58"/>
      <c r="AH70" s="2745"/>
    </row>
    <row r="71" spans="1:34" ht="18" customHeight="1" x14ac:dyDescent="0.25">
      <c r="A71" s="2630"/>
      <c r="B71" s="2631"/>
      <c r="C71" s="2595"/>
      <c r="D71" s="2597"/>
      <c r="E71" s="2748"/>
      <c r="F71" s="3504"/>
      <c r="G71" s="2605"/>
      <c r="H71" s="2605"/>
      <c r="I71" s="3404"/>
      <c r="J71" s="3358"/>
      <c r="K71" s="3358"/>
      <c r="L71" s="2737"/>
      <c r="M71" s="2737"/>
      <c r="N71" s="2605"/>
      <c r="O71" s="2739"/>
      <c r="P71" s="2741"/>
      <c r="Q71" s="2743"/>
      <c r="R71" s="2743"/>
      <c r="S71" s="2908"/>
      <c r="T71" s="2877"/>
      <c r="U71" s="2739"/>
      <c r="V71" s="145"/>
      <c r="W71" s="129" t="s">
        <v>200</v>
      </c>
      <c r="X71" s="338" t="s">
        <v>306</v>
      </c>
      <c r="Y71" s="335">
        <v>3</v>
      </c>
      <c r="Z71" s="60" t="s">
        <v>204</v>
      </c>
      <c r="AA71" s="399">
        <v>2.94</v>
      </c>
      <c r="AB71" s="116">
        <f t="shared" si="8"/>
        <v>8.82</v>
      </c>
      <c r="AC71" s="116">
        <f t="shared" si="9"/>
        <v>9.878400000000001</v>
      </c>
      <c r="AD71" s="371"/>
      <c r="AE71" s="20"/>
      <c r="AF71" s="20" t="s">
        <v>199</v>
      </c>
      <c r="AG71" s="58"/>
      <c r="AH71" s="2745"/>
    </row>
    <row r="72" spans="1:34" ht="18" customHeight="1" x14ac:dyDescent="0.25">
      <c r="A72" s="2630"/>
      <c r="B72" s="2631"/>
      <c r="C72" s="2593" t="s">
        <v>1</v>
      </c>
      <c r="D72" s="2596" t="s">
        <v>2</v>
      </c>
      <c r="E72" s="2878" t="s">
        <v>44</v>
      </c>
      <c r="F72" s="3405" t="s">
        <v>200</v>
      </c>
      <c r="G72" s="2845" t="s">
        <v>287</v>
      </c>
      <c r="H72" s="2845" t="s">
        <v>265</v>
      </c>
      <c r="I72" s="3346" t="s">
        <v>290</v>
      </c>
      <c r="J72" s="3439">
        <v>3</v>
      </c>
      <c r="K72" s="3439">
        <v>1</v>
      </c>
      <c r="L72" s="2761">
        <v>22</v>
      </c>
      <c r="M72" s="2761">
        <v>22</v>
      </c>
      <c r="N72" s="3346" t="s">
        <v>292</v>
      </c>
      <c r="O72" s="2855" t="s">
        <v>293</v>
      </c>
      <c r="P72" s="2732">
        <f>AD72+AD108+AD110</f>
        <v>651.16484000000003</v>
      </c>
      <c r="Q72" s="2734">
        <v>0</v>
      </c>
      <c r="R72" s="2734">
        <v>0</v>
      </c>
      <c r="S72" s="2734">
        <v>0</v>
      </c>
      <c r="T72" s="2953">
        <f>SUM(P72:R117)</f>
        <v>651.16484000000003</v>
      </c>
      <c r="U72" s="2855" t="s">
        <v>333</v>
      </c>
      <c r="V72" s="388" t="s">
        <v>197</v>
      </c>
      <c r="W72" s="339"/>
      <c r="X72" s="340" t="s">
        <v>198</v>
      </c>
      <c r="Y72" s="341"/>
      <c r="Z72" s="342"/>
      <c r="AA72" s="400"/>
      <c r="AB72" s="1093"/>
      <c r="AC72" s="1094"/>
      <c r="AD72" s="374">
        <f>SUM(AC73:AC107)</f>
        <v>530.84200799999996</v>
      </c>
      <c r="AE72" s="342"/>
      <c r="AF72" s="375"/>
      <c r="AG72" s="375"/>
      <c r="AH72" s="3441"/>
    </row>
    <row r="73" spans="1:34" ht="18" customHeight="1" x14ac:dyDescent="0.25">
      <c r="A73" s="2630"/>
      <c r="B73" s="2631"/>
      <c r="C73" s="2594"/>
      <c r="D73" s="2597"/>
      <c r="E73" s="2746"/>
      <c r="F73" s="3406"/>
      <c r="G73" s="2748"/>
      <c r="H73" s="2748"/>
      <c r="I73" s="3347"/>
      <c r="J73" s="3440"/>
      <c r="K73" s="3440"/>
      <c r="L73" s="2750"/>
      <c r="M73" s="2750"/>
      <c r="N73" s="3347"/>
      <c r="O73" s="2751"/>
      <c r="P73" s="2733"/>
      <c r="Q73" s="2735"/>
      <c r="R73" s="2735"/>
      <c r="S73" s="2735"/>
      <c r="T73" s="2752"/>
      <c r="U73" s="2751"/>
      <c r="V73" s="389"/>
      <c r="W73" s="129" t="s">
        <v>200</v>
      </c>
      <c r="X73" s="343" t="s">
        <v>441</v>
      </c>
      <c r="Y73" s="344">
        <v>37</v>
      </c>
      <c r="Z73" s="333" t="s">
        <v>218</v>
      </c>
      <c r="AA73" s="401">
        <v>3.2557999999999998</v>
      </c>
      <c r="AB73" s="21">
        <f t="shared" si="8"/>
        <v>120.46459999999999</v>
      </c>
      <c r="AC73" s="21">
        <f>+AB73</f>
        <v>120.46459999999999</v>
      </c>
      <c r="AD73" s="371"/>
      <c r="AE73" s="20"/>
      <c r="AF73" s="20" t="s">
        <v>199</v>
      </c>
      <c r="AG73" s="376"/>
      <c r="AH73" s="3442"/>
    </row>
    <row r="74" spans="1:34" ht="18" customHeight="1" x14ac:dyDescent="0.25">
      <c r="A74" s="2630"/>
      <c r="B74" s="2631"/>
      <c r="C74" s="2594"/>
      <c r="D74" s="2597"/>
      <c r="E74" s="2746"/>
      <c r="F74" s="3406"/>
      <c r="G74" s="2748"/>
      <c r="H74" s="2748"/>
      <c r="I74" s="3347"/>
      <c r="J74" s="3440"/>
      <c r="K74" s="3440"/>
      <c r="L74" s="2750"/>
      <c r="M74" s="2750"/>
      <c r="N74" s="3347"/>
      <c r="O74" s="2751"/>
      <c r="P74" s="2733"/>
      <c r="Q74" s="2735"/>
      <c r="R74" s="2735"/>
      <c r="S74" s="2735"/>
      <c r="T74" s="2752"/>
      <c r="U74" s="2751"/>
      <c r="V74" s="389"/>
      <c r="W74" s="129" t="s">
        <v>200</v>
      </c>
      <c r="X74" s="343" t="s">
        <v>442</v>
      </c>
      <c r="Y74" s="345">
        <v>6</v>
      </c>
      <c r="Z74" s="333" t="s">
        <v>205</v>
      </c>
      <c r="AA74" s="402">
        <v>0.182</v>
      </c>
      <c r="AB74" s="21">
        <f t="shared" si="8"/>
        <v>1.0920000000000001</v>
      </c>
      <c r="AC74" s="21">
        <f t="shared" si="9"/>
        <v>1.2230400000000001</v>
      </c>
      <c r="AD74" s="371"/>
      <c r="AE74" s="20"/>
      <c r="AF74" s="20" t="s">
        <v>199</v>
      </c>
      <c r="AG74" s="376"/>
      <c r="AH74" s="3442"/>
    </row>
    <row r="75" spans="1:34" ht="18" customHeight="1" x14ac:dyDescent="0.25">
      <c r="A75" s="2630"/>
      <c r="B75" s="2631"/>
      <c r="C75" s="2594"/>
      <c r="D75" s="2597"/>
      <c r="E75" s="2746"/>
      <c r="F75" s="3406"/>
      <c r="G75" s="2748"/>
      <c r="H75" s="2748"/>
      <c r="I75" s="3347"/>
      <c r="J75" s="3440"/>
      <c r="K75" s="3440"/>
      <c r="L75" s="2750"/>
      <c r="M75" s="2750"/>
      <c r="N75" s="3347"/>
      <c r="O75" s="2751"/>
      <c r="P75" s="2733"/>
      <c r="Q75" s="2735"/>
      <c r="R75" s="2735"/>
      <c r="S75" s="2735"/>
      <c r="T75" s="2752"/>
      <c r="U75" s="2751"/>
      <c r="V75" s="389"/>
      <c r="W75" s="129" t="s">
        <v>200</v>
      </c>
      <c r="X75" s="343" t="s">
        <v>413</v>
      </c>
      <c r="Y75" s="345">
        <v>8</v>
      </c>
      <c r="Z75" s="333" t="s">
        <v>205</v>
      </c>
      <c r="AA75" s="402">
        <v>0.65</v>
      </c>
      <c r="AB75" s="21">
        <f t="shared" si="8"/>
        <v>5.2</v>
      </c>
      <c r="AC75" s="21">
        <f t="shared" si="9"/>
        <v>5.8239999999999998</v>
      </c>
      <c r="AD75" s="371"/>
      <c r="AE75" s="20"/>
      <c r="AF75" s="20" t="s">
        <v>199</v>
      </c>
      <c r="AG75" s="376"/>
      <c r="AH75" s="3442"/>
    </row>
    <row r="76" spans="1:34" ht="18" customHeight="1" x14ac:dyDescent="0.25">
      <c r="A76" s="2630"/>
      <c r="B76" s="2631"/>
      <c r="C76" s="2594"/>
      <c r="D76" s="2597"/>
      <c r="E76" s="2746"/>
      <c r="F76" s="3406"/>
      <c r="G76" s="2748"/>
      <c r="H76" s="2748"/>
      <c r="I76" s="3347"/>
      <c r="J76" s="3440"/>
      <c r="K76" s="3440"/>
      <c r="L76" s="2750"/>
      <c r="M76" s="2750"/>
      <c r="N76" s="3347"/>
      <c r="O76" s="2751"/>
      <c r="P76" s="2733"/>
      <c r="Q76" s="2735"/>
      <c r="R76" s="2735"/>
      <c r="S76" s="2735"/>
      <c r="T76" s="2752"/>
      <c r="U76" s="2751"/>
      <c r="V76" s="389"/>
      <c r="W76" s="129" t="s">
        <v>200</v>
      </c>
      <c r="X76" s="343" t="s">
        <v>443</v>
      </c>
      <c r="Y76" s="344">
        <v>30</v>
      </c>
      <c r="Z76" s="333" t="s">
        <v>204</v>
      </c>
      <c r="AA76" s="402">
        <v>1.47</v>
      </c>
      <c r="AB76" s="21">
        <f t="shared" si="8"/>
        <v>44.1</v>
      </c>
      <c r="AC76" s="21">
        <f t="shared" si="9"/>
        <v>49.392000000000003</v>
      </c>
      <c r="AD76" s="371"/>
      <c r="AE76" s="140"/>
      <c r="AF76" s="140" t="s">
        <v>199</v>
      </c>
      <c r="AG76" s="376"/>
      <c r="AH76" s="3442"/>
    </row>
    <row r="77" spans="1:34" ht="18" customHeight="1" x14ac:dyDescent="0.25">
      <c r="A77" s="2630"/>
      <c r="B77" s="2631"/>
      <c r="C77" s="2594"/>
      <c r="D77" s="2597"/>
      <c r="E77" s="2746"/>
      <c r="F77" s="3406"/>
      <c r="G77" s="2748"/>
      <c r="H77" s="2748"/>
      <c r="I77" s="3347"/>
      <c r="J77" s="3440"/>
      <c r="K77" s="3440"/>
      <c r="L77" s="2750"/>
      <c r="M77" s="2750"/>
      <c r="N77" s="3347"/>
      <c r="O77" s="2751"/>
      <c r="P77" s="2733"/>
      <c r="Q77" s="2735"/>
      <c r="R77" s="2735"/>
      <c r="S77" s="2735"/>
      <c r="T77" s="2752"/>
      <c r="U77" s="2751"/>
      <c r="V77" s="389"/>
      <c r="W77" s="129" t="s">
        <v>200</v>
      </c>
      <c r="X77" s="343" t="s">
        <v>253</v>
      </c>
      <c r="Y77" s="344">
        <v>100</v>
      </c>
      <c r="Z77" s="333" t="s">
        <v>204</v>
      </c>
      <c r="AA77" s="402">
        <v>9.5000000000000001E-2</v>
      </c>
      <c r="AB77" s="21">
        <f t="shared" si="8"/>
        <v>9.5</v>
      </c>
      <c r="AC77" s="21">
        <f t="shared" si="9"/>
        <v>10.64</v>
      </c>
      <c r="AD77" s="371"/>
      <c r="AE77" s="140"/>
      <c r="AF77" s="140" t="s">
        <v>199</v>
      </c>
      <c r="AG77" s="376"/>
      <c r="AH77" s="3442"/>
    </row>
    <row r="78" spans="1:34" ht="18" customHeight="1" x14ac:dyDescent="0.25">
      <c r="A78" s="2630"/>
      <c r="B78" s="2631"/>
      <c r="C78" s="2594"/>
      <c r="D78" s="2597"/>
      <c r="E78" s="2746"/>
      <c r="F78" s="3406"/>
      <c r="G78" s="2748"/>
      <c r="H78" s="2748"/>
      <c r="I78" s="3347"/>
      <c r="J78" s="3440"/>
      <c r="K78" s="3440"/>
      <c r="L78" s="2750"/>
      <c r="M78" s="2750"/>
      <c r="N78" s="3347"/>
      <c r="O78" s="2751"/>
      <c r="P78" s="2733"/>
      <c r="Q78" s="2735"/>
      <c r="R78" s="2735"/>
      <c r="S78" s="2735"/>
      <c r="T78" s="2752"/>
      <c r="U78" s="2751"/>
      <c r="V78" s="389"/>
      <c r="W78" s="129" t="s">
        <v>200</v>
      </c>
      <c r="X78" s="343" t="s">
        <v>344</v>
      </c>
      <c r="Y78" s="344">
        <v>72</v>
      </c>
      <c r="Z78" s="333" t="s">
        <v>204</v>
      </c>
      <c r="AA78" s="402">
        <v>9.5000000000000001E-2</v>
      </c>
      <c r="AB78" s="21">
        <f t="shared" si="8"/>
        <v>6.84</v>
      </c>
      <c r="AC78" s="21">
        <f t="shared" si="9"/>
        <v>7.6608000000000001</v>
      </c>
      <c r="AD78" s="371"/>
      <c r="AE78" s="20"/>
      <c r="AF78" s="20" t="s">
        <v>199</v>
      </c>
      <c r="AG78" s="376"/>
      <c r="AH78" s="3442"/>
    </row>
    <row r="79" spans="1:34" ht="18" customHeight="1" x14ac:dyDescent="0.25">
      <c r="A79" s="2632"/>
      <c r="B79" s="2633"/>
      <c r="C79" s="2594"/>
      <c r="D79" s="2597"/>
      <c r="E79" s="2746"/>
      <c r="F79" s="3406"/>
      <c r="G79" s="2748"/>
      <c r="H79" s="2748"/>
      <c r="I79" s="3347"/>
      <c r="J79" s="3440"/>
      <c r="K79" s="3440"/>
      <c r="L79" s="2750"/>
      <c r="M79" s="2750"/>
      <c r="N79" s="3347"/>
      <c r="O79" s="2751"/>
      <c r="P79" s="2733"/>
      <c r="Q79" s="2735"/>
      <c r="R79" s="2735"/>
      <c r="S79" s="2735"/>
      <c r="T79" s="2752"/>
      <c r="U79" s="2751"/>
      <c r="V79" s="389"/>
      <c r="W79" s="129" t="s">
        <v>200</v>
      </c>
      <c r="X79" s="343" t="s">
        <v>227</v>
      </c>
      <c r="Y79" s="344">
        <v>18</v>
      </c>
      <c r="Z79" s="333" t="s">
        <v>204</v>
      </c>
      <c r="AA79" s="402">
        <v>9.5000000000000001E-2</v>
      </c>
      <c r="AB79" s="21">
        <f t="shared" si="8"/>
        <v>1.71</v>
      </c>
      <c r="AC79" s="21">
        <f t="shared" si="9"/>
        <v>1.9152</v>
      </c>
      <c r="AD79" s="371"/>
      <c r="AE79" s="20"/>
      <c r="AF79" s="20" t="s">
        <v>199</v>
      </c>
      <c r="AG79" s="376"/>
      <c r="AH79" s="3442"/>
    </row>
    <row r="80" spans="1:34" ht="18" customHeight="1" x14ac:dyDescent="0.25">
      <c r="A80" s="2628" t="s">
        <v>140</v>
      </c>
      <c r="B80" s="2629"/>
      <c r="C80" s="2594"/>
      <c r="D80" s="2597"/>
      <c r="E80" s="2746"/>
      <c r="F80" s="3406"/>
      <c r="G80" s="2748"/>
      <c r="H80" s="2748"/>
      <c r="I80" s="3347"/>
      <c r="J80" s="3440"/>
      <c r="K80" s="3440"/>
      <c r="L80" s="2750"/>
      <c r="M80" s="2750"/>
      <c r="N80" s="3347"/>
      <c r="O80" s="2751"/>
      <c r="P80" s="2733"/>
      <c r="Q80" s="2735"/>
      <c r="R80" s="2735"/>
      <c r="S80" s="2735"/>
      <c r="T80" s="2752"/>
      <c r="U80" s="2751"/>
      <c r="V80" s="389"/>
      <c r="W80" s="129" t="s">
        <v>200</v>
      </c>
      <c r="X80" s="343" t="s">
        <v>444</v>
      </c>
      <c r="Y80" s="344">
        <v>8</v>
      </c>
      <c r="Z80" s="333" t="s">
        <v>204</v>
      </c>
      <c r="AA80" s="402">
        <v>1.7749999999999999</v>
      </c>
      <c r="AB80" s="21">
        <f t="shared" si="8"/>
        <v>14.2</v>
      </c>
      <c r="AC80" s="21">
        <f t="shared" si="9"/>
        <v>15.904</v>
      </c>
      <c r="AD80" s="371"/>
      <c r="AE80" s="20"/>
      <c r="AF80" s="20" t="s">
        <v>199</v>
      </c>
      <c r="AG80" s="376"/>
      <c r="AH80" s="3442"/>
    </row>
    <row r="81" spans="1:34" ht="18" customHeight="1" x14ac:dyDescent="0.25">
      <c r="A81" s="2630"/>
      <c r="B81" s="2631"/>
      <c r="C81" s="2594"/>
      <c r="D81" s="2597"/>
      <c r="E81" s="2746"/>
      <c r="F81" s="3406"/>
      <c r="G81" s="2748"/>
      <c r="H81" s="2748"/>
      <c r="I81" s="3347"/>
      <c r="J81" s="3440"/>
      <c r="K81" s="3440"/>
      <c r="L81" s="2750"/>
      <c r="M81" s="2750"/>
      <c r="N81" s="3347"/>
      <c r="O81" s="2751"/>
      <c r="P81" s="2733"/>
      <c r="Q81" s="2735"/>
      <c r="R81" s="2735"/>
      <c r="S81" s="2735"/>
      <c r="T81" s="2752"/>
      <c r="U81" s="2751"/>
      <c r="V81" s="389"/>
      <c r="W81" s="129" t="s">
        <v>200</v>
      </c>
      <c r="X81" s="343" t="s">
        <v>307</v>
      </c>
      <c r="Y81" s="344">
        <v>12</v>
      </c>
      <c r="Z81" s="333" t="s">
        <v>204</v>
      </c>
      <c r="AA81" s="402">
        <v>0.89</v>
      </c>
      <c r="AB81" s="21">
        <f t="shared" si="8"/>
        <v>10.68</v>
      </c>
      <c r="AC81" s="21">
        <f t="shared" si="9"/>
        <v>11.961599999999999</v>
      </c>
      <c r="AD81" s="371"/>
      <c r="AE81" s="140"/>
      <c r="AF81" s="140" t="s">
        <v>199</v>
      </c>
      <c r="AG81" s="376"/>
      <c r="AH81" s="3442"/>
    </row>
    <row r="82" spans="1:34" ht="18" customHeight="1" x14ac:dyDescent="0.25">
      <c r="A82" s="2630"/>
      <c r="B82" s="2631"/>
      <c r="C82" s="2594"/>
      <c r="D82" s="2597"/>
      <c r="E82" s="2746"/>
      <c r="F82" s="3406"/>
      <c r="G82" s="2748"/>
      <c r="H82" s="2748"/>
      <c r="I82" s="3347"/>
      <c r="J82" s="3440"/>
      <c r="K82" s="3440"/>
      <c r="L82" s="2750"/>
      <c r="M82" s="2750"/>
      <c r="N82" s="3347"/>
      <c r="O82" s="2751"/>
      <c r="P82" s="2733"/>
      <c r="Q82" s="2735"/>
      <c r="R82" s="2735"/>
      <c r="S82" s="2735"/>
      <c r="T82" s="2752"/>
      <c r="U82" s="2751"/>
      <c r="V82" s="389"/>
      <c r="W82" s="129" t="s">
        <v>200</v>
      </c>
      <c r="X82" s="343" t="s">
        <v>445</v>
      </c>
      <c r="Y82" s="344">
        <v>12</v>
      </c>
      <c r="Z82" s="333" t="s">
        <v>204</v>
      </c>
      <c r="AA82" s="401">
        <v>1.1200000000000001</v>
      </c>
      <c r="AB82" s="21">
        <f t="shared" si="8"/>
        <v>13.440000000000001</v>
      </c>
      <c r="AC82" s="21">
        <f t="shared" si="9"/>
        <v>15.052800000000001</v>
      </c>
      <c r="AD82" s="371"/>
      <c r="AE82" s="140"/>
      <c r="AF82" s="140" t="s">
        <v>199</v>
      </c>
      <c r="AG82" s="376"/>
      <c r="AH82" s="3442"/>
    </row>
    <row r="83" spans="1:34" ht="18" customHeight="1" x14ac:dyDescent="0.25">
      <c r="A83" s="2630"/>
      <c r="B83" s="2631"/>
      <c r="C83" s="2594"/>
      <c r="D83" s="2597"/>
      <c r="E83" s="2746"/>
      <c r="F83" s="3406"/>
      <c r="G83" s="2748"/>
      <c r="H83" s="2748"/>
      <c r="I83" s="3347"/>
      <c r="J83" s="3440"/>
      <c r="K83" s="3440"/>
      <c r="L83" s="2750"/>
      <c r="M83" s="2750"/>
      <c r="N83" s="3347"/>
      <c r="O83" s="2751"/>
      <c r="P83" s="2733"/>
      <c r="Q83" s="2735"/>
      <c r="R83" s="2735"/>
      <c r="S83" s="2735"/>
      <c r="T83" s="2752"/>
      <c r="U83" s="2751"/>
      <c r="V83" s="389"/>
      <c r="W83" s="129" t="s">
        <v>200</v>
      </c>
      <c r="X83" s="343" t="s">
        <v>412</v>
      </c>
      <c r="Y83" s="344">
        <v>8</v>
      </c>
      <c r="Z83" s="333" t="s">
        <v>204</v>
      </c>
      <c r="AA83" s="402">
        <v>0.4738</v>
      </c>
      <c r="AB83" s="21">
        <f t="shared" si="8"/>
        <v>3.7904</v>
      </c>
      <c r="AC83" s="21">
        <f t="shared" si="9"/>
        <v>4.2452480000000001</v>
      </c>
      <c r="AD83" s="371"/>
      <c r="AE83" s="140"/>
      <c r="AF83" s="140" t="s">
        <v>199</v>
      </c>
      <c r="AG83" s="376"/>
      <c r="AH83" s="3442"/>
    </row>
    <row r="84" spans="1:34" ht="18" customHeight="1" x14ac:dyDescent="0.25">
      <c r="A84" s="2630"/>
      <c r="B84" s="2631"/>
      <c r="C84" s="2594"/>
      <c r="D84" s="2597"/>
      <c r="E84" s="2746"/>
      <c r="F84" s="3406"/>
      <c r="G84" s="2748"/>
      <c r="H84" s="2748"/>
      <c r="I84" s="3347"/>
      <c r="J84" s="3440"/>
      <c r="K84" s="3440"/>
      <c r="L84" s="2750"/>
      <c r="M84" s="2750"/>
      <c r="N84" s="3347"/>
      <c r="O84" s="2751"/>
      <c r="P84" s="2733"/>
      <c r="Q84" s="2735"/>
      <c r="R84" s="2735"/>
      <c r="S84" s="2735"/>
      <c r="T84" s="2752"/>
      <c r="U84" s="2751"/>
      <c r="V84" s="389"/>
      <c r="W84" s="129" t="s">
        <v>200</v>
      </c>
      <c r="X84" s="346" t="s">
        <v>446</v>
      </c>
      <c r="Y84" s="344">
        <v>20</v>
      </c>
      <c r="Z84" s="333" t="s">
        <v>266</v>
      </c>
      <c r="AA84" s="401">
        <v>3.3</v>
      </c>
      <c r="AB84" s="21">
        <f t="shared" si="8"/>
        <v>66</v>
      </c>
      <c r="AC84" s="21">
        <f t="shared" si="9"/>
        <v>73.92</v>
      </c>
      <c r="AD84" s="371"/>
      <c r="AE84" s="20"/>
      <c r="AF84" s="20" t="s">
        <v>199</v>
      </c>
      <c r="AG84" s="376"/>
      <c r="AH84" s="3442"/>
    </row>
    <row r="85" spans="1:34" ht="18" customHeight="1" x14ac:dyDescent="0.25">
      <c r="A85" s="2630"/>
      <c r="B85" s="2631"/>
      <c r="C85" s="2594"/>
      <c r="D85" s="2597"/>
      <c r="E85" s="2746"/>
      <c r="F85" s="3406"/>
      <c r="G85" s="2748"/>
      <c r="H85" s="2748"/>
      <c r="I85" s="3347"/>
      <c r="J85" s="3440"/>
      <c r="K85" s="3440"/>
      <c r="L85" s="2750"/>
      <c r="M85" s="2750"/>
      <c r="N85" s="3347"/>
      <c r="O85" s="2751"/>
      <c r="P85" s="2733"/>
      <c r="Q85" s="2735"/>
      <c r="R85" s="2735"/>
      <c r="S85" s="2735"/>
      <c r="T85" s="2752"/>
      <c r="U85" s="2751"/>
      <c r="V85" s="389"/>
      <c r="W85" s="129" t="s">
        <v>200</v>
      </c>
      <c r="X85" s="391" t="s">
        <v>254</v>
      </c>
      <c r="Y85" s="344">
        <v>24</v>
      </c>
      <c r="Z85" s="333" t="s">
        <v>204</v>
      </c>
      <c r="AA85" s="402">
        <v>0.4</v>
      </c>
      <c r="AB85" s="21">
        <f t="shared" si="8"/>
        <v>9.6000000000000014</v>
      </c>
      <c r="AC85" s="21">
        <f t="shared" si="9"/>
        <v>10.752000000000002</v>
      </c>
      <c r="AD85" s="371"/>
      <c r="AE85" s="20"/>
      <c r="AF85" s="20" t="s">
        <v>199</v>
      </c>
      <c r="AG85" s="376"/>
      <c r="AH85" s="3442"/>
    </row>
    <row r="86" spans="1:34" ht="18" customHeight="1" x14ac:dyDescent="0.25">
      <c r="A86" s="2630"/>
      <c r="B86" s="2631"/>
      <c r="C86" s="2594"/>
      <c r="D86" s="2597"/>
      <c r="E86" s="2746"/>
      <c r="F86" s="3406"/>
      <c r="G86" s="2748"/>
      <c r="H86" s="2748"/>
      <c r="I86" s="3347"/>
      <c r="J86" s="3440"/>
      <c r="K86" s="3440"/>
      <c r="L86" s="2750"/>
      <c r="M86" s="2750"/>
      <c r="N86" s="3347"/>
      <c r="O86" s="2751"/>
      <c r="P86" s="2733"/>
      <c r="Q86" s="2735"/>
      <c r="R86" s="2735"/>
      <c r="S86" s="2735"/>
      <c r="T86" s="2752"/>
      <c r="U86" s="2751"/>
      <c r="V86" s="389"/>
      <c r="W86" s="129" t="s">
        <v>200</v>
      </c>
      <c r="X86" s="346" t="s">
        <v>308</v>
      </c>
      <c r="Y86" s="344">
        <v>1</v>
      </c>
      <c r="Z86" s="333" t="s">
        <v>205</v>
      </c>
      <c r="AA86" s="402">
        <v>1.65</v>
      </c>
      <c r="AB86" s="21">
        <f t="shared" si="8"/>
        <v>1.65</v>
      </c>
      <c r="AC86" s="21">
        <f t="shared" si="9"/>
        <v>1.8479999999999999</v>
      </c>
      <c r="AD86" s="371"/>
      <c r="AE86" s="20"/>
      <c r="AF86" s="20" t="s">
        <v>199</v>
      </c>
      <c r="AG86" s="376"/>
      <c r="AH86" s="3442"/>
    </row>
    <row r="87" spans="1:34" ht="18" customHeight="1" x14ac:dyDescent="0.25">
      <c r="A87" s="2630"/>
      <c r="B87" s="2631"/>
      <c r="C87" s="2594"/>
      <c r="D87" s="2597"/>
      <c r="E87" s="2746"/>
      <c r="F87" s="3406"/>
      <c r="G87" s="2748"/>
      <c r="H87" s="2748"/>
      <c r="I87" s="3347"/>
      <c r="J87" s="3440"/>
      <c r="K87" s="3440"/>
      <c r="L87" s="2750"/>
      <c r="M87" s="2750"/>
      <c r="N87" s="3347"/>
      <c r="O87" s="2751"/>
      <c r="P87" s="2733"/>
      <c r="Q87" s="2735"/>
      <c r="R87" s="2735"/>
      <c r="S87" s="2735"/>
      <c r="T87" s="2752"/>
      <c r="U87" s="2751"/>
      <c r="V87" s="389"/>
      <c r="W87" s="129" t="s">
        <v>200</v>
      </c>
      <c r="X87" s="346" t="s">
        <v>309</v>
      </c>
      <c r="Y87" s="344">
        <v>8</v>
      </c>
      <c r="Z87" s="333" t="s">
        <v>205</v>
      </c>
      <c r="AA87" s="402">
        <v>1.9</v>
      </c>
      <c r="AB87" s="21">
        <f t="shared" si="8"/>
        <v>15.2</v>
      </c>
      <c r="AC87" s="21">
        <f t="shared" si="9"/>
        <v>17.024000000000001</v>
      </c>
      <c r="AD87" s="371"/>
      <c r="AE87" s="140"/>
      <c r="AF87" s="140" t="s">
        <v>199</v>
      </c>
      <c r="AG87" s="376"/>
      <c r="AH87" s="3442"/>
    </row>
    <row r="88" spans="1:34" ht="18" customHeight="1" x14ac:dyDescent="0.25">
      <c r="A88" s="2630"/>
      <c r="B88" s="2631"/>
      <c r="C88" s="2594"/>
      <c r="D88" s="2597"/>
      <c r="E88" s="2746"/>
      <c r="F88" s="3406"/>
      <c r="G88" s="2748"/>
      <c r="H88" s="2748"/>
      <c r="I88" s="3347"/>
      <c r="J88" s="3440"/>
      <c r="K88" s="3440"/>
      <c r="L88" s="2750"/>
      <c r="M88" s="2750"/>
      <c r="N88" s="3347"/>
      <c r="O88" s="2751"/>
      <c r="P88" s="2733"/>
      <c r="Q88" s="2735"/>
      <c r="R88" s="2735"/>
      <c r="S88" s="2735"/>
      <c r="T88" s="2752"/>
      <c r="U88" s="2751"/>
      <c r="V88" s="389"/>
      <c r="W88" s="129" t="s">
        <v>200</v>
      </c>
      <c r="X88" s="346" t="s">
        <v>310</v>
      </c>
      <c r="Y88" s="344">
        <v>6</v>
      </c>
      <c r="Z88" s="333" t="s">
        <v>205</v>
      </c>
      <c r="AA88" s="402">
        <v>0.61250000000000004</v>
      </c>
      <c r="AB88" s="21">
        <f t="shared" si="8"/>
        <v>3.6750000000000003</v>
      </c>
      <c r="AC88" s="21">
        <f t="shared" si="9"/>
        <v>4.1160000000000005</v>
      </c>
      <c r="AD88" s="371"/>
      <c r="AE88" s="140"/>
      <c r="AF88" s="140" t="s">
        <v>199</v>
      </c>
      <c r="AG88" s="376"/>
      <c r="AH88" s="3442"/>
    </row>
    <row r="89" spans="1:34" ht="18" customHeight="1" x14ac:dyDescent="0.25">
      <c r="A89" s="2630"/>
      <c r="B89" s="2631"/>
      <c r="C89" s="2594"/>
      <c r="D89" s="2597"/>
      <c r="E89" s="2746"/>
      <c r="F89" s="3406"/>
      <c r="G89" s="2748"/>
      <c r="H89" s="2748"/>
      <c r="I89" s="3347"/>
      <c r="J89" s="3440"/>
      <c r="K89" s="3440"/>
      <c r="L89" s="2750"/>
      <c r="M89" s="2750"/>
      <c r="N89" s="3347"/>
      <c r="O89" s="2751"/>
      <c r="P89" s="2733"/>
      <c r="Q89" s="2735"/>
      <c r="R89" s="2735"/>
      <c r="S89" s="2735"/>
      <c r="T89" s="2752"/>
      <c r="U89" s="2751"/>
      <c r="V89" s="389"/>
      <c r="W89" s="129" t="s">
        <v>200</v>
      </c>
      <c r="X89" s="347" t="s">
        <v>267</v>
      </c>
      <c r="Y89" s="348">
        <v>16</v>
      </c>
      <c r="Z89" s="333" t="s">
        <v>204</v>
      </c>
      <c r="AA89" s="402">
        <v>0.28749999999999998</v>
      </c>
      <c r="AB89" s="21">
        <f t="shared" si="8"/>
        <v>4.5999999999999996</v>
      </c>
      <c r="AC89" s="21">
        <f t="shared" si="9"/>
        <v>5.1519999999999992</v>
      </c>
      <c r="AD89" s="371"/>
      <c r="AE89" s="20"/>
      <c r="AF89" s="20" t="s">
        <v>199</v>
      </c>
      <c r="AG89" s="376"/>
      <c r="AH89" s="3442"/>
    </row>
    <row r="90" spans="1:34" ht="18" customHeight="1" x14ac:dyDescent="0.25">
      <c r="A90" s="2630"/>
      <c r="B90" s="2631"/>
      <c r="C90" s="2594"/>
      <c r="D90" s="2597"/>
      <c r="E90" s="2746"/>
      <c r="F90" s="3406"/>
      <c r="G90" s="2748"/>
      <c r="H90" s="2748"/>
      <c r="I90" s="3347"/>
      <c r="J90" s="3440"/>
      <c r="K90" s="3440"/>
      <c r="L90" s="2750"/>
      <c r="M90" s="2750"/>
      <c r="N90" s="3347"/>
      <c r="O90" s="2751"/>
      <c r="P90" s="2733"/>
      <c r="Q90" s="2735"/>
      <c r="R90" s="2735"/>
      <c r="S90" s="2735"/>
      <c r="T90" s="2752"/>
      <c r="U90" s="2751"/>
      <c r="V90" s="389"/>
      <c r="W90" s="129" t="s">
        <v>200</v>
      </c>
      <c r="X90" s="347" t="s">
        <v>311</v>
      </c>
      <c r="Y90" s="348">
        <v>7</v>
      </c>
      <c r="Z90" s="333" t="s">
        <v>205</v>
      </c>
      <c r="AA90" s="402">
        <v>0.67500000000000004</v>
      </c>
      <c r="AB90" s="21">
        <f t="shared" si="8"/>
        <v>4.7250000000000005</v>
      </c>
      <c r="AC90" s="21">
        <f t="shared" si="9"/>
        <v>5.2920000000000007</v>
      </c>
      <c r="AD90" s="371"/>
      <c r="AE90" s="20"/>
      <c r="AF90" s="20" t="s">
        <v>199</v>
      </c>
      <c r="AG90" s="376"/>
      <c r="AH90" s="3442"/>
    </row>
    <row r="91" spans="1:34" ht="18" customHeight="1" x14ac:dyDescent="0.25">
      <c r="A91" s="2630"/>
      <c r="B91" s="2631"/>
      <c r="C91" s="2594"/>
      <c r="D91" s="2597"/>
      <c r="E91" s="2746"/>
      <c r="F91" s="3406"/>
      <c r="G91" s="2748"/>
      <c r="H91" s="2748"/>
      <c r="I91" s="3347"/>
      <c r="J91" s="3440"/>
      <c r="K91" s="3440"/>
      <c r="L91" s="2750"/>
      <c r="M91" s="2750"/>
      <c r="N91" s="3347"/>
      <c r="O91" s="2751"/>
      <c r="P91" s="2733"/>
      <c r="Q91" s="2735"/>
      <c r="R91" s="2735"/>
      <c r="S91" s="2735"/>
      <c r="T91" s="2752"/>
      <c r="U91" s="2751"/>
      <c r="V91" s="389"/>
      <c r="W91" s="129" t="s">
        <v>200</v>
      </c>
      <c r="X91" s="347" t="s">
        <v>447</v>
      </c>
      <c r="Y91" s="348">
        <v>2</v>
      </c>
      <c r="Z91" s="333" t="s">
        <v>204</v>
      </c>
      <c r="AA91" s="402">
        <v>8.5000000000000006E-2</v>
      </c>
      <c r="AB91" s="21">
        <f t="shared" si="8"/>
        <v>0.17</v>
      </c>
      <c r="AC91" s="21">
        <f t="shared" si="9"/>
        <v>0.19040000000000001</v>
      </c>
      <c r="AD91" s="371"/>
      <c r="AE91" s="20"/>
      <c r="AF91" s="20" t="s">
        <v>199</v>
      </c>
      <c r="AG91" s="376"/>
      <c r="AH91" s="3442"/>
    </row>
    <row r="92" spans="1:34" ht="18" customHeight="1" x14ac:dyDescent="0.25">
      <c r="A92" s="2630"/>
      <c r="B92" s="2631"/>
      <c r="C92" s="2594"/>
      <c r="D92" s="2597"/>
      <c r="E92" s="2746"/>
      <c r="F92" s="3406"/>
      <c r="G92" s="2748"/>
      <c r="H92" s="2748"/>
      <c r="I92" s="3347"/>
      <c r="J92" s="3440"/>
      <c r="K92" s="3440"/>
      <c r="L92" s="2750"/>
      <c r="M92" s="2750"/>
      <c r="N92" s="3347"/>
      <c r="O92" s="2751"/>
      <c r="P92" s="2733"/>
      <c r="Q92" s="2735"/>
      <c r="R92" s="2735"/>
      <c r="S92" s="2735"/>
      <c r="T92" s="2752"/>
      <c r="U92" s="2751"/>
      <c r="V92" s="389"/>
      <c r="W92" s="129" t="s">
        <v>200</v>
      </c>
      <c r="X92" s="347" t="s">
        <v>312</v>
      </c>
      <c r="Y92" s="349">
        <v>4</v>
      </c>
      <c r="Z92" s="333" t="s">
        <v>204</v>
      </c>
      <c r="AA92" s="402">
        <v>2.5750000000000002</v>
      </c>
      <c r="AB92" s="21">
        <f t="shared" si="8"/>
        <v>10.3</v>
      </c>
      <c r="AC92" s="21">
        <f t="shared" si="9"/>
        <v>11.536000000000001</v>
      </c>
      <c r="AD92" s="371"/>
      <c r="AE92" s="140"/>
      <c r="AF92" s="140" t="s">
        <v>199</v>
      </c>
      <c r="AG92" s="376"/>
      <c r="AH92" s="3442"/>
    </row>
    <row r="93" spans="1:34" ht="18" customHeight="1" x14ac:dyDescent="0.25">
      <c r="A93" s="2630"/>
      <c r="B93" s="2631"/>
      <c r="C93" s="2594"/>
      <c r="D93" s="2597"/>
      <c r="E93" s="2746"/>
      <c r="F93" s="3406"/>
      <c r="G93" s="2748"/>
      <c r="H93" s="2748"/>
      <c r="I93" s="3347"/>
      <c r="J93" s="3440"/>
      <c r="K93" s="3440"/>
      <c r="L93" s="2750"/>
      <c r="M93" s="2750"/>
      <c r="N93" s="3347"/>
      <c r="O93" s="2751"/>
      <c r="P93" s="2733"/>
      <c r="Q93" s="2735"/>
      <c r="R93" s="2735"/>
      <c r="S93" s="2735"/>
      <c r="T93" s="2752"/>
      <c r="U93" s="2751"/>
      <c r="V93" s="389"/>
      <c r="W93" s="129" t="s">
        <v>200</v>
      </c>
      <c r="X93" s="347" t="s">
        <v>313</v>
      </c>
      <c r="Y93" s="349">
        <v>40</v>
      </c>
      <c r="Z93" s="333" t="s">
        <v>204</v>
      </c>
      <c r="AA93" s="402">
        <v>5.5E-2</v>
      </c>
      <c r="AB93" s="21">
        <f t="shared" si="8"/>
        <v>2.2000000000000002</v>
      </c>
      <c r="AC93" s="21">
        <f t="shared" si="9"/>
        <v>2.4640000000000004</v>
      </c>
      <c r="AD93" s="371"/>
      <c r="AE93" s="140"/>
      <c r="AF93" s="140" t="s">
        <v>199</v>
      </c>
      <c r="AG93" s="376"/>
      <c r="AH93" s="3442"/>
    </row>
    <row r="94" spans="1:34" ht="18" customHeight="1" x14ac:dyDescent="0.25">
      <c r="A94" s="2630"/>
      <c r="B94" s="2631"/>
      <c r="C94" s="2594"/>
      <c r="D94" s="2597"/>
      <c r="E94" s="2746"/>
      <c r="F94" s="3406"/>
      <c r="G94" s="2748"/>
      <c r="H94" s="2748"/>
      <c r="I94" s="3347"/>
      <c r="J94" s="3440"/>
      <c r="K94" s="3440"/>
      <c r="L94" s="2750"/>
      <c r="M94" s="2750"/>
      <c r="N94" s="3347"/>
      <c r="O94" s="2751"/>
      <c r="P94" s="2733"/>
      <c r="Q94" s="2735"/>
      <c r="R94" s="2735"/>
      <c r="S94" s="2735"/>
      <c r="T94" s="2752"/>
      <c r="U94" s="2751"/>
      <c r="V94" s="389"/>
      <c r="W94" s="129" t="s">
        <v>200</v>
      </c>
      <c r="X94" s="347" t="s">
        <v>315</v>
      </c>
      <c r="Y94" s="349">
        <v>1</v>
      </c>
      <c r="Z94" s="333" t="s">
        <v>205</v>
      </c>
      <c r="AA94" s="402">
        <v>0.98</v>
      </c>
      <c r="AB94" s="21">
        <f t="shared" si="8"/>
        <v>0.98</v>
      </c>
      <c r="AC94" s="21">
        <f t="shared" si="9"/>
        <v>1.0975999999999999</v>
      </c>
      <c r="AD94" s="371"/>
      <c r="AE94" s="140"/>
      <c r="AF94" s="140" t="s">
        <v>199</v>
      </c>
      <c r="AG94" s="376"/>
      <c r="AH94" s="3442"/>
    </row>
    <row r="95" spans="1:34" ht="18" customHeight="1" x14ac:dyDescent="0.25">
      <c r="A95" s="2630"/>
      <c r="B95" s="2631"/>
      <c r="C95" s="2594"/>
      <c r="D95" s="2597"/>
      <c r="E95" s="2746"/>
      <c r="F95" s="3406"/>
      <c r="G95" s="2748"/>
      <c r="H95" s="2748"/>
      <c r="I95" s="3347"/>
      <c r="J95" s="3440"/>
      <c r="K95" s="3440"/>
      <c r="L95" s="2750"/>
      <c r="M95" s="2750"/>
      <c r="N95" s="3347"/>
      <c r="O95" s="2751"/>
      <c r="P95" s="2733"/>
      <c r="Q95" s="2735"/>
      <c r="R95" s="2735"/>
      <c r="S95" s="2735"/>
      <c r="T95" s="2752"/>
      <c r="U95" s="2751"/>
      <c r="V95" s="389"/>
      <c r="W95" s="129" t="s">
        <v>200</v>
      </c>
      <c r="X95" s="347" t="s">
        <v>209</v>
      </c>
      <c r="Y95" s="349">
        <v>30</v>
      </c>
      <c r="Z95" s="333" t="s">
        <v>204</v>
      </c>
      <c r="AA95" s="402">
        <v>0.43</v>
      </c>
      <c r="AB95" s="21">
        <f t="shared" si="8"/>
        <v>12.9</v>
      </c>
      <c r="AC95" s="21">
        <f t="shared" si="9"/>
        <v>14.448</v>
      </c>
      <c r="AD95" s="371"/>
      <c r="AE95" s="20"/>
      <c r="AF95" s="20" t="s">
        <v>199</v>
      </c>
      <c r="AG95" s="376"/>
      <c r="AH95" s="3442"/>
    </row>
    <row r="96" spans="1:34" ht="18" customHeight="1" x14ac:dyDescent="0.25">
      <c r="A96" s="2630"/>
      <c r="B96" s="2631"/>
      <c r="C96" s="2594"/>
      <c r="D96" s="2597"/>
      <c r="E96" s="2746"/>
      <c r="F96" s="3406"/>
      <c r="G96" s="2748"/>
      <c r="H96" s="2748"/>
      <c r="I96" s="3347"/>
      <c r="J96" s="3440"/>
      <c r="K96" s="3440"/>
      <c r="L96" s="2750"/>
      <c r="M96" s="2750"/>
      <c r="N96" s="3347"/>
      <c r="O96" s="2751"/>
      <c r="P96" s="2733"/>
      <c r="Q96" s="2735"/>
      <c r="R96" s="2735"/>
      <c r="S96" s="2735"/>
      <c r="T96" s="2752"/>
      <c r="U96" s="2751"/>
      <c r="V96" s="389"/>
      <c r="W96" s="129" t="s">
        <v>200</v>
      </c>
      <c r="X96" s="391" t="s">
        <v>241</v>
      </c>
      <c r="Y96" s="349">
        <v>16</v>
      </c>
      <c r="Z96" s="333" t="s">
        <v>204</v>
      </c>
      <c r="AA96" s="402">
        <v>0.5675</v>
      </c>
      <c r="AB96" s="21">
        <f t="shared" si="8"/>
        <v>9.08</v>
      </c>
      <c r="AC96" s="21">
        <f t="shared" si="9"/>
        <v>10.169599999999999</v>
      </c>
      <c r="AD96" s="371"/>
      <c r="AE96" s="20"/>
      <c r="AF96" s="20" t="s">
        <v>199</v>
      </c>
      <c r="AG96" s="376"/>
      <c r="AH96" s="3442"/>
    </row>
    <row r="97" spans="1:34" ht="18" customHeight="1" x14ac:dyDescent="0.25">
      <c r="A97" s="2630"/>
      <c r="B97" s="2631"/>
      <c r="C97" s="2594"/>
      <c r="D97" s="2597"/>
      <c r="E97" s="2746"/>
      <c r="F97" s="3406"/>
      <c r="G97" s="2748"/>
      <c r="H97" s="2748"/>
      <c r="I97" s="3347"/>
      <c r="J97" s="3440"/>
      <c r="K97" s="3440"/>
      <c r="L97" s="2750"/>
      <c r="M97" s="2750"/>
      <c r="N97" s="3347"/>
      <c r="O97" s="2751"/>
      <c r="P97" s="2733"/>
      <c r="Q97" s="2735"/>
      <c r="R97" s="2735"/>
      <c r="S97" s="2735"/>
      <c r="T97" s="2752"/>
      <c r="U97" s="2751"/>
      <c r="V97" s="389"/>
      <c r="W97" s="129" t="s">
        <v>200</v>
      </c>
      <c r="X97" s="347" t="s">
        <v>314</v>
      </c>
      <c r="Y97" s="349">
        <v>10</v>
      </c>
      <c r="Z97" s="333" t="s">
        <v>204</v>
      </c>
      <c r="AA97" s="402">
        <v>0.68</v>
      </c>
      <c r="AB97" s="21">
        <f t="shared" si="8"/>
        <v>6.8000000000000007</v>
      </c>
      <c r="AC97" s="21">
        <f t="shared" si="9"/>
        <v>7.6160000000000005</v>
      </c>
      <c r="AD97" s="371"/>
      <c r="AE97" s="20"/>
      <c r="AF97" s="20" t="s">
        <v>199</v>
      </c>
      <c r="AG97" s="376"/>
      <c r="AH97" s="3442"/>
    </row>
    <row r="98" spans="1:34" ht="18" customHeight="1" x14ac:dyDescent="0.25">
      <c r="A98" s="2630"/>
      <c r="B98" s="2631"/>
      <c r="C98" s="2594"/>
      <c r="D98" s="2597"/>
      <c r="E98" s="2746"/>
      <c r="F98" s="3406"/>
      <c r="G98" s="2748"/>
      <c r="H98" s="2748"/>
      <c r="I98" s="3347"/>
      <c r="J98" s="3440"/>
      <c r="K98" s="3440"/>
      <c r="L98" s="2750"/>
      <c r="M98" s="2750"/>
      <c r="N98" s="3347"/>
      <c r="O98" s="2751"/>
      <c r="P98" s="2733"/>
      <c r="Q98" s="2735"/>
      <c r="R98" s="2735"/>
      <c r="S98" s="2735"/>
      <c r="T98" s="2752"/>
      <c r="U98" s="2751"/>
      <c r="V98" s="389"/>
      <c r="W98" s="129" t="s">
        <v>200</v>
      </c>
      <c r="X98" s="347" t="s">
        <v>448</v>
      </c>
      <c r="Y98" s="349">
        <v>15</v>
      </c>
      <c r="Z98" s="333" t="s">
        <v>249</v>
      </c>
      <c r="AA98" s="402">
        <v>0.626</v>
      </c>
      <c r="AB98" s="21">
        <f t="shared" si="8"/>
        <v>9.39</v>
      </c>
      <c r="AC98" s="21">
        <f t="shared" si="9"/>
        <v>10.5168</v>
      </c>
      <c r="AD98" s="371"/>
      <c r="AE98" s="140"/>
      <c r="AF98" s="140" t="s">
        <v>199</v>
      </c>
      <c r="AG98" s="376"/>
      <c r="AH98" s="3442"/>
    </row>
    <row r="99" spans="1:34" ht="18" customHeight="1" x14ac:dyDescent="0.25">
      <c r="A99" s="2630"/>
      <c r="B99" s="2631"/>
      <c r="C99" s="2594"/>
      <c r="D99" s="2597"/>
      <c r="E99" s="2746"/>
      <c r="F99" s="3406"/>
      <c r="G99" s="2748"/>
      <c r="H99" s="2748"/>
      <c r="I99" s="3347"/>
      <c r="J99" s="3440"/>
      <c r="K99" s="3440"/>
      <c r="L99" s="2750"/>
      <c r="M99" s="2750"/>
      <c r="N99" s="3347"/>
      <c r="O99" s="2751"/>
      <c r="P99" s="2733"/>
      <c r="Q99" s="2735"/>
      <c r="R99" s="2735"/>
      <c r="S99" s="2735"/>
      <c r="T99" s="2752"/>
      <c r="U99" s="2751"/>
      <c r="V99" s="389"/>
      <c r="W99" s="129" t="s">
        <v>200</v>
      </c>
      <c r="X99" s="347" t="s">
        <v>449</v>
      </c>
      <c r="Y99" s="349">
        <v>4</v>
      </c>
      <c r="Z99" s="333" t="s">
        <v>249</v>
      </c>
      <c r="AA99" s="402">
        <v>2.25</v>
      </c>
      <c r="AB99" s="21">
        <f t="shared" si="8"/>
        <v>9</v>
      </c>
      <c r="AC99" s="21">
        <f t="shared" si="9"/>
        <v>10.08</v>
      </c>
      <c r="AD99" s="371"/>
      <c r="AE99" s="140"/>
      <c r="AF99" s="140" t="s">
        <v>199</v>
      </c>
      <c r="AG99" s="376"/>
      <c r="AH99" s="3442"/>
    </row>
    <row r="100" spans="1:34" ht="18" customHeight="1" x14ac:dyDescent="0.25">
      <c r="A100" s="2630"/>
      <c r="B100" s="2631"/>
      <c r="C100" s="2594"/>
      <c r="D100" s="2597"/>
      <c r="E100" s="2746"/>
      <c r="F100" s="3406"/>
      <c r="G100" s="2748"/>
      <c r="H100" s="2748"/>
      <c r="I100" s="3347"/>
      <c r="J100" s="3440"/>
      <c r="K100" s="3440"/>
      <c r="L100" s="2750"/>
      <c r="M100" s="2750"/>
      <c r="N100" s="3347"/>
      <c r="O100" s="2751"/>
      <c r="P100" s="2733"/>
      <c r="Q100" s="2735"/>
      <c r="R100" s="2735"/>
      <c r="S100" s="2735"/>
      <c r="T100" s="2752"/>
      <c r="U100" s="2751"/>
      <c r="V100" s="389"/>
      <c r="W100" s="129" t="s">
        <v>200</v>
      </c>
      <c r="X100" s="347" t="s">
        <v>628</v>
      </c>
      <c r="Y100" s="349">
        <v>4</v>
      </c>
      <c r="Z100" s="333" t="s">
        <v>204</v>
      </c>
      <c r="AA100" s="402">
        <v>0.5</v>
      </c>
      <c r="AB100" s="21">
        <f t="shared" si="8"/>
        <v>2</v>
      </c>
      <c r="AC100" s="21">
        <f t="shared" si="9"/>
        <v>2.2400000000000002</v>
      </c>
      <c r="AD100" s="371"/>
      <c r="AE100" s="20"/>
      <c r="AF100" s="20" t="s">
        <v>199</v>
      </c>
      <c r="AG100" s="376"/>
      <c r="AH100" s="3442"/>
    </row>
    <row r="101" spans="1:34" ht="18" customHeight="1" x14ac:dyDescent="0.25">
      <c r="A101" s="2630"/>
      <c r="B101" s="2631"/>
      <c r="C101" s="2594"/>
      <c r="D101" s="2597"/>
      <c r="E101" s="2746"/>
      <c r="F101" s="3406"/>
      <c r="G101" s="2748"/>
      <c r="H101" s="2748"/>
      <c r="I101" s="3347"/>
      <c r="J101" s="3440"/>
      <c r="K101" s="3440"/>
      <c r="L101" s="2750"/>
      <c r="M101" s="2750"/>
      <c r="N101" s="3347"/>
      <c r="O101" s="2751"/>
      <c r="P101" s="2733"/>
      <c r="Q101" s="2735"/>
      <c r="R101" s="2735"/>
      <c r="S101" s="2735"/>
      <c r="T101" s="2752"/>
      <c r="U101" s="2751"/>
      <c r="V101" s="389"/>
      <c r="W101" s="129" t="s">
        <v>200</v>
      </c>
      <c r="X101" s="343" t="s">
        <v>450</v>
      </c>
      <c r="Y101" s="349">
        <v>20</v>
      </c>
      <c r="Z101" s="333" t="s">
        <v>204</v>
      </c>
      <c r="AA101" s="402">
        <v>0.73499999999999999</v>
      </c>
      <c r="AB101" s="21">
        <f t="shared" si="8"/>
        <v>14.7</v>
      </c>
      <c r="AC101" s="21">
        <f t="shared" si="9"/>
        <v>16.463999999999999</v>
      </c>
      <c r="AD101" s="371"/>
      <c r="AE101" s="20"/>
      <c r="AF101" s="20" t="s">
        <v>199</v>
      </c>
      <c r="AG101" s="376"/>
      <c r="AH101" s="3442"/>
    </row>
    <row r="102" spans="1:34" ht="18" customHeight="1" x14ac:dyDescent="0.25">
      <c r="A102" s="2630"/>
      <c r="B102" s="2631"/>
      <c r="C102" s="2595"/>
      <c r="D102" s="2597"/>
      <c r="E102" s="2746"/>
      <c r="F102" s="3406"/>
      <c r="G102" s="2748"/>
      <c r="H102" s="2748"/>
      <c r="I102" s="3347"/>
      <c r="J102" s="3440"/>
      <c r="K102" s="3440"/>
      <c r="L102" s="2750"/>
      <c r="M102" s="2750"/>
      <c r="N102" s="3347"/>
      <c r="O102" s="2751"/>
      <c r="P102" s="2733"/>
      <c r="Q102" s="2735"/>
      <c r="R102" s="2735"/>
      <c r="S102" s="2735"/>
      <c r="T102" s="2752"/>
      <c r="U102" s="2751"/>
      <c r="V102" s="389"/>
      <c r="W102" s="129" t="s">
        <v>200</v>
      </c>
      <c r="X102" s="343" t="s">
        <v>268</v>
      </c>
      <c r="Y102" s="349">
        <v>20</v>
      </c>
      <c r="Z102" s="333" t="s">
        <v>204</v>
      </c>
      <c r="AA102" s="402">
        <v>1.7373000000000001</v>
      </c>
      <c r="AB102" s="21">
        <f t="shared" si="8"/>
        <v>34.746000000000002</v>
      </c>
      <c r="AC102" s="21">
        <f t="shared" si="9"/>
        <v>38.915520000000001</v>
      </c>
      <c r="AD102" s="371"/>
      <c r="AE102" s="140"/>
      <c r="AF102" s="140" t="s">
        <v>199</v>
      </c>
      <c r="AG102" s="376"/>
      <c r="AH102" s="3442"/>
    </row>
    <row r="103" spans="1:34" ht="18" customHeight="1" x14ac:dyDescent="0.25">
      <c r="A103" s="2630"/>
      <c r="B103" s="2631"/>
      <c r="C103" s="2595"/>
      <c r="D103" s="2597"/>
      <c r="E103" s="2746"/>
      <c r="F103" s="3406"/>
      <c r="G103" s="2748"/>
      <c r="H103" s="2748"/>
      <c r="I103" s="3347"/>
      <c r="J103" s="3440"/>
      <c r="K103" s="3440"/>
      <c r="L103" s="2750"/>
      <c r="M103" s="2750"/>
      <c r="N103" s="3347"/>
      <c r="O103" s="2751"/>
      <c r="P103" s="2733"/>
      <c r="Q103" s="2735"/>
      <c r="R103" s="2735"/>
      <c r="S103" s="2735"/>
      <c r="T103" s="2752"/>
      <c r="U103" s="2751"/>
      <c r="V103" s="389"/>
      <c r="W103" s="129" t="s">
        <v>200</v>
      </c>
      <c r="X103" s="343" t="s">
        <v>237</v>
      </c>
      <c r="Y103" s="349">
        <v>8</v>
      </c>
      <c r="Z103" s="333" t="s">
        <v>204</v>
      </c>
      <c r="AA103" s="402">
        <v>0.95</v>
      </c>
      <c r="AB103" s="21">
        <f t="shared" si="8"/>
        <v>7.6</v>
      </c>
      <c r="AC103" s="21">
        <f t="shared" si="9"/>
        <v>8.5120000000000005</v>
      </c>
      <c r="AD103" s="371"/>
      <c r="AE103" s="140"/>
      <c r="AF103" s="140" t="s">
        <v>199</v>
      </c>
      <c r="AG103" s="376"/>
      <c r="AH103" s="3442"/>
    </row>
    <row r="104" spans="1:34" ht="18" customHeight="1" x14ac:dyDescent="0.25">
      <c r="A104" s="2630"/>
      <c r="B104" s="2631"/>
      <c r="C104" s="2595"/>
      <c r="D104" s="2597"/>
      <c r="E104" s="2746"/>
      <c r="F104" s="3406"/>
      <c r="G104" s="2748"/>
      <c r="H104" s="2748"/>
      <c r="I104" s="3347"/>
      <c r="J104" s="3440"/>
      <c r="K104" s="3440"/>
      <c r="L104" s="2750"/>
      <c r="M104" s="2750"/>
      <c r="N104" s="3347"/>
      <c r="O104" s="2751"/>
      <c r="P104" s="2733"/>
      <c r="Q104" s="2735"/>
      <c r="R104" s="2735"/>
      <c r="S104" s="2735"/>
      <c r="T104" s="2752"/>
      <c r="U104" s="2751"/>
      <c r="V104" s="389"/>
      <c r="W104" s="129" t="s">
        <v>200</v>
      </c>
      <c r="X104" s="343" t="s">
        <v>269</v>
      </c>
      <c r="Y104" s="349">
        <v>8</v>
      </c>
      <c r="Z104" s="333" t="s">
        <v>204</v>
      </c>
      <c r="AA104" s="402">
        <v>0.48</v>
      </c>
      <c r="AB104" s="21">
        <f t="shared" si="8"/>
        <v>3.84</v>
      </c>
      <c r="AC104" s="21">
        <f t="shared" si="9"/>
        <v>4.3007999999999997</v>
      </c>
      <c r="AD104" s="371"/>
      <c r="AE104" s="140"/>
      <c r="AF104" s="140" t="s">
        <v>199</v>
      </c>
      <c r="AG104" s="376"/>
      <c r="AH104" s="3442"/>
    </row>
    <row r="105" spans="1:34" ht="18" customHeight="1" x14ac:dyDescent="0.25">
      <c r="A105" s="2630"/>
      <c r="B105" s="2631"/>
      <c r="C105" s="2595"/>
      <c r="D105" s="2597"/>
      <c r="E105" s="2746"/>
      <c r="F105" s="3406"/>
      <c r="G105" s="2748"/>
      <c r="H105" s="2748"/>
      <c r="I105" s="3347"/>
      <c r="J105" s="3440"/>
      <c r="K105" s="3440"/>
      <c r="L105" s="2750"/>
      <c r="M105" s="2750"/>
      <c r="N105" s="3347"/>
      <c r="O105" s="2751"/>
      <c r="P105" s="2733"/>
      <c r="Q105" s="2735"/>
      <c r="R105" s="2735"/>
      <c r="S105" s="2735"/>
      <c r="T105" s="2752"/>
      <c r="U105" s="2751"/>
      <c r="V105" s="389"/>
      <c r="W105" s="129" t="s">
        <v>200</v>
      </c>
      <c r="X105" s="343" t="s">
        <v>239</v>
      </c>
      <c r="Y105" s="349">
        <v>12</v>
      </c>
      <c r="Z105" s="333" t="s">
        <v>249</v>
      </c>
      <c r="AA105" s="402">
        <v>0.6</v>
      </c>
      <c r="AB105" s="21">
        <f t="shared" si="8"/>
        <v>7.1999999999999993</v>
      </c>
      <c r="AC105" s="21">
        <f t="shared" si="9"/>
        <v>8.0640000000000001</v>
      </c>
      <c r="AD105" s="371"/>
      <c r="AE105" s="333"/>
      <c r="AF105" s="333" t="s">
        <v>199</v>
      </c>
      <c r="AG105" s="376"/>
      <c r="AH105" s="3442"/>
    </row>
    <row r="106" spans="1:34" ht="18" customHeight="1" x14ac:dyDescent="0.25">
      <c r="A106" s="2630"/>
      <c r="B106" s="2631"/>
      <c r="C106" s="2595"/>
      <c r="D106" s="2597"/>
      <c r="E106" s="2746"/>
      <c r="F106" s="3406"/>
      <c r="G106" s="2748"/>
      <c r="H106" s="2748"/>
      <c r="I106" s="3347"/>
      <c r="J106" s="3440"/>
      <c r="K106" s="3440"/>
      <c r="L106" s="2750"/>
      <c r="M106" s="2750"/>
      <c r="N106" s="3347"/>
      <c r="O106" s="2751"/>
      <c r="P106" s="2733"/>
      <c r="Q106" s="2735"/>
      <c r="R106" s="2735"/>
      <c r="S106" s="2735"/>
      <c r="T106" s="2752"/>
      <c r="U106" s="2751"/>
      <c r="V106" s="389"/>
      <c r="W106" s="129" t="s">
        <v>200</v>
      </c>
      <c r="X106" s="343" t="s">
        <v>240</v>
      </c>
      <c r="Y106" s="349">
        <v>50</v>
      </c>
      <c r="Z106" s="333" t="s">
        <v>204</v>
      </c>
      <c r="AA106" s="402">
        <v>0.28999999999999998</v>
      </c>
      <c r="AB106" s="21">
        <f t="shared" si="8"/>
        <v>14.499999999999998</v>
      </c>
      <c r="AC106" s="21">
        <f t="shared" si="9"/>
        <v>16.239999999999998</v>
      </c>
      <c r="AD106" s="371"/>
      <c r="AE106" s="333"/>
      <c r="AF106" s="333" t="s">
        <v>199</v>
      </c>
      <c r="AG106" s="376"/>
      <c r="AH106" s="3442"/>
    </row>
    <row r="107" spans="1:34" ht="18" customHeight="1" x14ac:dyDescent="0.25">
      <c r="A107" s="2630"/>
      <c r="B107" s="2631"/>
      <c r="C107" s="2595"/>
      <c r="D107" s="2597"/>
      <c r="E107" s="2746"/>
      <c r="F107" s="3406"/>
      <c r="G107" s="2748"/>
      <c r="H107" s="2748"/>
      <c r="I107" s="3347"/>
      <c r="J107" s="3440"/>
      <c r="K107" s="3440"/>
      <c r="L107" s="2750"/>
      <c r="M107" s="2750"/>
      <c r="N107" s="3347"/>
      <c r="O107" s="2751"/>
      <c r="P107" s="2733"/>
      <c r="Q107" s="2735"/>
      <c r="R107" s="2735"/>
      <c r="S107" s="2735"/>
      <c r="T107" s="2752"/>
      <c r="U107" s="2751"/>
      <c r="V107" s="389"/>
      <c r="W107" s="129" t="s">
        <v>200</v>
      </c>
      <c r="X107" s="392" t="s">
        <v>270</v>
      </c>
      <c r="Y107" s="349">
        <v>1</v>
      </c>
      <c r="Z107" s="333" t="s">
        <v>204</v>
      </c>
      <c r="AA107" s="402">
        <v>5</v>
      </c>
      <c r="AB107" s="21">
        <f t="shared" si="8"/>
        <v>5</v>
      </c>
      <c r="AC107" s="21">
        <f t="shared" si="9"/>
        <v>5.6</v>
      </c>
      <c r="AD107" s="371"/>
      <c r="AE107" s="333"/>
      <c r="AF107" s="333" t="s">
        <v>199</v>
      </c>
      <c r="AG107" s="376"/>
      <c r="AH107" s="3442"/>
    </row>
    <row r="108" spans="1:34" ht="18" customHeight="1" x14ac:dyDescent="0.25">
      <c r="A108" s="2630"/>
      <c r="B108" s="2631"/>
      <c r="C108" s="2595"/>
      <c r="D108" s="2597"/>
      <c r="E108" s="2746"/>
      <c r="F108" s="3406"/>
      <c r="G108" s="2748"/>
      <c r="H108" s="2748"/>
      <c r="I108" s="3347"/>
      <c r="J108" s="3440"/>
      <c r="K108" s="3440"/>
      <c r="L108" s="2750"/>
      <c r="M108" s="2750"/>
      <c r="N108" s="3347"/>
      <c r="O108" s="2751"/>
      <c r="P108" s="2733"/>
      <c r="Q108" s="2735"/>
      <c r="R108" s="2735"/>
      <c r="S108" s="2735"/>
      <c r="T108" s="2752"/>
      <c r="U108" s="2751"/>
      <c r="V108" s="389" t="s">
        <v>252</v>
      </c>
      <c r="W108" s="350"/>
      <c r="X108" s="393" t="s">
        <v>229</v>
      </c>
      <c r="Y108" s="349"/>
      <c r="Z108" s="333"/>
      <c r="AA108" s="402"/>
      <c r="AB108" s="21"/>
      <c r="AC108" s="21"/>
      <c r="AD108" s="371">
        <f>AC109</f>
        <v>34.762</v>
      </c>
      <c r="AE108" s="333"/>
      <c r="AF108" s="376"/>
      <c r="AG108" s="376"/>
      <c r="AH108" s="3442"/>
    </row>
    <row r="109" spans="1:34" ht="18" customHeight="1" x14ac:dyDescent="0.25">
      <c r="A109" s="2630"/>
      <c r="B109" s="2631"/>
      <c r="C109" s="2595"/>
      <c r="D109" s="2597"/>
      <c r="E109" s="2746"/>
      <c r="F109" s="3406"/>
      <c r="G109" s="2748"/>
      <c r="H109" s="2748"/>
      <c r="I109" s="3347"/>
      <c r="J109" s="3440"/>
      <c r="K109" s="3440"/>
      <c r="L109" s="2750"/>
      <c r="M109" s="2750"/>
      <c r="N109" s="3347"/>
      <c r="O109" s="2751"/>
      <c r="P109" s="2733"/>
      <c r="Q109" s="2735"/>
      <c r="R109" s="2735"/>
      <c r="S109" s="2735"/>
      <c r="T109" s="2752"/>
      <c r="U109" s="2751"/>
      <c r="V109" s="389"/>
      <c r="W109" s="351" t="s">
        <v>230</v>
      </c>
      <c r="X109" s="346" t="s">
        <v>231</v>
      </c>
      <c r="Y109" s="349">
        <v>1</v>
      </c>
      <c r="Z109" s="333" t="s">
        <v>204</v>
      </c>
      <c r="AA109" s="401">
        <f>31.0375</f>
        <v>31.037500000000001</v>
      </c>
      <c r="AB109" s="21">
        <f t="shared" si="8"/>
        <v>31.037500000000001</v>
      </c>
      <c r="AC109" s="21">
        <f t="shared" si="9"/>
        <v>34.762</v>
      </c>
      <c r="AD109" s="371"/>
      <c r="AE109" s="333"/>
      <c r="AF109" s="376" t="s">
        <v>199</v>
      </c>
      <c r="AG109" s="376"/>
      <c r="AH109" s="3442"/>
    </row>
    <row r="110" spans="1:34" ht="18" customHeight="1" x14ac:dyDescent="0.25">
      <c r="A110" s="2630"/>
      <c r="B110" s="2631"/>
      <c r="C110" s="2595"/>
      <c r="D110" s="2597"/>
      <c r="E110" s="2746"/>
      <c r="F110" s="3406"/>
      <c r="G110" s="2748"/>
      <c r="H110" s="2748"/>
      <c r="I110" s="3347"/>
      <c r="J110" s="3440"/>
      <c r="K110" s="3440"/>
      <c r="L110" s="2750"/>
      <c r="M110" s="2750"/>
      <c r="N110" s="3347"/>
      <c r="O110" s="2751"/>
      <c r="P110" s="2733"/>
      <c r="Q110" s="2735"/>
      <c r="R110" s="2735"/>
      <c r="S110" s="2735"/>
      <c r="T110" s="2752"/>
      <c r="U110" s="2751"/>
      <c r="V110" s="389" t="s">
        <v>211</v>
      </c>
      <c r="W110" s="350"/>
      <c r="X110" s="352" t="s">
        <v>212</v>
      </c>
      <c r="Y110" s="349"/>
      <c r="Z110" s="333"/>
      <c r="AA110" s="402"/>
      <c r="AB110" s="21"/>
      <c r="AC110" s="21"/>
      <c r="AD110" s="371">
        <f>SUM(AC111:AC117)</f>
        <v>85.560832000000005</v>
      </c>
      <c r="AE110" s="333"/>
      <c r="AF110" s="376"/>
      <c r="AG110" s="376"/>
      <c r="AH110" s="3442"/>
    </row>
    <row r="111" spans="1:34" ht="18" customHeight="1" x14ac:dyDescent="0.25">
      <c r="A111" s="2630"/>
      <c r="B111" s="2631"/>
      <c r="C111" s="2595"/>
      <c r="D111" s="2597"/>
      <c r="E111" s="2746"/>
      <c r="F111" s="3406"/>
      <c r="G111" s="2748"/>
      <c r="H111" s="2748"/>
      <c r="I111" s="3347"/>
      <c r="J111" s="3440"/>
      <c r="K111" s="3440"/>
      <c r="L111" s="2750"/>
      <c r="M111" s="2750"/>
      <c r="N111" s="3347"/>
      <c r="O111" s="2751"/>
      <c r="P111" s="2733"/>
      <c r="Q111" s="2735"/>
      <c r="R111" s="2735"/>
      <c r="S111" s="2735"/>
      <c r="T111" s="2752"/>
      <c r="U111" s="2751"/>
      <c r="V111" s="389"/>
      <c r="W111" s="129" t="s">
        <v>200</v>
      </c>
      <c r="X111" s="391" t="s">
        <v>316</v>
      </c>
      <c r="Y111" s="349">
        <v>2</v>
      </c>
      <c r="Z111" s="333" t="s">
        <v>238</v>
      </c>
      <c r="AA111" s="401">
        <v>9.2200000000000006</v>
      </c>
      <c r="AB111" s="21">
        <f t="shared" si="8"/>
        <v>18.440000000000001</v>
      </c>
      <c r="AC111" s="21">
        <f t="shared" si="9"/>
        <v>20.652800000000003</v>
      </c>
      <c r="AD111" s="371"/>
      <c r="AE111" s="140"/>
      <c r="AF111" s="140" t="s">
        <v>199</v>
      </c>
      <c r="AG111" s="376"/>
      <c r="AH111" s="3442"/>
    </row>
    <row r="112" spans="1:34" ht="18" customHeight="1" x14ac:dyDescent="0.25">
      <c r="A112" s="2630"/>
      <c r="B112" s="2631"/>
      <c r="C112" s="2595"/>
      <c r="D112" s="2597"/>
      <c r="E112" s="2746"/>
      <c r="F112" s="3406"/>
      <c r="G112" s="2748"/>
      <c r="H112" s="2748"/>
      <c r="I112" s="3347"/>
      <c r="J112" s="3440"/>
      <c r="K112" s="3440"/>
      <c r="L112" s="2750"/>
      <c r="M112" s="2750"/>
      <c r="N112" s="3347"/>
      <c r="O112" s="2751"/>
      <c r="P112" s="2733"/>
      <c r="Q112" s="2735"/>
      <c r="R112" s="2735"/>
      <c r="S112" s="2735"/>
      <c r="T112" s="2752"/>
      <c r="U112" s="2751"/>
      <c r="V112" s="389"/>
      <c r="W112" s="129" t="s">
        <v>200</v>
      </c>
      <c r="X112" s="343" t="s">
        <v>317</v>
      </c>
      <c r="Y112" s="349">
        <v>4</v>
      </c>
      <c r="Z112" s="333" t="s">
        <v>204</v>
      </c>
      <c r="AA112" s="402">
        <v>5.41</v>
      </c>
      <c r="AB112" s="21">
        <f t="shared" si="8"/>
        <v>21.64</v>
      </c>
      <c r="AC112" s="21">
        <f t="shared" si="9"/>
        <v>24.236800000000002</v>
      </c>
      <c r="AD112" s="371"/>
      <c r="AE112" s="20"/>
      <c r="AF112" s="20" t="s">
        <v>199</v>
      </c>
      <c r="AG112" s="376"/>
      <c r="AH112" s="3442"/>
    </row>
    <row r="113" spans="1:34" ht="18" customHeight="1" x14ac:dyDescent="0.25">
      <c r="A113" s="2630"/>
      <c r="B113" s="2631"/>
      <c r="C113" s="2595"/>
      <c r="D113" s="2597"/>
      <c r="E113" s="2746"/>
      <c r="F113" s="3406"/>
      <c r="G113" s="2748"/>
      <c r="H113" s="2748"/>
      <c r="I113" s="3347"/>
      <c r="J113" s="3440"/>
      <c r="K113" s="3440"/>
      <c r="L113" s="2750"/>
      <c r="M113" s="2750"/>
      <c r="N113" s="3347"/>
      <c r="O113" s="2751"/>
      <c r="P113" s="2733"/>
      <c r="Q113" s="2735"/>
      <c r="R113" s="2735"/>
      <c r="S113" s="2735"/>
      <c r="T113" s="2752"/>
      <c r="U113" s="2751"/>
      <c r="V113" s="389"/>
      <c r="W113" s="129" t="s">
        <v>200</v>
      </c>
      <c r="X113" s="343" t="s">
        <v>318</v>
      </c>
      <c r="Y113" s="349">
        <v>2</v>
      </c>
      <c r="Z113" s="333" t="s">
        <v>204</v>
      </c>
      <c r="AA113" s="402">
        <v>4.2865000000000002</v>
      </c>
      <c r="AB113" s="21">
        <f t="shared" si="8"/>
        <v>8.5730000000000004</v>
      </c>
      <c r="AC113" s="21">
        <f t="shared" si="9"/>
        <v>9.6017600000000005</v>
      </c>
      <c r="AD113" s="371"/>
      <c r="AE113" s="20"/>
      <c r="AF113" s="20" t="s">
        <v>199</v>
      </c>
      <c r="AG113" s="376"/>
      <c r="AH113" s="3442"/>
    </row>
    <row r="114" spans="1:34" ht="18" customHeight="1" x14ac:dyDescent="0.25">
      <c r="A114" s="2630"/>
      <c r="B114" s="2631"/>
      <c r="C114" s="2595"/>
      <c r="D114" s="2597"/>
      <c r="E114" s="2746"/>
      <c r="F114" s="3406"/>
      <c r="G114" s="2748"/>
      <c r="H114" s="2748"/>
      <c r="I114" s="3347"/>
      <c r="J114" s="3440"/>
      <c r="K114" s="3440"/>
      <c r="L114" s="2750"/>
      <c r="M114" s="2750"/>
      <c r="N114" s="3347"/>
      <c r="O114" s="2751"/>
      <c r="P114" s="2733"/>
      <c r="Q114" s="2735"/>
      <c r="R114" s="2735"/>
      <c r="S114" s="2735"/>
      <c r="T114" s="2752"/>
      <c r="U114" s="2751"/>
      <c r="V114" s="389"/>
      <c r="W114" s="129" t="s">
        <v>200</v>
      </c>
      <c r="X114" s="343" t="s">
        <v>319</v>
      </c>
      <c r="Y114" s="349">
        <v>1</v>
      </c>
      <c r="Z114" s="333" t="s">
        <v>204</v>
      </c>
      <c r="AA114" s="401">
        <v>1.52</v>
      </c>
      <c r="AB114" s="21">
        <f t="shared" si="8"/>
        <v>1.52</v>
      </c>
      <c r="AC114" s="21">
        <f t="shared" si="9"/>
        <v>1.7023999999999999</v>
      </c>
      <c r="AD114" s="371"/>
      <c r="AE114" s="20"/>
      <c r="AF114" s="20" t="s">
        <v>199</v>
      </c>
      <c r="AG114" s="376"/>
      <c r="AH114" s="3442"/>
    </row>
    <row r="115" spans="1:34" ht="18" customHeight="1" x14ac:dyDescent="0.25">
      <c r="A115" s="2630"/>
      <c r="B115" s="2631"/>
      <c r="C115" s="2595"/>
      <c r="D115" s="2597"/>
      <c r="E115" s="2746"/>
      <c r="F115" s="3406"/>
      <c r="G115" s="2748"/>
      <c r="H115" s="2748"/>
      <c r="I115" s="3347"/>
      <c r="J115" s="3440"/>
      <c r="K115" s="3440"/>
      <c r="L115" s="2750"/>
      <c r="M115" s="2750"/>
      <c r="N115" s="3347"/>
      <c r="O115" s="2751"/>
      <c r="P115" s="2733"/>
      <c r="Q115" s="2735"/>
      <c r="R115" s="2735"/>
      <c r="S115" s="2735"/>
      <c r="T115" s="2752"/>
      <c r="U115" s="2751"/>
      <c r="V115" s="389"/>
      <c r="W115" s="129" t="s">
        <v>200</v>
      </c>
      <c r="X115" s="343" t="s">
        <v>320</v>
      </c>
      <c r="Y115" s="349">
        <v>4</v>
      </c>
      <c r="Z115" s="333" t="s">
        <v>271</v>
      </c>
      <c r="AA115" s="402">
        <v>2.0230999999999999</v>
      </c>
      <c r="AB115" s="21">
        <f t="shared" si="8"/>
        <v>8.0923999999999996</v>
      </c>
      <c r="AC115" s="21">
        <f t="shared" si="9"/>
        <v>9.0634879999999995</v>
      </c>
      <c r="AD115" s="371"/>
      <c r="AE115" s="140"/>
      <c r="AF115" s="140" t="s">
        <v>199</v>
      </c>
      <c r="AG115" s="376"/>
      <c r="AH115" s="3442"/>
    </row>
    <row r="116" spans="1:34" ht="18" customHeight="1" x14ac:dyDescent="0.25">
      <c r="A116" s="2632"/>
      <c r="B116" s="2633"/>
      <c r="C116" s="2595"/>
      <c r="D116" s="2597"/>
      <c r="E116" s="2746"/>
      <c r="F116" s="3406"/>
      <c r="G116" s="2748"/>
      <c r="H116" s="2748"/>
      <c r="I116" s="3347"/>
      <c r="J116" s="3440"/>
      <c r="K116" s="3440"/>
      <c r="L116" s="2750"/>
      <c r="M116" s="2750"/>
      <c r="N116" s="3347"/>
      <c r="O116" s="2751"/>
      <c r="P116" s="2733"/>
      <c r="Q116" s="2735"/>
      <c r="R116" s="2735"/>
      <c r="S116" s="2735"/>
      <c r="T116" s="2752"/>
      <c r="U116" s="2751"/>
      <c r="V116" s="389"/>
      <c r="W116" s="129" t="s">
        <v>200</v>
      </c>
      <c r="X116" s="343" t="s">
        <v>321</v>
      </c>
      <c r="Y116" s="349">
        <v>2</v>
      </c>
      <c r="Z116" s="353" t="s">
        <v>259</v>
      </c>
      <c r="AA116" s="401">
        <v>3.7541000000000002</v>
      </c>
      <c r="AB116" s="21">
        <f t="shared" si="8"/>
        <v>7.5082000000000004</v>
      </c>
      <c r="AC116" s="21">
        <f t="shared" si="9"/>
        <v>8.4091839999999998</v>
      </c>
      <c r="AD116" s="371"/>
      <c r="AE116" s="140"/>
      <c r="AF116" s="140" t="s">
        <v>199</v>
      </c>
      <c r="AG116" s="376"/>
      <c r="AH116" s="3442"/>
    </row>
    <row r="117" spans="1:34" ht="18" customHeight="1" x14ac:dyDescent="0.25">
      <c r="A117" s="2628" t="s">
        <v>140</v>
      </c>
      <c r="B117" s="2629"/>
      <c r="C117" s="2595"/>
      <c r="D117" s="2597"/>
      <c r="E117" s="2746"/>
      <c r="F117" s="3406"/>
      <c r="G117" s="2748"/>
      <c r="H117" s="2748"/>
      <c r="I117" s="3347"/>
      <c r="J117" s="3440"/>
      <c r="K117" s="3440"/>
      <c r="L117" s="2750"/>
      <c r="M117" s="2750"/>
      <c r="N117" s="3347"/>
      <c r="O117" s="2751"/>
      <c r="P117" s="2733"/>
      <c r="Q117" s="2735"/>
      <c r="R117" s="2735"/>
      <c r="S117" s="2735"/>
      <c r="T117" s="2752"/>
      <c r="U117" s="2751"/>
      <c r="V117" s="390"/>
      <c r="W117" s="146" t="s">
        <v>200</v>
      </c>
      <c r="X117" s="392" t="s">
        <v>451</v>
      </c>
      <c r="Y117" s="354">
        <v>2</v>
      </c>
      <c r="Z117" s="355" t="s">
        <v>204</v>
      </c>
      <c r="AA117" s="403">
        <v>5.31</v>
      </c>
      <c r="AB117" s="116">
        <f t="shared" si="8"/>
        <v>10.62</v>
      </c>
      <c r="AC117" s="116">
        <f t="shared" si="9"/>
        <v>11.894399999999999</v>
      </c>
      <c r="AD117" s="373"/>
      <c r="AE117" s="140"/>
      <c r="AF117" s="140" t="s">
        <v>199</v>
      </c>
      <c r="AG117" s="376"/>
      <c r="AH117" s="3442"/>
    </row>
    <row r="118" spans="1:34" ht="96.75" customHeight="1" x14ac:dyDescent="0.25">
      <c r="A118" s="2630"/>
      <c r="B118" s="2631"/>
      <c r="C118" s="2593" t="s">
        <v>3</v>
      </c>
      <c r="D118" s="2596" t="s">
        <v>4</v>
      </c>
      <c r="E118" s="2878" t="s">
        <v>284</v>
      </c>
      <c r="F118" s="3405" t="s">
        <v>200</v>
      </c>
      <c r="G118" s="2845" t="s">
        <v>288</v>
      </c>
      <c r="H118" s="2845" t="s">
        <v>272</v>
      </c>
      <c r="I118" s="3346" t="s">
        <v>273</v>
      </c>
      <c r="J118" s="3439">
        <v>0</v>
      </c>
      <c r="K118" s="3439">
        <v>1</v>
      </c>
      <c r="L118" s="2761">
        <v>0</v>
      </c>
      <c r="M118" s="2761">
        <v>22</v>
      </c>
      <c r="N118" s="3346" t="s">
        <v>660</v>
      </c>
      <c r="O118" s="2855" t="s">
        <v>661</v>
      </c>
      <c r="P118" s="2732">
        <f>AD118</f>
        <v>170.24</v>
      </c>
      <c r="Q118" s="2734">
        <v>0</v>
      </c>
      <c r="R118" s="2734">
        <v>0</v>
      </c>
      <c r="S118" s="2734">
        <v>0</v>
      </c>
      <c r="T118" s="2953">
        <f>SUM(P118:R119)</f>
        <v>170.24</v>
      </c>
      <c r="U118" s="2855" t="s">
        <v>662</v>
      </c>
      <c r="V118" s="356" t="s">
        <v>622</v>
      </c>
      <c r="W118" s="1095"/>
      <c r="X118" s="1096" t="s">
        <v>256</v>
      </c>
      <c r="Y118" s="357"/>
      <c r="Z118" s="358"/>
      <c r="AA118" s="404"/>
      <c r="AB118" s="188"/>
      <c r="AC118" s="188"/>
      <c r="AD118" s="377">
        <f>+AC119</f>
        <v>170.24</v>
      </c>
      <c r="AE118" s="358"/>
      <c r="AF118" s="190"/>
      <c r="AG118" s="190"/>
      <c r="AH118" s="2744" t="s">
        <v>1223</v>
      </c>
    </row>
    <row r="119" spans="1:34" ht="96.75" customHeight="1" x14ac:dyDescent="0.25">
      <c r="A119" s="2630"/>
      <c r="B119" s="2631"/>
      <c r="C119" s="2594"/>
      <c r="D119" s="2597"/>
      <c r="E119" s="2746"/>
      <c r="F119" s="3406"/>
      <c r="G119" s="2748"/>
      <c r="H119" s="2748"/>
      <c r="I119" s="3347"/>
      <c r="J119" s="3440"/>
      <c r="K119" s="3440"/>
      <c r="L119" s="2750"/>
      <c r="M119" s="2750"/>
      <c r="N119" s="3347"/>
      <c r="O119" s="2751"/>
      <c r="P119" s="2733"/>
      <c r="Q119" s="2735"/>
      <c r="R119" s="2735"/>
      <c r="S119" s="2735"/>
      <c r="T119" s="2752"/>
      <c r="U119" s="2751"/>
      <c r="V119" s="74"/>
      <c r="W119" s="351" t="s">
        <v>629</v>
      </c>
      <c r="X119" s="397" t="s">
        <v>632</v>
      </c>
      <c r="Y119" s="19">
        <v>1</v>
      </c>
      <c r="Z119" s="20" t="s">
        <v>204</v>
      </c>
      <c r="AA119" s="130">
        <v>152</v>
      </c>
      <c r="AB119" s="21">
        <f>+Y119*AA119</f>
        <v>152</v>
      </c>
      <c r="AC119" s="21">
        <f>+AB119*0.12+AB119</f>
        <v>170.24</v>
      </c>
      <c r="AD119" s="22"/>
      <c r="AE119" s="20"/>
      <c r="AF119" s="24" t="s">
        <v>199</v>
      </c>
      <c r="AG119" s="24"/>
      <c r="AH119" s="2745"/>
    </row>
    <row r="120" spans="1:34" ht="29.25" customHeight="1" x14ac:dyDescent="0.25">
      <c r="A120" s="2630"/>
      <c r="B120" s="2631"/>
      <c r="C120" s="2753" t="s">
        <v>1</v>
      </c>
      <c r="D120" s="2596" t="s">
        <v>2</v>
      </c>
      <c r="E120" s="2878" t="s">
        <v>91</v>
      </c>
      <c r="F120" s="3530" t="s">
        <v>200</v>
      </c>
      <c r="G120" s="3532" t="s">
        <v>289</v>
      </c>
      <c r="H120" s="2845" t="s">
        <v>251</v>
      </c>
      <c r="I120" s="3346" t="s">
        <v>274</v>
      </c>
      <c r="J120" s="2760">
        <v>0</v>
      </c>
      <c r="K120" s="3439">
        <v>2</v>
      </c>
      <c r="L120" s="2761">
        <v>0</v>
      </c>
      <c r="M120" s="2761">
        <v>22</v>
      </c>
      <c r="N120" s="3346" t="s">
        <v>294</v>
      </c>
      <c r="O120" s="2960" t="s">
        <v>295</v>
      </c>
      <c r="P120" s="3188">
        <f>+AD120+AD124+AD126</f>
        <v>399.73920000000004</v>
      </c>
      <c r="Q120" s="3190">
        <v>0</v>
      </c>
      <c r="R120" s="3190">
        <v>0</v>
      </c>
      <c r="S120" s="3190">
        <v>0</v>
      </c>
      <c r="T120" s="3204">
        <f>SUM(P120:R125)</f>
        <v>399.73920000000004</v>
      </c>
      <c r="U120" s="2845" t="s">
        <v>663</v>
      </c>
      <c r="V120" s="359" t="s">
        <v>255</v>
      </c>
      <c r="W120" s="77"/>
      <c r="X120" s="383" t="s">
        <v>256</v>
      </c>
      <c r="Y120" s="13"/>
      <c r="Z120" s="14"/>
      <c r="AA120" s="157"/>
      <c r="AB120" s="15"/>
      <c r="AC120" s="15"/>
      <c r="AD120" s="17">
        <f>SUM(AC121:AC123)</f>
        <v>343.73920000000004</v>
      </c>
      <c r="AE120" s="14"/>
      <c r="AF120" s="36"/>
      <c r="AG120" s="36"/>
      <c r="AH120" s="2744"/>
    </row>
    <row r="121" spans="1:34" ht="29.25" customHeight="1" x14ac:dyDescent="0.25">
      <c r="A121" s="2630"/>
      <c r="B121" s="2631"/>
      <c r="C121" s="2754"/>
      <c r="D121" s="2597"/>
      <c r="E121" s="2746"/>
      <c r="F121" s="3406"/>
      <c r="G121" s="3533"/>
      <c r="H121" s="2748"/>
      <c r="I121" s="3347"/>
      <c r="J121" s="2749"/>
      <c r="K121" s="3440"/>
      <c r="L121" s="2750"/>
      <c r="M121" s="2750"/>
      <c r="N121" s="3347"/>
      <c r="O121" s="3110"/>
      <c r="P121" s="3189"/>
      <c r="Q121" s="3191"/>
      <c r="R121" s="3191"/>
      <c r="S121" s="3191"/>
      <c r="T121" s="3205"/>
      <c r="U121" s="2748"/>
      <c r="V121" s="74"/>
      <c r="W121" s="351" t="s">
        <v>275</v>
      </c>
      <c r="X121" s="397" t="s">
        <v>276</v>
      </c>
      <c r="Y121" s="19">
        <v>1</v>
      </c>
      <c r="Z121" s="20" t="s">
        <v>204</v>
      </c>
      <c r="AA121" s="406">
        <v>89</v>
      </c>
      <c r="AB121" s="21">
        <f t="shared" ref="AB121:AB132" si="10">+Y121*AA121</f>
        <v>89</v>
      </c>
      <c r="AC121" s="21">
        <f t="shared" ref="AC121:AC132" si="11">+AB121*0.12+AB121</f>
        <v>99.68</v>
      </c>
      <c r="AD121" s="22"/>
      <c r="AE121" s="20"/>
      <c r="AF121" s="24" t="s">
        <v>199</v>
      </c>
      <c r="AG121" s="24"/>
      <c r="AH121" s="2745"/>
    </row>
    <row r="122" spans="1:34" ht="29.25" customHeight="1" x14ac:dyDescent="0.25">
      <c r="A122" s="2630"/>
      <c r="B122" s="2631"/>
      <c r="C122" s="2754"/>
      <c r="D122" s="2597"/>
      <c r="E122" s="2746"/>
      <c r="F122" s="3406"/>
      <c r="G122" s="3533"/>
      <c r="H122" s="2748"/>
      <c r="I122" s="3347"/>
      <c r="J122" s="2749"/>
      <c r="K122" s="3440"/>
      <c r="L122" s="2750"/>
      <c r="M122" s="2750"/>
      <c r="N122" s="3347"/>
      <c r="O122" s="3110"/>
      <c r="P122" s="3189"/>
      <c r="Q122" s="3191"/>
      <c r="R122" s="3191"/>
      <c r="S122" s="3191"/>
      <c r="T122" s="3205"/>
      <c r="U122" s="2748"/>
      <c r="V122" s="74"/>
      <c r="W122" s="351" t="s">
        <v>277</v>
      </c>
      <c r="X122" s="397" t="s">
        <v>278</v>
      </c>
      <c r="Y122" s="19">
        <v>2</v>
      </c>
      <c r="Z122" s="20" t="s">
        <v>204</v>
      </c>
      <c r="AA122" s="406">
        <v>89</v>
      </c>
      <c r="AB122" s="21">
        <f t="shared" si="10"/>
        <v>178</v>
      </c>
      <c r="AC122" s="21">
        <f t="shared" si="11"/>
        <v>199.36</v>
      </c>
      <c r="AD122" s="22"/>
      <c r="AE122" s="20"/>
      <c r="AF122" s="24" t="s">
        <v>199</v>
      </c>
      <c r="AG122" s="24"/>
      <c r="AH122" s="2745"/>
    </row>
    <row r="123" spans="1:34" ht="29.25" customHeight="1" x14ac:dyDescent="0.25">
      <c r="A123" s="2630"/>
      <c r="B123" s="2631"/>
      <c r="C123" s="2754"/>
      <c r="D123" s="2597"/>
      <c r="E123" s="2746"/>
      <c r="F123" s="3406"/>
      <c r="G123" s="3533"/>
      <c r="H123" s="2748"/>
      <c r="I123" s="3347"/>
      <c r="J123" s="2749"/>
      <c r="K123" s="3440"/>
      <c r="L123" s="2750"/>
      <c r="M123" s="2750"/>
      <c r="N123" s="3347"/>
      <c r="O123" s="3110"/>
      <c r="P123" s="3189"/>
      <c r="Q123" s="3191"/>
      <c r="R123" s="3191"/>
      <c r="S123" s="3191"/>
      <c r="T123" s="3205"/>
      <c r="U123" s="2748"/>
      <c r="V123" s="74"/>
      <c r="W123" s="1097" t="s">
        <v>631</v>
      </c>
      <c r="X123" s="337" t="s">
        <v>633</v>
      </c>
      <c r="Y123" s="147">
        <v>1</v>
      </c>
      <c r="Z123" s="140" t="s">
        <v>204</v>
      </c>
      <c r="AA123" s="155">
        <v>39.909999999999997</v>
      </c>
      <c r="AB123" s="21">
        <f t="shared" ref="AB123" si="12">+Y123*AA123</f>
        <v>39.909999999999997</v>
      </c>
      <c r="AC123" s="2192">
        <f t="shared" ref="AC123" si="13">+AB123*0.12+AB123</f>
        <v>44.699199999999998</v>
      </c>
      <c r="AD123" s="22"/>
      <c r="AE123" s="20"/>
      <c r="AF123" s="24"/>
      <c r="AG123" s="24" t="s">
        <v>199</v>
      </c>
      <c r="AH123" s="2745"/>
    </row>
    <row r="124" spans="1:34" ht="29.25" customHeight="1" x14ac:dyDescent="0.25">
      <c r="A124" s="2630"/>
      <c r="B124" s="2631"/>
      <c r="C124" s="2754"/>
      <c r="D124" s="2597"/>
      <c r="E124" s="2746"/>
      <c r="F124" s="3406"/>
      <c r="G124" s="3533"/>
      <c r="H124" s="2748"/>
      <c r="I124" s="3347"/>
      <c r="J124" s="2749"/>
      <c r="K124" s="3440"/>
      <c r="L124" s="2750"/>
      <c r="M124" s="2750"/>
      <c r="N124" s="3347"/>
      <c r="O124" s="3110"/>
      <c r="P124" s="3189"/>
      <c r="Q124" s="3191"/>
      <c r="R124" s="3191"/>
      <c r="S124" s="3191"/>
      <c r="T124" s="3205"/>
      <c r="U124" s="2748"/>
      <c r="V124" s="132" t="s">
        <v>630</v>
      </c>
      <c r="W124" s="874"/>
      <c r="X124" s="875" t="s">
        <v>436</v>
      </c>
      <c r="Y124" s="19"/>
      <c r="Z124" s="20"/>
      <c r="AA124" s="130"/>
      <c r="AB124" s="21"/>
      <c r="AC124" s="21"/>
      <c r="AD124" s="2339">
        <f>+AC125</f>
        <v>0</v>
      </c>
      <c r="AE124" s="20"/>
      <c r="AF124" s="24"/>
      <c r="AG124" s="24"/>
      <c r="AH124" s="2745"/>
    </row>
    <row r="125" spans="1:34" ht="29.25" customHeight="1" x14ac:dyDescent="0.25">
      <c r="A125" s="2630"/>
      <c r="B125" s="2631"/>
      <c r="C125" s="2754"/>
      <c r="D125" s="2597"/>
      <c r="E125" s="2746"/>
      <c r="F125" s="3406"/>
      <c r="G125" s="3533"/>
      <c r="H125" s="2748"/>
      <c r="I125" s="3347"/>
      <c r="J125" s="2749"/>
      <c r="K125" s="3440"/>
      <c r="L125" s="2750"/>
      <c r="M125" s="2750"/>
      <c r="N125" s="3347"/>
      <c r="O125" s="3110"/>
      <c r="P125" s="3189"/>
      <c r="Q125" s="3191"/>
      <c r="R125" s="3191"/>
      <c r="S125" s="3191"/>
      <c r="T125" s="3205"/>
      <c r="U125" s="2748"/>
      <c r="V125" s="145"/>
      <c r="W125" s="1097" t="s">
        <v>631</v>
      </c>
      <c r="X125" s="337" t="s">
        <v>633</v>
      </c>
      <c r="Y125" s="147">
        <v>0</v>
      </c>
      <c r="Z125" s="140" t="s">
        <v>204</v>
      </c>
      <c r="AA125" s="155">
        <v>39.909999999999997</v>
      </c>
      <c r="AB125" s="116">
        <f>+Y125*AA125</f>
        <v>0</v>
      </c>
      <c r="AC125" s="116">
        <f>+AB125*0.12+AB125</f>
        <v>0</v>
      </c>
      <c r="AD125" s="139"/>
      <c r="AE125" s="140"/>
      <c r="AF125" s="58" t="s">
        <v>199</v>
      </c>
      <c r="AG125" s="58"/>
      <c r="AH125" s="2745"/>
    </row>
    <row r="126" spans="1:34" ht="29.25" customHeight="1" x14ac:dyDescent="0.25">
      <c r="A126" s="2630"/>
      <c r="B126" s="2631"/>
      <c r="C126" s="2754"/>
      <c r="D126" s="2597"/>
      <c r="E126" s="2746"/>
      <c r="F126" s="3406"/>
      <c r="G126" s="3533"/>
      <c r="H126" s="2748"/>
      <c r="I126" s="3347"/>
      <c r="J126" s="2749"/>
      <c r="K126" s="3440"/>
      <c r="L126" s="2750"/>
      <c r="M126" s="2750"/>
      <c r="N126" s="3347"/>
      <c r="O126" s="3110"/>
      <c r="P126" s="3189"/>
      <c r="Q126" s="3191"/>
      <c r="R126" s="3191"/>
      <c r="S126" s="3191"/>
      <c r="T126" s="3205"/>
      <c r="U126" s="2748"/>
      <c r="V126" s="132" t="s">
        <v>215</v>
      </c>
      <c r="W126" s="74"/>
      <c r="X126" s="395" t="s">
        <v>206</v>
      </c>
      <c r="Y126" s="360"/>
      <c r="Z126" s="20"/>
      <c r="AA126" s="130"/>
      <c r="AB126" s="21"/>
      <c r="AC126" s="21"/>
      <c r="AD126" s="22">
        <f>SUM(AC127:AC127)</f>
        <v>56</v>
      </c>
      <c r="AE126" s="20"/>
      <c r="AF126" s="24"/>
      <c r="AG126" s="24"/>
      <c r="AH126" s="2745"/>
    </row>
    <row r="127" spans="1:34" ht="29.25" customHeight="1" x14ac:dyDescent="0.25">
      <c r="A127" s="2630"/>
      <c r="B127" s="2631"/>
      <c r="C127" s="3107"/>
      <c r="D127" s="2598"/>
      <c r="E127" s="2879"/>
      <c r="F127" s="3531"/>
      <c r="G127" s="3534"/>
      <c r="H127" s="2846"/>
      <c r="I127" s="3535"/>
      <c r="J127" s="2848"/>
      <c r="K127" s="3536"/>
      <c r="L127" s="2881"/>
      <c r="M127" s="2881"/>
      <c r="N127" s="3535"/>
      <c r="O127" s="3108"/>
      <c r="P127" s="3224"/>
      <c r="Q127" s="3225"/>
      <c r="R127" s="3225"/>
      <c r="S127" s="3225"/>
      <c r="T127" s="3226"/>
      <c r="U127" s="2846"/>
      <c r="V127" s="75"/>
      <c r="W127" s="143" t="s">
        <v>200</v>
      </c>
      <c r="X127" s="396" t="s">
        <v>250</v>
      </c>
      <c r="Y127" s="379">
        <v>1</v>
      </c>
      <c r="Z127" s="26" t="s">
        <v>204</v>
      </c>
      <c r="AA127" s="577">
        <v>50</v>
      </c>
      <c r="AB127" s="27">
        <f t="shared" ref="AB127" si="14">+Y127*AA127</f>
        <v>50</v>
      </c>
      <c r="AC127" s="27">
        <f t="shared" ref="AC127" si="15">+AB127*0.12+AB127</f>
        <v>56</v>
      </c>
      <c r="AD127" s="28"/>
      <c r="AE127" s="26"/>
      <c r="AF127" s="29" t="s">
        <v>199</v>
      </c>
      <c r="AG127" s="205"/>
      <c r="AH127" s="2822"/>
    </row>
    <row r="128" spans="1:34" ht="18" customHeight="1" x14ac:dyDescent="0.25">
      <c r="A128" s="2630"/>
      <c r="B128" s="2631"/>
      <c r="C128" s="2593" t="s">
        <v>19</v>
      </c>
      <c r="D128" s="2596" t="s">
        <v>20</v>
      </c>
      <c r="E128" s="2878" t="s">
        <v>91</v>
      </c>
      <c r="F128" s="3405" t="s">
        <v>200</v>
      </c>
      <c r="G128" s="2845" t="s">
        <v>285</v>
      </c>
      <c r="H128" s="2845" t="s">
        <v>203</v>
      </c>
      <c r="I128" s="2845" t="s">
        <v>279</v>
      </c>
      <c r="J128" s="3362">
        <v>5</v>
      </c>
      <c r="K128" s="3362">
        <v>5</v>
      </c>
      <c r="L128" s="2853">
        <v>22</v>
      </c>
      <c r="M128" s="2853">
        <v>22</v>
      </c>
      <c r="N128" s="3346" t="s">
        <v>296</v>
      </c>
      <c r="O128" s="2960" t="s">
        <v>221</v>
      </c>
      <c r="P128" s="2905">
        <f>AD128</f>
        <v>335.60284799999999</v>
      </c>
      <c r="Q128" s="2908">
        <v>0</v>
      </c>
      <c r="R128" s="2908">
        <v>0</v>
      </c>
      <c r="S128" s="2908">
        <v>0</v>
      </c>
      <c r="T128" s="2911">
        <f>SUM(P128:R144)</f>
        <v>335.60284799999999</v>
      </c>
      <c r="U128" s="2751" t="s">
        <v>333</v>
      </c>
      <c r="V128" s="79" t="s">
        <v>197</v>
      </c>
      <c r="W128" s="175"/>
      <c r="X128" s="380" t="s">
        <v>198</v>
      </c>
      <c r="Y128" s="381"/>
      <c r="Z128" s="382"/>
      <c r="AA128" s="407"/>
      <c r="AB128" s="34"/>
      <c r="AC128" s="34"/>
      <c r="AD128" s="259">
        <f>SUM(AC129:AC144)</f>
        <v>335.60284799999999</v>
      </c>
      <c r="AE128" s="60"/>
      <c r="AF128" s="52"/>
      <c r="AG128" s="190"/>
      <c r="AH128" s="2745"/>
    </row>
    <row r="129" spans="1:34" ht="18" customHeight="1" x14ac:dyDescent="0.25">
      <c r="A129" s="2630"/>
      <c r="B129" s="2631"/>
      <c r="C129" s="2594"/>
      <c r="D129" s="2597"/>
      <c r="E129" s="2746"/>
      <c r="F129" s="3406"/>
      <c r="G129" s="2748"/>
      <c r="H129" s="2748"/>
      <c r="I129" s="2748"/>
      <c r="J129" s="3138"/>
      <c r="K129" s="3138"/>
      <c r="L129" s="2854"/>
      <c r="M129" s="2854"/>
      <c r="N129" s="3347"/>
      <c r="O129" s="3110"/>
      <c r="P129" s="2905"/>
      <c r="Q129" s="2908"/>
      <c r="R129" s="2908"/>
      <c r="S129" s="2908"/>
      <c r="T129" s="2911"/>
      <c r="U129" s="2751"/>
      <c r="V129" s="132"/>
      <c r="W129" s="129" t="s">
        <v>200</v>
      </c>
      <c r="X129" s="397" t="s">
        <v>322</v>
      </c>
      <c r="Y129" s="335">
        <v>1</v>
      </c>
      <c r="Z129" s="39" t="s">
        <v>238</v>
      </c>
      <c r="AA129" s="408">
        <v>3.79</v>
      </c>
      <c r="AB129" s="21">
        <f t="shared" si="10"/>
        <v>3.79</v>
      </c>
      <c r="AC129" s="21">
        <f t="shared" si="11"/>
        <v>4.2447999999999997</v>
      </c>
      <c r="AD129" s="22"/>
      <c r="AE129" s="20"/>
      <c r="AF129" s="52" t="s">
        <v>199</v>
      </c>
      <c r="AG129" s="52"/>
      <c r="AH129" s="2745"/>
    </row>
    <row r="130" spans="1:34" ht="18" customHeight="1" x14ac:dyDescent="0.25">
      <c r="A130" s="2630"/>
      <c r="B130" s="2631"/>
      <c r="C130" s="2594"/>
      <c r="D130" s="2597"/>
      <c r="E130" s="2746"/>
      <c r="F130" s="3406"/>
      <c r="G130" s="2748"/>
      <c r="H130" s="2748"/>
      <c r="I130" s="2748"/>
      <c r="J130" s="3138"/>
      <c r="K130" s="3138"/>
      <c r="L130" s="2854"/>
      <c r="M130" s="2854"/>
      <c r="N130" s="3347"/>
      <c r="O130" s="3110"/>
      <c r="P130" s="2905"/>
      <c r="Q130" s="2908"/>
      <c r="R130" s="2908"/>
      <c r="S130" s="2908"/>
      <c r="T130" s="2911"/>
      <c r="U130" s="2751"/>
      <c r="V130" s="132"/>
      <c r="W130" s="129" t="s">
        <v>200</v>
      </c>
      <c r="X130" s="397" t="s">
        <v>323</v>
      </c>
      <c r="Y130" s="335">
        <v>8</v>
      </c>
      <c r="Z130" s="39" t="s">
        <v>204</v>
      </c>
      <c r="AA130" s="408">
        <v>0.35</v>
      </c>
      <c r="AB130" s="21">
        <f t="shared" si="10"/>
        <v>2.8</v>
      </c>
      <c r="AC130" s="21">
        <f t="shared" si="11"/>
        <v>3.1359999999999997</v>
      </c>
      <c r="AD130" s="22"/>
      <c r="AE130" s="140"/>
      <c r="AF130" s="52" t="s">
        <v>199</v>
      </c>
      <c r="AG130" s="52"/>
      <c r="AH130" s="2745"/>
    </row>
    <row r="131" spans="1:34" ht="18" customHeight="1" x14ac:dyDescent="0.25">
      <c r="A131" s="2630"/>
      <c r="B131" s="2631"/>
      <c r="C131" s="2594"/>
      <c r="D131" s="2597"/>
      <c r="E131" s="2746"/>
      <c r="F131" s="3406"/>
      <c r="G131" s="2748"/>
      <c r="H131" s="2748"/>
      <c r="I131" s="2748"/>
      <c r="J131" s="3138"/>
      <c r="K131" s="3138"/>
      <c r="L131" s="2854"/>
      <c r="M131" s="2854"/>
      <c r="N131" s="3347"/>
      <c r="O131" s="3110"/>
      <c r="P131" s="2905"/>
      <c r="Q131" s="2908"/>
      <c r="R131" s="2908"/>
      <c r="S131" s="2908"/>
      <c r="T131" s="2911"/>
      <c r="U131" s="2751"/>
      <c r="V131" s="132"/>
      <c r="W131" s="129" t="s">
        <v>200</v>
      </c>
      <c r="X131" s="397" t="s">
        <v>280</v>
      </c>
      <c r="Y131" s="335">
        <v>3</v>
      </c>
      <c r="Z131" s="39" t="s">
        <v>204</v>
      </c>
      <c r="AA131" s="408">
        <v>0.7</v>
      </c>
      <c r="AB131" s="21">
        <f t="shared" si="10"/>
        <v>2.0999999999999996</v>
      </c>
      <c r="AC131" s="21">
        <f t="shared" si="11"/>
        <v>2.3519999999999994</v>
      </c>
      <c r="AD131" s="22"/>
      <c r="AE131" s="140"/>
      <c r="AF131" s="52" t="s">
        <v>199</v>
      </c>
      <c r="AG131" s="52"/>
      <c r="AH131" s="2745"/>
    </row>
    <row r="132" spans="1:34" ht="18" customHeight="1" x14ac:dyDescent="0.25">
      <c r="A132" s="2630"/>
      <c r="B132" s="2631"/>
      <c r="C132" s="2594"/>
      <c r="D132" s="2597"/>
      <c r="E132" s="2746"/>
      <c r="F132" s="3406"/>
      <c r="G132" s="2748"/>
      <c r="H132" s="2748"/>
      <c r="I132" s="2748"/>
      <c r="J132" s="3138"/>
      <c r="K132" s="3138"/>
      <c r="L132" s="2854"/>
      <c r="M132" s="2854"/>
      <c r="N132" s="3347"/>
      <c r="O132" s="3110"/>
      <c r="P132" s="2905"/>
      <c r="Q132" s="2908"/>
      <c r="R132" s="2908"/>
      <c r="S132" s="2908"/>
      <c r="T132" s="2911"/>
      <c r="U132" s="2751"/>
      <c r="V132" s="132"/>
      <c r="W132" s="129" t="s">
        <v>200</v>
      </c>
      <c r="X132" s="397" t="s">
        <v>324</v>
      </c>
      <c r="Y132" s="335">
        <v>1</v>
      </c>
      <c r="Z132" s="39" t="s">
        <v>204</v>
      </c>
      <c r="AA132" s="405">
        <f>0.58</f>
        <v>0.57999999999999996</v>
      </c>
      <c r="AB132" s="21">
        <f t="shared" si="10"/>
        <v>0.57999999999999996</v>
      </c>
      <c r="AC132" s="21">
        <f t="shared" si="11"/>
        <v>0.64959999999999996</v>
      </c>
      <c r="AD132" s="22"/>
      <c r="AE132" s="20"/>
      <c r="AF132" s="52" t="s">
        <v>199</v>
      </c>
      <c r="AG132" s="52"/>
      <c r="AH132" s="2745"/>
    </row>
    <row r="133" spans="1:34" ht="18" customHeight="1" x14ac:dyDescent="0.25">
      <c r="A133" s="2630"/>
      <c r="B133" s="2631"/>
      <c r="C133" s="2594"/>
      <c r="D133" s="2597"/>
      <c r="E133" s="2746"/>
      <c r="F133" s="3406"/>
      <c r="G133" s="2748"/>
      <c r="H133" s="2748"/>
      <c r="I133" s="2748"/>
      <c r="J133" s="3138"/>
      <c r="K133" s="3138"/>
      <c r="L133" s="2854"/>
      <c r="M133" s="2854"/>
      <c r="N133" s="3347"/>
      <c r="O133" s="3110"/>
      <c r="P133" s="2905"/>
      <c r="Q133" s="2908"/>
      <c r="R133" s="2908"/>
      <c r="S133" s="2908"/>
      <c r="T133" s="2911"/>
      <c r="U133" s="2751"/>
      <c r="V133" s="132"/>
      <c r="W133" s="129" t="s">
        <v>200</v>
      </c>
      <c r="X133" s="397" t="s">
        <v>281</v>
      </c>
      <c r="Y133" s="335">
        <v>8</v>
      </c>
      <c r="Z133" s="39" t="s">
        <v>204</v>
      </c>
      <c r="AA133" s="405">
        <f>0.5</f>
        <v>0.5</v>
      </c>
      <c r="AB133" s="21">
        <f t="shared" si="8"/>
        <v>4</v>
      </c>
      <c r="AC133" s="21">
        <f t="shared" si="9"/>
        <v>4.4800000000000004</v>
      </c>
      <c r="AD133" s="22"/>
      <c r="AE133" s="20"/>
      <c r="AF133" s="52" t="s">
        <v>199</v>
      </c>
      <c r="AG133" s="52"/>
      <c r="AH133" s="2745"/>
    </row>
    <row r="134" spans="1:34" ht="18" customHeight="1" x14ac:dyDescent="0.25">
      <c r="A134" s="2630"/>
      <c r="B134" s="2631"/>
      <c r="C134" s="2594"/>
      <c r="D134" s="2597"/>
      <c r="E134" s="2746"/>
      <c r="F134" s="3406"/>
      <c r="G134" s="2748"/>
      <c r="H134" s="2748"/>
      <c r="I134" s="2748"/>
      <c r="J134" s="3138"/>
      <c r="K134" s="3138"/>
      <c r="L134" s="2854"/>
      <c r="M134" s="2854"/>
      <c r="N134" s="3347"/>
      <c r="O134" s="3110"/>
      <c r="P134" s="2905"/>
      <c r="Q134" s="2908"/>
      <c r="R134" s="2908"/>
      <c r="S134" s="2908"/>
      <c r="T134" s="2911"/>
      <c r="U134" s="2751"/>
      <c r="V134" s="132"/>
      <c r="W134" s="129" t="s">
        <v>200</v>
      </c>
      <c r="X134" s="397" t="s">
        <v>325</v>
      </c>
      <c r="Y134" s="335">
        <v>3</v>
      </c>
      <c r="Z134" s="39" t="s">
        <v>204</v>
      </c>
      <c r="AA134" s="409">
        <v>0.42</v>
      </c>
      <c r="AB134" s="21">
        <f t="shared" si="8"/>
        <v>1.26</v>
      </c>
      <c r="AC134" s="21">
        <f t="shared" si="9"/>
        <v>1.4112</v>
      </c>
      <c r="AD134" s="386"/>
      <c r="AE134" s="20"/>
      <c r="AF134" s="52" t="s">
        <v>199</v>
      </c>
      <c r="AG134" s="52"/>
      <c r="AH134" s="2745"/>
    </row>
    <row r="135" spans="1:34" ht="18" customHeight="1" x14ac:dyDescent="0.25">
      <c r="A135" s="2630"/>
      <c r="B135" s="2631"/>
      <c r="C135" s="2594"/>
      <c r="D135" s="2597"/>
      <c r="E135" s="2746"/>
      <c r="F135" s="3406"/>
      <c r="G135" s="2748"/>
      <c r="H135" s="2748"/>
      <c r="I135" s="2748"/>
      <c r="J135" s="3138"/>
      <c r="K135" s="3138"/>
      <c r="L135" s="2854"/>
      <c r="M135" s="2854"/>
      <c r="N135" s="3347"/>
      <c r="O135" s="3110"/>
      <c r="P135" s="2905"/>
      <c r="Q135" s="2908"/>
      <c r="R135" s="2908"/>
      <c r="S135" s="2908"/>
      <c r="T135" s="2911"/>
      <c r="U135" s="2751"/>
      <c r="V135" s="132"/>
      <c r="W135" s="129" t="s">
        <v>200</v>
      </c>
      <c r="X135" s="397" t="s">
        <v>326</v>
      </c>
      <c r="Y135" s="335">
        <v>2</v>
      </c>
      <c r="Z135" s="39" t="s">
        <v>204</v>
      </c>
      <c r="AA135" s="410">
        <f>9.6277</f>
        <v>9.6277000000000008</v>
      </c>
      <c r="AB135" s="21">
        <f t="shared" si="8"/>
        <v>19.255400000000002</v>
      </c>
      <c r="AC135" s="21">
        <f t="shared" si="9"/>
        <v>21.566048000000002</v>
      </c>
      <c r="AD135" s="386"/>
      <c r="AE135" s="140"/>
      <c r="AF135" s="52" t="s">
        <v>199</v>
      </c>
      <c r="AG135" s="52"/>
      <c r="AH135" s="2745"/>
    </row>
    <row r="136" spans="1:34" ht="18" customHeight="1" x14ac:dyDescent="0.25">
      <c r="A136" s="2630"/>
      <c r="B136" s="2631"/>
      <c r="C136" s="2594"/>
      <c r="D136" s="2597"/>
      <c r="E136" s="2746"/>
      <c r="F136" s="3406"/>
      <c r="G136" s="2748"/>
      <c r="H136" s="2748"/>
      <c r="I136" s="2748"/>
      <c r="J136" s="3138"/>
      <c r="K136" s="3138"/>
      <c r="L136" s="2854"/>
      <c r="M136" s="2854"/>
      <c r="N136" s="3347"/>
      <c r="O136" s="3110"/>
      <c r="P136" s="2905"/>
      <c r="Q136" s="2908"/>
      <c r="R136" s="2908"/>
      <c r="S136" s="2908"/>
      <c r="T136" s="2911"/>
      <c r="U136" s="2751"/>
      <c r="V136" s="132"/>
      <c r="W136" s="129" t="s">
        <v>200</v>
      </c>
      <c r="X136" s="361" t="s">
        <v>282</v>
      </c>
      <c r="Y136" s="335">
        <v>2</v>
      </c>
      <c r="Z136" s="39" t="s">
        <v>204</v>
      </c>
      <c r="AA136" s="409">
        <v>1.25</v>
      </c>
      <c r="AB136" s="21">
        <f t="shared" si="8"/>
        <v>2.5</v>
      </c>
      <c r="AC136" s="21">
        <f t="shared" si="9"/>
        <v>2.8</v>
      </c>
      <c r="AD136" s="386"/>
      <c r="AE136" s="140"/>
      <c r="AF136" s="52" t="s">
        <v>199</v>
      </c>
      <c r="AG136" s="52"/>
      <c r="AH136" s="2745"/>
    </row>
    <row r="137" spans="1:34" ht="18" customHeight="1" x14ac:dyDescent="0.25">
      <c r="A137" s="2630"/>
      <c r="B137" s="2631"/>
      <c r="C137" s="2594"/>
      <c r="D137" s="2597"/>
      <c r="E137" s="2746"/>
      <c r="F137" s="3406"/>
      <c r="G137" s="2748"/>
      <c r="H137" s="2748"/>
      <c r="I137" s="2748"/>
      <c r="J137" s="3138"/>
      <c r="K137" s="3138"/>
      <c r="L137" s="2854"/>
      <c r="M137" s="2854"/>
      <c r="N137" s="3347"/>
      <c r="O137" s="3110"/>
      <c r="P137" s="2905"/>
      <c r="Q137" s="2908"/>
      <c r="R137" s="2908"/>
      <c r="S137" s="2908"/>
      <c r="T137" s="2911"/>
      <c r="U137" s="2751"/>
      <c r="V137" s="132"/>
      <c r="W137" s="129" t="s">
        <v>200</v>
      </c>
      <c r="X137" s="361" t="s">
        <v>327</v>
      </c>
      <c r="Y137" s="335">
        <v>2</v>
      </c>
      <c r="Z137" s="39" t="s">
        <v>204</v>
      </c>
      <c r="AA137" s="409">
        <v>2.8</v>
      </c>
      <c r="AB137" s="21">
        <f>+Y137*AA137</f>
        <v>5.6</v>
      </c>
      <c r="AC137" s="21">
        <f>+AB137*0.12+AB137</f>
        <v>6.2719999999999994</v>
      </c>
      <c r="AD137" s="386"/>
      <c r="AE137" s="140"/>
      <c r="AF137" s="52" t="s">
        <v>199</v>
      </c>
      <c r="AG137" s="52"/>
      <c r="AH137" s="2745"/>
    </row>
    <row r="138" spans="1:34" ht="18" customHeight="1" x14ac:dyDescent="0.25">
      <c r="A138" s="2630"/>
      <c r="B138" s="2631"/>
      <c r="C138" s="2594"/>
      <c r="D138" s="2597"/>
      <c r="E138" s="2746"/>
      <c r="F138" s="3406"/>
      <c r="G138" s="2748"/>
      <c r="H138" s="2748"/>
      <c r="I138" s="2748"/>
      <c r="J138" s="3138"/>
      <c r="K138" s="3138"/>
      <c r="L138" s="2854"/>
      <c r="M138" s="2854"/>
      <c r="N138" s="3347"/>
      <c r="O138" s="3110"/>
      <c r="P138" s="2905"/>
      <c r="Q138" s="2908"/>
      <c r="R138" s="2908"/>
      <c r="S138" s="2908"/>
      <c r="T138" s="2911"/>
      <c r="U138" s="2751"/>
      <c r="V138" s="132"/>
      <c r="W138" s="129" t="s">
        <v>200</v>
      </c>
      <c r="X138" s="397" t="s">
        <v>328</v>
      </c>
      <c r="Y138" s="362">
        <v>1</v>
      </c>
      <c r="Z138" s="39" t="s">
        <v>204</v>
      </c>
      <c r="AA138" s="409">
        <v>40</v>
      </c>
      <c r="AB138" s="21">
        <f>+Y138*AA138</f>
        <v>40</v>
      </c>
      <c r="AC138" s="21">
        <f>+AB138*0.12+AB138</f>
        <v>44.8</v>
      </c>
      <c r="AD138" s="386"/>
      <c r="AE138" s="20"/>
      <c r="AF138" s="52" t="s">
        <v>199</v>
      </c>
      <c r="AG138" s="52"/>
      <c r="AH138" s="2745"/>
    </row>
    <row r="139" spans="1:34" ht="18" customHeight="1" x14ac:dyDescent="0.25">
      <c r="A139" s="2632"/>
      <c r="B139" s="2633"/>
      <c r="C139" s="2594"/>
      <c r="D139" s="2597"/>
      <c r="E139" s="2746"/>
      <c r="F139" s="3406"/>
      <c r="G139" s="2748"/>
      <c r="H139" s="2748"/>
      <c r="I139" s="2748"/>
      <c r="J139" s="3138"/>
      <c r="K139" s="3138"/>
      <c r="L139" s="2854"/>
      <c r="M139" s="2854"/>
      <c r="N139" s="3347"/>
      <c r="O139" s="3110"/>
      <c r="P139" s="2905"/>
      <c r="Q139" s="2908"/>
      <c r="R139" s="2908"/>
      <c r="S139" s="2908"/>
      <c r="T139" s="2911"/>
      <c r="U139" s="2751"/>
      <c r="V139" s="132"/>
      <c r="W139" s="129" t="s">
        <v>200</v>
      </c>
      <c r="X139" s="394" t="s">
        <v>329</v>
      </c>
      <c r="Y139" s="362">
        <v>11</v>
      </c>
      <c r="Z139" s="39" t="s">
        <v>204</v>
      </c>
      <c r="AA139" s="409">
        <v>0.71</v>
      </c>
      <c r="AB139" s="21">
        <f t="shared" si="8"/>
        <v>7.81</v>
      </c>
      <c r="AC139" s="21">
        <f t="shared" si="9"/>
        <v>8.7471999999999994</v>
      </c>
      <c r="AD139" s="386"/>
      <c r="AE139" s="20"/>
      <c r="AF139" s="52" t="s">
        <v>199</v>
      </c>
      <c r="AG139" s="52"/>
      <c r="AH139" s="2745"/>
    </row>
    <row r="140" spans="1:34" ht="18" customHeight="1" x14ac:dyDescent="0.25">
      <c r="A140" s="2628" t="s">
        <v>140</v>
      </c>
      <c r="B140" s="2634"/>
      <c r="C140" s="2594"/>
      <c r="D140" s="2597"/>
      <c r="E140" s="2746"/>
      <c r="F140" s="3406"/>
      <c r="G140" s="2748"/>
      <c r="H140" s="2748"/>
      <c r="I140" s="2748"/>
      <c r="J140" s="3138"/>
      <c r="K140" s="3138"/>
      <c r="L140" s="2854"/>
      <c r="M140" s="2854"/>
      <c r="N140" s="3347"/>
      <c r="O140" s="3110"/>
      <c r="P140" s="2905"/>
      <c r="Q140" s="2908"/>
      <c r="R140" s="2908"/>
      <c r="S140" s="2908"/>
      <c r="T140" s="2911"/>
      <c r="U140" s="2751"/>
      <c r="V140" s="132"/>
      <c r="W140" s="129" t="s">
        <v>200</v>
      </c>
      <c r="X140" s="394" t="s">
        <v>210</v>
      </c>
      <c r="Y140" s="362">
        <v>55</v>
      </c>
      <c r="Z140" s="39" t="s">
        <v>204</v>
      </c>
      <c r="AA140" s="408">
        <v>0.14000000000000001</v>
      </c>
      <c r="AB140" s="34">
        <f t="shared" si="8"/>
        <v>7.7000000000000011</v>
      </c>
      <c r="AC140" s="34">
        <f t="shared" si="9"/>
        <v>8.6240000000000006</v>
      </c>
      <c r="AD140" s="22"/>
      <c r="AE140" s="20"/>
      <c r="AF140" s="52" t="s">
        <v>199</v>
      </c>
      <c r="AG140" s="52"/>
      <c r="AH140" s="2745"/>
    </row>
    <row r="141" spans="1:34" ht="18" customHeight="1" x14ac:dyDescent="0.25">
      <c r="A141" s="2630"/>
      <c r="B141" s="2635"/>
      <c r="C141" s="2594"/>
      <c r="D141" s="2597"/>
      <c r="E141" s="2746"/>
      <c r="F141" s="3406"/>
      <c r="G141" s="2748"/>
      <c r="H141" s="2748"/>
      <c r="I141" s="2748"/>
      <c r="J141" s="3138"/>
      <c r="K141" s="3138"/>
      <c r="L141" s="2854"/>
      <c r="M141" s="2854"/>
      <c r="N141" s="3347"/>
      <c r="O141" s="3110"/>
      <c r="P141" s="2905"/>
      <c r="Q141" s="2908"/>
      <c r="R141" s="2908"/>
      <c r="S141" s="2908"/>
      <c r="T141" s="2911"/>
      <c r="U141" s="2751"/>
      <c r="V141" s="132"/>
      <c r="W141" s="129" t="s">
        <v>200</v>
      </c>
      <c r="X141" s="397" t="s">
        <v>330</v>
      </c>
      <c r="Y141" s="362">
        <v>25</v>
      </c>
      <c r="Z141" s="39" t="s">
        <v>204</v>
      </c>
      <c r="AA141" s="408">
        <v>0.37</v>
      </c>
      <c r="AB141" s="21">
        <f t="shared" si="8"/>
        <v>9.25</v>
      </c>
      <c r="AC141" s="21">
        <f t="shared" si="9"/>
        <v>10.36</v>
      </c>
      <c r="AD141" s="22"/>
      <c r="AE141" s="140"/>
      <c r="AF141" s="52" t="s">
        <v>199</v>
      </c>
      <c r="AG141" s="52"/>
      <c r="AH141" s="2745"/>
    </row>
    <row r="142" spans="1:34" ht="18" customHeight="1" x14ac:dyDescent="0.25">
      <c r="A142" s="2630"/>
      <c r="B142" s="2635"/>
      <c r="C142" s="2594"/>
      <c r="D142" s="2597"/>
      <c r="E142" s="2746"/>
      <c r="F142" s="3406"/>
      <c r="G142" s="2748"/>
      <c r="H142" s="2748"/>
      <c r="I142" s="2748"/>
      <c r="J142" s="3138"/>
      <c r="K142" s="3138"/>
      <c r="L142" s="2854"/>
      <c r="M142" s="2854"/>
      <c r="N142" s="3347"/>
      <c r="O142" s="3110"/>
      <c r="P142" s="2905"/>
      <c r="Q142" s="2908"/>
      <c r="R142" s="2908"/>
      <c r="S142" s="2908"/>
      <c r="T142" s="2911"/>
      <c r="U142" s="2751"/>
      <c r="V142" s="132"/>
      <c r="W142" s="129" t="s">
        <v>200</v>
      </c>
      <c r="X142" s="363" t="s">
        <v>331</v>
      </c>
      <c r="Y142" s="335">
        <v>35</v>
      </c>
      <c r="Z142" s="39" t="s">
        <v>271</v>
      </c>
      <c r="AA142" s="408">
        <v>2.5</v>
      </c>
      <c r="AB142" s="21">
        <f t="shared" si="8"/>
        <v>87.5</v>
      </c>
      <c r="AC142" s="21">
        <f t="shared" si="9"/>
        <v>98</v>
      </c>
      <c r="AD142" s="22"/>
      <c r="AE142" s="140"/>
      <c r="AF142" s="52" t="s">
        <v>199</v>
      </c>
      <c r="AG142" s="52"/>
      <c r="AH142" s="2745"/>
    </row>
    <row r="143" spans="1:34" ht="18" customHeight="1" x14ac:dyDescent="0.25">
      <c r="A143" s="2630"/>
      <c r="B143" s="2635"/>
      <c r="C143" s="2594"/>
      <c r="D143" s="2597"/>
      <c r="E143" s="2746"/>
      <c r="F143" s="3406"/>
      <c r="G143" s="2748"/>
      <c r="H143" s="2748"/>
      <c r="I143" s="2748"/>
      <c r="J143" s="3138"/>
      <c r="K143" s="3138"/>
      <c r="L143" s="2854"/>
      <c r="M143" s="2854"/>
      <c r="N143" s="3347"/>
      <c r="O143" s="3110"/>
      <c r="P143" s="2905"/>
      <c r="Q143" s="2908"/>
      <c r="R143" s="2908"/>
      <c r="S143" s="2908"/>
      <c r="T143" s="2911"/>
      <c r="U143" s="2751"/>
      <c r="V143" s="132"/>
      <c r="W143" s="129" t="s">
        <v>200</v>
      </c>
      <c r="X143" s="361" t="s">
        <v>332</v>
      </c>
      <c r="Y143" s="335">
        <v>35</v>
      </c>
      <c r="Z143" s="39" t="s">
        <v>271</v>
      </c>
      <c r="AA143" s="408">
        <v>2.5</v>
      </c>
      <c r="AB143" s="21">
        <f t="shared" si="8"/>
        <v>87.5</v>
      </c>
      <c r="AC143" s="21">
        <f t="shared" si="9"/>
        <v>98</v>
      </c>
      <c r="AD143" s="22"/>
      <c r="AE143" s="20"/>
      <c r="AF143" s="52" t="s">
        <v>199</v>
      </c>
      <c r="AG143" s="52"/>
      <c r="AH143" s="2745"/>
    </row>
    <row r="144" spans="1:34" ht="18" customHeight="1" thickBot="1" x14ac:dyDescent="0.3">
      <c r="A144" s="2630"/>
      <c r="B144" s="2635"/>
      <c r="C144" s="3490"/>
      <c r="D144" s="2897"/>
      <c r="E144" s="3157"/>
      <c r="F144" s="3502"/>
      <c r="G144" s="2826"/>
      <c r="H144" s="2826"/>
      <c r="I144" s="2826"/>
      <c r="J144" s="3324"/>
      <c r="K144" s="3324"/>
      <c r="L144" s="2903"/>
      <c r="M144" s="2903"/>
      <c r="N144" s="3519"/>
      <c r="O144" s="2961"/>
      <c r="P144" s="2906"/>
      <c r="Q144" s="2909"/>
      <c r="R144" s="2909"/>
      <c r="S144" s="2909"/>
      <c r="T144" s="2912"/>
      <c r="U144" s="2832"/>
      <c r="V144" s="364"/>
      <c r="W144" s="137" t="s">
        <v>200</v>
      </c>
      <c r="X144" s="367" t="s">
        <v>283</v>
      </c>
      <c r="Y144" s="368">
        <v>9</v>
      </c>
      <c r="Z144" s="119" t="s">
        <v>271</v>
      </c>
      <c r="AA144" s="411">
        <v>2</v>
      </c>
      <c r="AB144" s="64">
        <f>+Y144*AA144</f>
        <v>18</v>
      </c>
      <c r="AC144" s="64">
        <f t="shared" si="9"/>
        <v>20.16</v>
      </c>
      <c r="AD144" s="22"/>
      <c r="AE144" s="63"/>
      <c r="AF144" s="378" t="s">
        <v>199</v>
      </c>
      <c r="AG144" s="378"/>
      <c r="AH144" s="2841"/>
    </row>
    <row r="145" spans="1:34" s="67" customFormat="1" ht="22.5" customHeight="1" thickBot="1" x14ac:dyDescent="0.3">
      <c r="A145" s="2636"/>
      <c r="B145" s="2637"/>
      <c r="C145" s="2592" t="s">
        <v>137</v>
      </c>
      <c r="D145" s="2592"/>
      <c r="E145" s="2592"/>
      <c r="F145" s="2592"/>
      <c r="G145" s="2592"/>
      <c r="H145" s="2592"/>
      <c r="I145" s="2592"/>
      <c r="J145" s="2592"/>
      <c r="K145" s="2592"/>
      <c r="L145" s="2592"/>
      <c r="M145" s="2592"/>
      <c r="N145" s="2592"/>
      <c r="O145" s="101" t="s">
        <v>138</v>
      </c>
      <c r="P145" s="117">
        <f>SUM(P55:P144)</f>
        <v>2162.0983759999999</v>
      </c>
      <c r="Q145" s="117">
        <f>SUM(Q55:Q144)</f>
        <v>0</v>
      </c>
      <c r="R145" s="117">
        <f>SUM(R55:R144)</f>
        <v>0</v>
      </c>
      <c r="S145" s="117">
        <f>SUM(S55:S144)</f>
        <v>0</v>
      </c>
      <c r="T145" s="117">
        <f>SUM(T55:T144)</f>
        <v>2162.0983759999999</v>
      </c>
      <c r="U145" s="103"/>
      <c r="V145" s="3171" t="s">
        <v>139</v>
      </c>
      <c r="W145" s="2592"/>
      <c r="X145" s="2592"/>
      <c r="Y145" s="2592"/>
      <c r="Z145" s="2592"/>
      <c r="AA145" s="2592"/>
      <c r="AB145" s="3187"/>
      <c r="AC145" s="101" t="s">
        <v>138</v>
      </c>
      <c r="AD145" s="105">
        <f>SUM(AD55:AD144)</f>
        <v>2162.0983759999999</v>
      </c>
      <c r="AE145" s="3172"/>
      <c r="AF145" s="3173"/>
      <c r="AG145" s="3173"/>
      <c r="AH145" s="3174"/>
    </row>
    <row r="146" spans="1:34" s="18" customFormat="1" ht="35.25" customHeight="1" x14ac:dyDescent="0.25">
      <c r="A146" s="2726" t="s">
        <v>141</v>
      </c>
      <c r="B146" s="3484"/>
      <c r="C146" s="2977" t="s">
        <v>19</v>
      </c>
      <c r="D146" s="3639" t="s">
        <v>20</v>
      </c>
      <c r="E146" s="3640" t="s">
        <v>92</v>
      </c>
      <c r="F146" s="3641" t="s">
        <v>200</v>
      </c>
      <c r="G146" s="2603" t="s">
        <v>2005</v>
      </c>
      <c r="H146" s="2603" t="s">
        <v>2006</v>
      </c>
      <c r="I146" s="2601" t="s">
        <v>2007</v>
      </c>
      <c r="J146" s="2893">
        <v>1</v>
      </c>
      <c r="K146" s="2893">
        <v>1</v>
      </c>
      <c r="L146" s="2736">
        <v>6</v>
      </c>
      <c r="M146" s="2736">
        <v>6</v>
      </c>
      <c r="N146" s="2603" t="s">
        <v>2008</v>
      </c>
      <c r="O146" s="2738" t="s">
        <v>2009</v>
      </c>
      <c r="P146" s="2740">
        <f>+AD146</f>
        <v>2455.44</v>
      </c>
      <c r="Q146" s="2742">
        <v>0</v>
      </c>
      <c r="R146" s="2742">
        <v>0</v>
      </c>
      <c r="S146" s="2742">
        <v>0</v>
      </c>
      <c r="T146" s="2876">
        <f>SUM(P146:R148)</f>
        <v>2455.44</v>
      </c>
      <c r="U146" s="2603" t="s">
        <v>2010</v>
      </c>
      <c r="V146" s="86" t="s">
        <v>197</v>
      </c>
      <c r="W146" s="127"/>
      <c r="X146" s="414" t="s">
        <v>198</v>
      </c>
      <c r="Y146" s="88"/>
      <c r="Z146" s="89"/>
      <c r="AA146" s="16"/>
      <c r="AB146" s="16"/>
      <c r="AC146" s="16"/>
      <c r="AD146" s="90">
        <f>SUM(AC147:AC148)</f>
        <v>2455.44</v>
      </c>
      <c r="AE146" s="89"/>
      <c r="AF146" s="91"/>
      <c r="AG146" s="91"/>
      <c r="AH146" s="3634"/>
    </row>
    <row r="147" spans="1:34" s="18" customFormat="1" ht="35.25" customHeight="1" x14ac:dyDescent="0.25">
      <c r="A147" s="2630"/>
      <c r="B147" s="3485"/>
      <c r="C147" s="2797"/>
      <c r="D147" s="3489"/>
      <c r="E147" s="2801"/>
      <c r="F147" s="3637"/>
      <c r="G147" s="2605"/>
      <c r="H147" s="2605"/>
      <c r="I147" s="2602"/>
      <c r="J147" s="2894"/>
      <c r="K147" s="2894"/>
      <c r="L147" s="2737"/>
      <c r="M147" s="2737"/>
      <c r="N147" s="2605"/>
      <c r="O147" s="2739"/>
      <c r="P147" s="2741"/>
      <c r="Q147" s="2743"/>
      <c r="R147" s="2743"/>
      <c r="S147" s="2743"/>
      <c r="T147" s="2877"/>
      <c r="U147" s="2605"/>
      <c r="V147" s="74"/>
      <c r="W147" s="129" t="s">
        <v>200</v>
      </c>
      <c r="X147" s="936" t="s">
        <v>2011</v>
      </c>
      <c r="Y147" s="19">
        <v>800</v>
      </c>
      <c r="Z147" s="20" t="s">
        <v>204</v>
      </c>
      <c r="AA147" s="21">
        <v>3</v>
      </c>
      <c r="AB147" s="21">
        <f>+Y147*AA147</f>
        <v>2400</v>
      </c>
      <c r="AC147" s="21">
        <f>+AB147</f>
        <v>2400</v>
      </c>
      <c r="AD147" s="22"/>
      <c r="AE147" s="20"/>
      <c r="AF147" s="20"/>
      <c r="AG147" s="23" t="s">
        <v>199</v>
      </c>
      <c r="AH147" s="2770"/>
    </row>
    <row r="148" spans="1:34" s="18" customFormat="1" ht="35.25" customHeight="1" x14ac:dyDescent="0.25">
      <c r="A148" s="2630"/>
      <c r="B148" s="3485"/>
      <c r="C148" s="2797"/>
      <c r="D148" s="3489"/>
      <c r="E148" s="2801"/>
      <c r="F148" s="3637"/>
      <c r="G148" s="2605"/>
      <c r="H148" s="2605"/>
      <c r="I148" s="2602"/>
      <c r="J148" s="2894"/>
      <c r="K148" s="2894"/>
      <c r="L148" s="2737"/>
      <c r="M148" s="2737"/>
      <c r="N148" s="2605"/>
      <c r="O148" s="2739"/>
      <c r="P148" s="2741"/>
      <c r="Q148" s="2743"/>
      <c r="R148" s="2743"/>
      <c r="S148" s="2743"/>
      <c r="T148" s="2877"/>
      <c r="U148" s="2605"/>
      <c r="V148" s="74"/>
      <c r="W148" s="129" t="s">
        <v>200</v>
      </c>
      <c r="X148" s="936" t="s">
        <v>2012</v>
      </c>
      <c r="Y148" s="19">
        <v>30</v>
      </c>
      <c r="Z148" s="20" t="s">
        <v>204</v>
      </c>
      <c r="AA148" s="21">
        <v>1.65</v>
      </c>
      <c r="AB148" s="21">
        <f t="shared" ref="AB148:AB150" si="16">+Y148*AA148</f>
        <v>49.5</v>
      </c>
      <c r="AC148" s="21">
        <f t="shared" ref="AC148" si="17">+AB148*0.12+AB148</f>
        <v>55.44</v>
      </c>
      <c r="AD148" s="22"/>
      <c r="AE148" s="20"/>
      <c r="AF148" s="20"/>
      <c r="AG148" s="23" t="s">
        <v>199</v>
      </c>
      <c r="AH148" s="2770"/>
    </row>
    <row r="149" spans="1:34" ht="20.100000000000001" customHeight="1" x14ac:dyDescent="0.25">
      <c r="A149" s="2630"/>
      <c r="B149" s="3485"/>
      <c r="C149" s="2772" t="s">
        <v>19</v>
      </c>
      <c r="D149" s="3250" t="s">
        <v>20</v>
      </c>
      <c r="E149" s="2776" t="s">
        <v>91</v>
      </c>
      <c r="F149" s="3636" t="s">
        <v>200</v>
      </c>
      <c r="G149" s="2768" t="s">
        <v>2013</v>
      </c>
      <c r="H149" s="2768" t="s">
        <v>2014</v>
      </c>
      <c r="I149" s="3259" t="s">
        <v>2015</v>
      </c>
      <c r="J149" s="2806">
        <v>1</v>
      </c>
      <c r="K149" s="2806">
        <v>1</v>
      </c>
      <c r="L149" s="2809">
        <v>6</v>
      </c>
      <c r="M149" s="2809">
        <v>6</v>
      </c>
      <c r="N149" s="2768" t="s">
        <v>2016</v>
      </c>
      <c r="O149" s="2787" t="s">
        <v>2017</v>
      </c>
      <c r="P149" s="3505">
        <f>+AD149+AD151+AD153</f>
        <v>128581.364</v>
      </c>
      <c r="Q149" s="3509">
        <f>+AD155</f>
        <v>3253.712</v>
      </c>
      <c r="R149" s="3509">
        <f>+AD157</f>
        <v>5345.0655999999999</v>
      </c>
      <c r="S149" s="3509">
        <v>0</v>
      </c>
      <c r="T149" s="3606">
        <f>SUM(P149:R158)</f>
        <v>137180.1416</v>
      </c>
      <c r="U149" s="2768" t="s">
        <v>2018</v>
      </c>
      <c r="V149" s="82" t="s">
        <v>334</v>
      </c>
      <c r="W149" s="229"/>
      <c r="X149" s="30" t="s">
        <v>2019</v>
      </c>
      <c r="Y149" s="31"/>
      <c r="Z149" s="32"/>
      <c r="AA149" s="33"/>
      <c r="AB149" s="15"/>
      <c r="AC149" s="15"/>
      <c r="AD149" s="35">
        <f>AC150</f>
        <v>40000</v>
      </c>
      <c r="AE149" s="32"/>
      <c r="AF149" s="36"/>
      <c r="AG149" s="36"/>
      <c r="AH149" s="2769"/>
    </row>
    <row r="150" spans="1:34" ht="20.100000000000001" customHeight="1" x14ac:dyDescent="0.25">
      <c r="A150" s="2630"/>
      <c r="B150" s="3485"/>
      <c r="C150" s="2797"/>
      <c r="D150" s="3489"/>
      <c r="E150" s="2801"/>
      <c r="F150" s="3637"/>
      <c r="G150" s="2605"/>
      <c r="H150" s="2605"/>
      <c r="I150" s="2602"/>
      <c r="J150" s="2807"/>
      <c r="K150" s="2807"/>
      <c r="L150" s="2810"/>
      <c r="M150" s="2810"/>
      <c r="N150" s="2605"/>
      <c r="O150" s="2739"/>
      <c r="P150" s="3506"/>
      <c r="Q150" s="3510"/>
      <c r="R150" s="3510"/>
      <c r="S150" s="3510"/>
      <c r="T150" s="3607"/>
      <c r="U150" s="2605"/>
      <c r="V150" s="80"/>
      <c r="W150" s="135" t="s">
        <v>200</v>
      </c>
      <c r="X150" s="37" t="s">
        <v>2020</v>
      </c>
      <c r="Y150" s="38">
        <v>1</v>
      </c>
      <c r="Z150" s="39" t="s">
        <v>1322</v>
      </c>
      <c r="AA150" s="40">
        <v>40000</v>
      </c>
      <c r="AB150" s="21">
        <f t="shared" si="16"/>
        <v>40000</v>
      </c>
      <c r="AC150" s="21">
        <f>+AB150</f>
        <v>40000</v>
      </c>
      <c r="AD150" s="41"/>
      <c r="AE150" s="39" t="s">
        <v>199</v>
      </c>
      <c r="AF150" s="24" t="s">
        <v>199</v>
      </c>
      <c r="AG150" s="24" t="s">
        <v>199</v>
      </c>
      <c r="AH150" s="2770"/>
    </row>
    <row r="151" spans="1:34" ht="20.100000000000001" customHeight="1" x14ac:dyDescent="0.25">
      <c r="A151" s="2630"/>
      <c r="B151" s="3485"/>
      <c r="C151" s="2797"/>
      <c r="D151" s="3489"/>
      <c r="E151" s="2801"/>
      <c r="F151" s="3637"/>
      <c r="G151" s="2605"/>
      <c r="H151" s="2605"/>
      <c r="I151" s="2602"/>
      <c r="J151" s="2807"/>
      <c r="K151" s="2807"/>
      <c r="L151" s="2810"/>
      <c r="M151" s="2810"/>
      <c r="N151" s="2605"/>
      <c r="O151" s="2739"/>
      <c r="P151" s="3506"/>
      <c r="Q151" s="3510"/>
      <c r="R151" s="3510"/>
      <c r="S151" s="3510"/>
      <c r="T151" s="3607"/>
      <c r="U151" s="2605"/>
      <c r="V151" s="249" t="s">
        <v>335</v>
      </c>
      <c r="W151" s="135"/>
      <c r="X151" s="248" t="s">
        <v>336</v>
      </c>
      <c r="Y151" s="38"/>
      <c r="Z151" s="39"/>
      <c r="AA151" s="40"/>
      <c r="AB151" s="21"/>
      <c r="AC151" s="21"/>
      <c r="AD151" s="1323">
        <v>72180.14</v>
      </c>
      <c r="AE151" s="39"/>
      <c r="AF151" s="24"/>
      <c r="AG151" s="24"/>
      <c r="AH151" s="2770"/>
    </row>
    <row r="152" spans="1:34" ht="20.100000000000001" customHeight="1" x14ac:dyDescent="0.25">
      <c r="A152" s="2630"/>
      <c r="B152" s="3485"/>
      <c r="C152" s="2797"/>
      <c r="D152" s="3489"/>
      <c r="E152" s="2801"/>
      <c r="F152" s="3637"/>
      <c r="G152" s="2605"/>
      <c r="H152" s="2605"/>
      <c r="I152" s="2602"/>
      <c r="J152" s="2807"/>
      <c r="K152" s="2807"/>
      <c r="L152" s="2810"/>
      <c r="M152" s="2810"/>
      <c r="N152" s="2605"/>
      <c r="O152" s="2739"/>
      <c r="P152" s="3506"/>
      <c r="Q152" s="3510"/>
      <c r="R152" s="3510"/>
      <c r="S152" s="3510"/>
      <c r="T152" s="3607"/>
      <c r="U152" s="2605"/>
      <c r="V152" s="80"/>
      <c r="W152" s="135" t="s">
        <v>200</v>
      </c>
      <c r="X152" s="37" t="s">
        <v>2021</v>
      </c>
      <c r="Y152" s="38">
        <v>1</v>
      </c>
      <c r="Z152" s="39" t="s">
        <v>1322</v>
      </c>
      <c r="AA152" s="1619">
        <v>72180.14</v>
      </c>
      <c r="AB152" s="21">
        <f t="shared" ref="AB152:AB164" si="18">+Y152*AA152</f>
        <v>72180.14</v>
      </c>
      <c r="AC152" s="21">
        <f>+AB152</f>
        <v>72180.14</v>
      </c>
      <c r="AD152" s="41"/>
      <c r="AE152" s="39" t="s">
        <v>199</v>
      </c>
      <c r="AF152" s="24" t="s">
        <v>199</v>
      </c>
      <c r="AG152" s="24" t="s">
        <v>199</v>
      </c>
      <c r="AH152" s="2770"/>
    </row>
    <row r="153" spans="1:34" ht="20.100000000000001" customHeight="1" x14ac:dyDescent="0.25">
      <c r="A153" s="2630"/>
      <c r="B153" s="3485"/>
      <c r="C153" s="2797"/>
      <c r="D153" s="3489"/>
      <c r="E153" s="2801"/>
      <c r="F153" s="3637"/>
      <c r="G153" s="2605"/>
      <c r="H153" s="2605"/>
      <c r="I153" s="2602"/>
      <c r="J153" s="2807"/>
      <c r="K153" s="2807"/>
      <c r="L153" s="2810"/>
      <c r="M153" s="2810"/>
      <c r="N153" s="2605"/>
      <c r="O153" s="2739"/>
      <c r="P153" s="3506"/>
      <c r="Q153" s="3510"/>
      <c r="R153" s="3510"/>
      <c r="S153" s="3510"/>
      <c r="T153" s="3607"/>
      <c r="U153" s="2605"/>
      <c r="V153" s="249" t="s">
        <v>337</v>
      </c>
      <c r="W153" s="135"/>
      <c r="X153" s="248" t="s">
        <v>338</v>
      </c>
      <c r="Y153" s="38"/>
      <c r="Z153" s="39"/>
      <c r="AA153" s="40"/>
      <c r="AB153" s="21"/>
      <c r="AC153" s="21"/>
      <c r="AD153" s="41">
        <f>AC154</f>
        <v>16401.224000000002</v>
      </c>
      <c r="AE153" s="39"/>
      <c r="AF153" s="24"/>
      <c r="AG153" s="24"/>
      <c r="AH153" s="2770"/>
    </row>
    <row r="154" spans="1:34" ht="20.100000000000001" customHeight="1" x14ac:dyDescent="0.25">
      <c r="A154" s="2630"/>
      <c r="B154" s="3485"/>
      <c r="C154" s="2797"/>
      <c r="D154" s="3489"/>
      <c r="E154" s="2801"/>
      <c r="F154" s="3637"/>
      <c r="G154" s="2605"/>
      <c r="H154" s="2605"/>
      <c r="I154" s="2602"/>
      <c r="J154" s="2807"/>
      <c r="K154" s="2807"/>
      <c r="L154" s="2810"/>
      <c r="M154" s="2810"/>
      <c r="N154" s="2605"/>
      <c r="O154" s="2739"/>
      <c r="P154" s="3506"/>
      <c r="Q154" s="3510"/>
      <c r="R154" s="3510"/>
      <c r="S154" s="3510"/>
      <c r="T154" s="3607"/>
      <c r="U154" s="2605"/>
      <c r="V154" s="145"/>
      <c r="W154" s="146" t="s">
        <v>200</v>
      </c>
      <c r="X154" s="937" t="s">
        <v>2022</v>
      </c>
      <c r="Y154" s="54">
        <v>1</v>
      </c>
      <c r="Z154" s="140" t="s">
        <v>1322</v>
      </c>
      <c r="AA154" s="56">
        <v>14643.95</v>
      </c>
      <c r="AB154" s="56">
        <f t="shared" ref="AB154" si="19">+Y154*AA154</f>
        <v>14643.95</v>
      </c>
      <c r="AC154" s="116">
        <f t="shared" ref="AC154" si="20">+AB154*0.12+AB154</f>
        <v>16401.224000000002</v>
      </c>
      <c r="AD154" s="139"/>
      <c r="AE154" s="140" t="s">
        <v>199</v>
      </c>
      <c r="AF154" s="140" t="s">
        <v>199</v>
      </c>
      <c r="AG154" s="58" t="s">
        <v>199</v>
      </c>
      <c r="AH154" s="2770"/>
    </row>
    <row r="155" spans="1:34" ht="20.100000000000001" customHeight="1" x14ac:dyDescent="0.25">
      <c r="A155" s="2630"/>
      <c r="B155" s="3485"/>
      <c r="C155" s="2797"/>
      <c r="D155" s="3489"/>
      <c r="E155" s="2801"/>
      <c r="F155" s="3637"/>
      <c r="G155" s="2605"/>
      <c r="H155" s="2605"/>
      <c r="I155" s="2602"/>
      <c r="J155" s="2807"/>
      <c r="K155" s="2807"/>
      <c r="L155" s="2810"/>
      <c r="M155" s="2810"/>
      <c r="N155" s="2605"/>
      <c r="O155" s="2739"/>
      <c r="P155" s="3506"/>
      <c r="Q155" s="3510"/>
      <c r="R155" s="3510"/>
      <c r="S155" s="3510"/>
      <c r="T155" s="3607"/>
      <c r="U155" s="2605"/>
      <c r="V155" s="249" t="s">
        <v>643</v>
      </c>
      <c r="W155" s="135"/>
      <c r="X155" s="248" t="s">
        <v>338</v>
      </c>
      <c r="Y155" s="38"/>
      <c r="Z155" s="39"/>
      <c r="AA155" s="40"/>
      <c r="AB155" s="40"/>
      <c r="AC155" s="21"/>
      <c r="AD155" s="41">
        <f>AC156</f>
        <v>3253.712</v>
      </c>
      <c r="AE155" s="39"/>
      <c r="AF155" s="24"/>
      <c r="AG155" s="24"/>
      <c r="AH155" s="2770"/>
    </row>
    <row r="156" spans="1:34" ht="20.100000000000001" customHeight="1" x14ac:dyDescent="0.25">
      <c r="A156" s="2630"/>
      <c r="B156" s="3485"/>
      <c r="C156" s="2797"/>
      <c r="D156" s="3489"/>
      <c r="E156" s="2801"/>
      <c r="F156" s="3637"/>
      <c r="G156" s="2605"/>
      <c r="H156" s="2605"/>
      <c r="I156" s="2602"/>
      <c r="J156" s="2807"/>
      <c r="K156" s="2807"/>
      <c r="L156" s="2810"/>
      <c r="M156" s="2810"/>
      <c r="N156" s="2605"/>
      <c r="O156" s="2739"/>
      <c r="P156" s="3506"/>
      <c r="Q156" s="3510"/>
      <c r="R156" s="3510"/>
      <c r="S156" s="3510"/>
      <c r="T156" s="3607"/>
      <c r="U156" s="2605"/>
      <c r="V156" s="74"/>
      <c r="W156" s="129" t="s">
        <v>200</v>
      </c>
      <c r="X156" s="936" t="s">
        <v>2022</v>
      </c>
      <c r="Y156" s="38">
        <v>1</v>
      </c>
      <c r="Z156" s="20" t="s">
        <v>1322</v>
      </c>
      <c r="AA156" s="40">
        <v>2905.1</v>
      </c>
      <c r="AB156" s="40">
        <f t="shared" ref="AB156" si="21">+Y156*AA156</f>
        <v>2905.1</v>
      </c>
      <c r="AC156" s="21">
        <f t="shared" ref="AC156" si="22">+AB156*0.12+AB156</f>
        <v>3253.712</v>
      </c>
      <c r="AD156" s="22"/>
      <c r="AE156" s="20" t="s">
        <v>199</v>
      </c>
      <c r="AF156" s="20" t="s">
        <v>199</v>
      </c>
      <c r="AG156" s="24" t="s">
        <v>199</v>
      </c>
      <c r="AH156" s="2770"/>
    </row>
    <row r="157" spans="1:34" ht="20.100000000000001" customHeight="1" x14ac:dyDescent="0.25">
      <c r="A157" s="2630"/>
      <c r="B157" s="3485"/>
      <c r="C157" s="2797"/>
      <c r="D157" s="3489"/>
      <c r="E157" s="2801"/>
      <c r="F157" s="3637"/>
      <c r="G157" s="2605"/>
      <c r="H157" s="2605"/>
      <c r="I157" s="2602"/>
      <c r="J157" s="2807"/>
      <c r="K157" s="2807"/>
      <c r="L157" s="2810"/>
      <c r="M157" s="2810"/>
      <c r="N157" s="2605"/>
      <c r="O157" s="2739"/>
      <c r="P157" s="3506"/>
      <c r="Q157" s="3510"/>
      <c r="R157" s="3510"/>
      <c r="S157" s="3510"/>
      <c r="T157" s="3607"/>
      <c r="U157" s="2605"/>
      <c r="V157" s="250" t="s">
        <v>644</v>
      </c>
      <c r="W157" s="180"/>
      <c r="X157" s="162" t="s">
        <v>338</v>
      </c>
      <c r="Y157" s="48"/>
      <c r="Z157" s="49"/>
      <c r="AA157" s="50"/>
      <c r="AB157" s="50"/>
      <c r="AC157" s="34"/>
      <c r="AD157" s="51">
        <f>AC158</f>
        <v>5345.0655999999999</v>
      </c>
      <c r="AE157" s="49"/>
      <c r="AF157" s="52"/>
      <c r="AG157" s="52"/>
      <c r="AH157" s="2770"/>
    </row>
    <row r="158" spans="1:34" ht="20.100000000000001" customHeight="1" x14ac:dyDescent="0.25">
      <c r="A158" s="2630"/>
      <c r="B158" s="3485"/>
      <c r="C158" s="2798"/>
      <c r="D158" s="3635"/>
      <c r="E158" s="2802"/>
      <c r="F158" s="3638"/>
      <c r="G158" s="2607"/>
      <c r="H158" s="2607"/>
      <c r="I158" s="3260"/>
      <c r="J158" s="2808"/>
      <c r="K158" s="2808"/>
      <c r="L158" s="2811"/>
      <c r="M158" s="2811"/>
      <c r="N158" s="2607"/>
      <c r="O158" s="2812"/>
      <c r="P158" s="3508"/>
      <c r="Q158" s="3512"/>
      <c r="R158" s="3512"/>
      <c r="S158" s="3512"/>
      <c r="T158" s="3609"/>
      <c r="U158" s="2607"/>
      <c r="V158" s="75"/>
      <c r="W158" s="143" t="s">
        <v>200</v>
      </c>
      <c r="X158" s="1019" t="s">
        <v>2022</v>
      </c>
      <c r="Y158" s="43">
        <v>1</v>
      </c>
      <c r="Z158" s="26" t="s">
        <v>1322</v>
      </c>
      <c r="AA158" s="45">
        <v>4772.38</v>
      </c>
      <c r="AB158" s="45">
        <f t="shared" si="18"/>
        <v>4772.38</v>
      </c>
      <c r="AC158" s="27">
        <f t="shared" ref="AC158" si="23">+AB158*0.12+AB158</f>
        <v>5345.0655999999999</v>
      </c>
      <c r="AD158" s="28"/>
      <c r="AE158" s="26" t="s">
        <v>199</v>
      </c>
      <c r="AF158" s="26" t="s">
        <v>199</v>
      </c>
      <c r="AG158" s="29" t="s">
        <v>199</v>
      </c>
      <c r="AH158" s="2771"/>
    </row>
    <row r="159" spans="1:34" ht="53.25" customHeight="1" x14ac:dyDescent="0.25">
      <c r="A159" s="2630"/>
      <c r="B159" s="3485"/>
      <c r="C159" s="2914" t="s">
        <v>19</v>
      </c>
      <c r="D159" s="3246" t="s">
        <v>20</v>
      </c>
      <c r="E159" s="3252" t="s">
        <v>88</v>
      </c>
      <c r="F159" s="3642" t="s">
        <v>200</v>
      </c>
      <c r="G159" s="2604" t="s">
        <v>2023</v>
      </c>
      <c r="H159" s="2604" t="s">
        <v>2024</v>
      </c>
      <c r="I159" s="2604" t="s">
        <v>2025</v>
      </c>
      <c r="J159" s="3255">
        <v>0</v>
      </c>
      <c r="K159" s="3255">
        <v>1</v>
      </c>
      <c r="L159" s="3256">
        <v>0</v>
      </c>
      <c r="M159" s="3256">
        <v>6</v>
      </c>
      <c r="N159" s="2604" t="s">
        <v>2026</v>
      </c>
      <c r="O159" s="2839" t="s">
        <v>2027</v>
      </c>
      <c r="P159" s="3602">
        <f>AD159</f>
        <v>579.5104</v>
      </c>
      <c r="Q159" s="3603">
        <v>0</v>
      </c>
      <c r="R159" s="3603">
        <v>0</v>
      </c>
      <c r="S159" s="3603">
        <v>0</v>
      </c>
      <c r="T159" s="3618">
        <f>SUM(P159:R161)</f>
        <v>579.5104</v>
      </c>
      <c r="U159" s="2604" t="s">
        <v>2028</v>
      </c>
      <c r="V159" s="79" t="s">
        <v>201</v>
      </c>
      <c r="W159" s="180"/>
      <c r="X159" s="107" t="s">
        <v>225</v>
      </c>
      <c r="Y159" s="48"/>
      <c r="Z159" s="49"/>
      <c r="AA159" s="50"/>
      <c r="AB159" s="34"/>
      <c r="AC159" s="34"/>
      <c r="AD159" s="51">
        <f>SUM(AC160:AC161)</f>
        <v>579.5104</v>
      </c>
      <c r="AE159" s="49"/>
      <c r="AF159" s="52"/>
      <c r="AG159" s="52"/>
      <c r="AH159" s="3161" t="s">
        <v>2067</v>
      </c>
    </row>
    <row r="160" spans="1:34" ht="53.25" customHeight="1" x14ac:dyDescent="0.25">
      <c r="A160" s="2630"/>
      <c r="B160" s="3485"/>
      <c r="C160" s="2797"/>
      <c r="D160" s="3489"/>
      <c r="E160" s="2801"/>
      <c r="F160" s="3637"/>
      <c r="G160" s="2605"/>
      <c r="H160" s="2605"/>
      <c r="I160" s="2605"/>
      <c r="J160" s="2807"/>
      <c r="K160" s="2807"/>
      <c r="L160" s="2810"/>
      <c r="M160" s="2810"/>
      <c r="N160" s="2605"/>
      <c r="O160" s="2739"/>
      <c r="P160" s="3506"/>
      <c r="Q160" s="3510"/>
      <c r="R160" s="3510"/>
      <c r="S160" s="3510"/>
      <c r="T160" s="3607"/>
      <c r="U160" s="2605"/>
      <c r="V160" s="80"/>
      <c r="W160" s="135" t="s">
        <v>200</v>
      </c>
      <c r="X160" s="37" t="s">
        <v>2029</v>
      </c>
      <c r="Y160" s="38">
        <v>2</v>
      </c>
      <c r="Z160" s="39" t="s">
        <v>204</v>
      </c>
      <c r="AA160" s="40">
        <v>168</v>
      </c>
      <c r="AB160" s="21">
        <f t="shared" si="18"/>
        <v>336</v>
      </c>
      <c r="AC160" s="21">
        <f t="shared" ref="AC160:AC164" si="24">+AB160*0.12+AB160</f>
        <v>376.32</v>
      </c>
      <c r="AD160" s="41"/>
      <c r="AE160" s="39"/>
      <c r="AF160" s="24"/>
      <c r="AG160" s="24" t="s">
        <v>199</v>
      </c>
      <c r="AH160" s="2770"/>
    </row>
    <row r="161" spans="1:34" ht="53.25" customHeight="1" x14ac:dyDescent="0.25">
      <c r="A161" s="2632"/>
      <c r="B161" s="3486"/>
      <c r="C161" s="2797"/>
      <c r="D161" s="3489"/>
      <c r="E161" s="2801"/>
      <c r="F161" s="3637"/>
      <c r="G161" s="2605"/>
      <c r="H161" s="2605"/>
      <c r="I161" s="2605"/>
      <c r="J161" s="2807"/>
      <c r="K161" s="2807"/>
      <c r="L161" s="2810"/>
      <c r="M161" s="2810"/>
      <c r="N161" s="2605"/>
      <c r="O161" s="2739"/>
      <c r="P161" s="3506"/>
      <c r="Q161" s="3510"/>
      <c r="R161" s="3510"/>
      <c r="S161" s="3510"/>
      <c r="T161" s="3607"/>
      <c r="U161" s="2605"/>
      <c r="V161" s="80"/>
      <c r="W161" s="135" t="s">
        <v>200</v>
      </c>
      <c r="X161" s="37" t="s">
        <v>2030</v>
      </c>
      <c r="Y161" s="38">
        <v>1</v>
      </c>
      <c r="Z161" s="39" t="s">
        <v>204</v>
      </c>
      <c r="AA161" s="40">
        <v>181.42</v>
      </c>
      <c r="AB161" s="21">
        <f t="shared" si="18"/>
        <v>181.42</v>
      </c>
      <c r="AC161" s="21">
        <f t="shared" si="24"/>
        <v>203.19039999999998</v>
      </c>
      <c r="AD161" s="41"/>
      <c r="AE161" s="39"/>
      <c r="AF161" s="24"/>
      <c r="AG161" s="24" t="s">
        <v>199</v>
      </c>
      <c r="AH161" s="2770"/>
    </row>
    <row r="162" spans="1:34" ht="132" customHeight="1" x14ac:dyDescent="0.25">
      <c r="A162" s="2628" t="s">
        <v>141</v>
      </c>
      <c r="B162" s="3487"/>
      <c r="C162" s="2013" t="s">
        <v>19</v>
      </c>
      <c r="D162" s="290" t="s">
        <v>20</v>
      </c>
      <c r="E162" s="293" t="s">
        <v>70</v>
      </c>
      <c r="F162" s="292" t="s">
        <v>200</v>
      </c>
      <c r="G162" s="291" t="s">
        <v>2031</v>
      </c>
      <c r="H162" s="291" t="s">
        <v>2032</v>
      </c>
      <c r="I162" s="291" t="s">
        <v>2033</v>
      </c>
      <c r="J162" s="301">
        <v>1</v>
      </c>
      <c r="K162" s="301">
        <v>1</v>
      </c>
      <c r="L162" s="294">
        <v>12</v>
      </c>
      <c r="M162" s="294">
        <v>10</v>
      </c>
      <c r="N162" s="291" t="s">
        <v>2034</v>
      </c>
      <c r="O162" s="328" t="s">
        <v>2035</v>
      </c>
      <c r="P162" s="305">
        <v>0</v>
      </c>
      <c r="Q162" s="306">
        <f>AD162</f>
        <v>0</v>
      </c>
      <c r="R162" s="306">
        <v>0</v>
      </c>
      <c r="S162" s="306">
        <v>0</v>
      </c>
      <c r="T162" s="307">
        <f>SUM(P162:R162)</f>
        <v>0</v>
      </c>
      <c r="U162" s="291" t="s">
        <v>2036</v>
      </c>
      <c r="V162" s="308"/>
      <c r="W162" s="309"/>
      <c r="X162" s="435"/>
      <c r="Y162" s="311"/>
      <c r="Z162" s="312"/>
      <c r="AA162" s="313"/>
      <c r="AB162" s="238"/>
      <c r="AC162" s="238"/>
      <c r="AD162" s="314"/>
      <c r="AE162" s="312"/>
      <c r="AF162" s="315"/>
      <c r="AG162" s="315"/>
      <c r="AH162" s="300"/>
    </row>
    <row r="163" spans="1:34" ht="119.25" customHeight="1" x14ac:dyDescent="0.25">
      <c r="A163" s="2630"/>
      <c r="B163" s="3485"/>
      <c r="C163" s="2914" t="s">
        <v>19</v>
      </c>
      <c r="D163" s="3246" t="s">
        <v>20</v>
      </c>
      <c r="E163" s="3252" t="s">
        <v>88</v>
      </c>
      <c r="F163" s="3253" t="s">
        <v>200</v>
      </c>
      <c r="G163" s="2604" t="s">
        <v>2037</v>
      </c>
      <c r="H163" s="2604" t="s">
        <v>2038</v>
      </c>
      <c r="I163" s="2921" t="s">
        <v>2039</v>
      </c>
      <c r="J163" s="3255">
        <v>0</v>
      </c>
      <c r="K163" s="3255">
        <v>0</v>
      </c>
      <c r="L163" s="3256">
        <v>0</v>
      </c>
      <c r="M163" s="3256">
        <v>0</v>
      </c>
      <c r="N163" s="2604" t="s">
        <v>2066</v>
      </c>
      <c r="O163" s="2839" t="s">
        <v>2040</v>
      </c>
      <c r="P163" s="3602">
        <f>+AD163</f>
        <v>310.09440000000001</v>
      </c>
      <c r="Q163" s="3603">
        <v>0</v>
      </c>
      <c r="R163" s="3603">
        <v>0</v>
      </c>
      <c r="S163" s="3603">
        <v>0</v>
      </c>
      <c r="T163" s="3618">
        <f>SUM(P163:R164)</f>
        <v>310.09440000000001</v>
      </c>
      <c r="U163" s="2604" t="s">
        <v>2041</v>
      </c>
      <c r="V163" s="250" t="s">
        <v>246</v>
      </c>
      <c r="W163" s="180"/>
      <c r="X163" s="162" t="s">
        <v>824</v>
      </c>
      <c r="Y163" s="48"/>
      <c r="Z163" s="49"/>
      <c r="AA163" s="50"/>
      <c r="AB163" s="34"/>
      <c r="AC163" s="34"/>
      <c r="AD163" s="51">
        <f>AC164</f>
        <v>310.09440000000001</v>
      </c>
      <c r="AE163" s="49"/>
      <c r="AF163" s="52"/>
      <c r="AG163" s="52"/>
      <c r="AH163" s="2745" t="s">
        <v>2068</v>
      </c>
    </row>
    <row r="164" spans="1:34" ht="119.25" customHeight="1" x14ac:dyDescent="0.25">
      <c r="A164" s="2630"/>
      <c r="B164" s="3485"/>
      <c r="C164" s="2773"/>
      <c r="D164" s="3517"/>
      <c r="E164" s="2777"/>
      <c r="F164" s="3646"/>
      <c r="G164" s="2606"/>
      <c r="H164" s="2606"/>
      <c r="I164" s="3537"/>
      <c r="J164" s="3647"/>
      <c r="K164" s="3647"/>
      <c r="L164" s="3522"/>
      <c r="M164" s="3522"/>
      <c r="N164" s="2606"/>
      <c r="O164" s="2788"/>
      <c r="P164" s="3507"/>
      <c r="Q164" s="3511"/>
      <c r="R164" s="3511"/>
      <c r="S164" s="3511"/>
      <c r="T164" s="3608"/>
      <c r="U164" s="2606"/>
      <c r="V164" s="84"/>
      <c r="W164" s="161" t="s">
        <v>200</v>
      </c>
      <c r="X164" s="53" t="s">
        <v>2042</v>
      </c>
      <c r="Y164" s="54">
        <v>1</v>
      </c>
      <c r="Z164" s="55" t="s">
        <v>1322</v>
      </c>
      <c r="AA164" s="56">
        <v>276.87</v>
      </c>
      <c r="AB164" s="116">
        <f t="shared" si="18"/>
        <v>276.87</v>
      </c>
      <c r="AC164" s="116">
        <f t="shared" si="24"/>
        <v>310.09440000000001</v>
      </c>
      <c r="AD164" s="57"/>
      <c r="AE164" s="55"/>
      <c r="AF164" s="58"/>
      <c r="AG164" s="58" t="s">
        <v>199</v>
      </c>
      <c r="AH164" s="2822"/>
    </row>
    <row r="165" spans="1:34" ht="204" customHeight="1" x14ac:dyDescent="0.25">
      <c r="A165" s="2632"/>
      <c r="B165" s="3486"/>
      <c r="C165" s="2013" t="s">
        <v>19</v>
      </c>
      <c r="D165" s="290" t="s">
        <v>20</v>
      </c>
      <c r="E165" s="293" t="s">
        <v>68</v>
      </c>
      <c r="F165" s="421" t="s">
        <v>200</v>
      </c>
      <c r="G165" s="291" t="s">
        <v>2043</v>
      </c>
      <c r="H165" s="291" t="s">
        <v>2044</v>
      </c>
      <c r="I165" s="291" t="s">
        <v>2045</v>
      </c>
      <c r="J165" s="301">
        <v>0</v>
      </c>
      <c r="K165" s="301">
        <v>0</v>
      </c>
      <c r="L165" s="294">
        <v>0</v>
      </c>
      <c r="M165" s="294">
        <v>0</v>
      </c>
      <c r="N165" s="291" t="s">
        <v>2046</v>
      </c>
      <c r="O165" s="328" t="s">
        <v>2047</v>
      </c>
      <c r="P165" s="305">
        <v>0</v>
      </c>
      <c r="Q165" s="306">
        <v>0</v>
      </c>
      <c r="R165" s="306">
        <v>0</v>
      </c>
      <c r="S165" s="306">
        <v>0</v>
      </c>
      <c r="T165" s="307">
        <f>SUM(P165:R165)</f>
        <v>0</v>
      </c>
      <c r="U165" s="291" t="s">
        <v>2048</v>
      </c>
      <c r="V165" s="329"/>
      <c r="W165" s="329"/>
      <c r="X165" s="940"/>
      <c r="Y165" s="311"/>
      <c r="Z165" s="312"/>
      <c r="AA165" s="313"/>
      <c r="AB165" s="238"/>
      <c r="AC165" s="238"/>
      <c r="AD165" s="314"/>
      <c r="AE165" s="312"/>
      <c r="AF165" s="315"/>
      <c r="AG165" s="315"/>
      <c r="AH165" s="2745" t="s">
        <v>2069</v>
      </c>
    </row>
    <row r="166" spans="1:34" ht="102.75" customHeight="1" x14ac:dyDescent="0.25">
      <c r="A166" s="2628" t="s">
        <v>141</v>
      </c>
      <c r="B166" s="2634"/>
      <c r="C166" s="2014" t="s">
        <v>19</v>
      </c>
      <c r="D166" s="1426" t="s">
        <v>20</v>
      </c>
      <c r="E166" s="1427" t="s">
        <v>74</v>
      </c>
      <c r="F166" s="1429" t="s">
        <v>200</v>
      </c>
      <c r="G166" s="1416" t="s">
        <v>2049</v>
      </c>
      <c r="H166" s="1416" t="s">
        <v>2050</v>
      </c>
      <c r="I166" s="1430" t="s">
        <v>2051</v>
      </c>
      <c r="J166" s="1433">
        <v>3</v>
      </c>
      <c r="K166" s="1433">
        <v>3</v>
      </c>
      <c r="L166" s="1432">
        <v>5</v>
      </c>
      <c r="M166" s="1432">
        <v>5</v>
      </c>
      <c r="N166" s="1416" t="s">
        <v>2052</v>
      </c>
      <c r="O166" s="1414" t="s">
        <v>2053</v>
      </c>
      <c r="P166" s="980">
        <v>0</v>
      </c>
      <c r="Q166" s="981">
        <v>0</v>
      </c>
      <c r="R166" s="981">
        <v>0</v>
      </c>
      <c r="S166" s="981">
        <v>0</v>
      </c>
      <c r="T166" s="1013">
        <f>SUM(P166:R166)</f>
        <v>0</v>
      </c>
      <c r="U166" s="1416" t="s">
        <v>2010</v>
      </c>
      <c r="V166" s="83"/>
      <c r="W166" s="83"/>
      <c r="X166" s="171"/>
      <c r="Y166" s="48"/>
      <c r="Z166" s="49"/>
      <c r="AA166" s="50"/>
      <c r="AB166" s="34"/>
      <c r="AC166" s="34"/>
      <c r="AD166" s="51"/>
      <c r="AE166" s="49"/>
      <c r="AF166" s="52"/>
      <c r="AG166" s="52"/>
      <c r="AH166" s="2822"/>
    </row>
    <row r="167" spans="1:34" ht="106.5" customHeight="1" x14ac:dyDescent="0.25">
      <c r="A167" s="2630"/>
      <c r="B167" s="2635"/>
      <c r="C167" s="2015" t="s">
        <v>19</v>
      </c>
      <c r="D167" s="1418" t="s">
        <v>20</v>
      </c>
      <c r="E167" s="1419" t="s">
        <v>74</v>
      </c>
      <c r="F167" s="1428" t="s">
        <v>200</v>
      </c>
      <c r="G167" s="1420" t="s">
        <v>2054</v>
      </c>
      <c r="H167" s="1424" t="s">
        <v>2055</v>
      </c>
      <c r="I167" s="1420" t="s">
        <v>2056</v>
      </c>
      <c r="J167" s="962">
        <v>30</v>
      </c>
      <c r="K167" s="962">
        <v>30</v>
      </c>
      <c r="L167" s="1431">
        <v>20</v>
      </c>
      <c r="M167" s="1431">
        <v>20</v>
      </c>
      <c r="N167" s="1424" t="s">
        <v>2057</v>
      </c>
      <c r="O167" s="1421" t="s">
        <v>2058</v>
      </c>
      <c r="P167" s="1422">
        <v>0</v>
      </c>
      <c r="Q167" s="1423">
        <v>0</v>
      </c>
      <c r="R167" s="1423">
        <v>0</v>
      </c>
      <c r="S167" s="1423">
        <v>0</v>
      </c>
      <c r="T167" s="1417">
        <f>SUM(P167:R167)</f>
        <v>0</v>
      </c>
      <c r="U167" s="1424" t="s">
        <v>2010</v>
      </c>
      <c r="V167" s="412"/>
      <c r="W167" s="412"/>
      <c r="X167" s="413"/>
      <c r="Y167" s="31"/>
      <c r="Z167" s="32"/>
      <c r="AA167" s="33"/>
      <c r="AB167" s="15"/>
      <c r="AC167" s="15"/>
      <c r="AD167" s="35"/>
      <c r="AE167" s="32"/>
      <c r="AF167" s="36"/>
      <c r="AG167" s="36"/>
      <c r="AH167" s="965"/>
    </row>
    <row r="168" spans="1:34" ht="101.25" customHeight="1" x14ac:dyDescent="0.25">
      <c r="A168" s="2630"/>
      <c r="B168" s="2635"/>
      <c r="C168" s="2013" t="s">
        <v>19</v>
      </c>
      <c r="D168" s="290" t="s">
        <v>20</v>
      </c>
      <c r="E168" s="293" t="s">
        <v>92</v>
      </c>
      <c r="F168" s="421" t="s">
        <v>200</v>
      </c>
      <c r="G168" s="291" t="s">
        <v>2059</v>
      </c>
      <c r="H168" s="291" t="s">
        <v>2060</v>
      </c>
      <c r="I168" s="291" t="s">
        <v>2061</v>
      </c>
      <c r="J168" s="301">
        <v>1</v>
      </c>
      <c r="K168" s="301">
        <v>2</v>
      </c>
      <c r="L168" s="294">
        <v>6</v>
      </c>
      <c r="M168" s="294">
        <v>8</v>
      </c>
      <c r="N168" s="422" t="s">
        <v>2062</v>
      </c>
      <c r="O168" s="328" t="s">
        <v>224</v>
      </c>
      <c r="P168" s="305">
        <v>0</v>
      </c>
      <c r="Q168" s="306">
        <v>0</v>
      </c>
      <c r="R168" s="306">
        <v>0</v>
      </c>
      <c r="S168" s="306">
        <v>0</v>
      </c>
      <c r="T168" s="423">
        <f>SUM(P168:R168)</f>
        <v>0</v>
      </c>
      <c r="U168" s="291" t="s">
        <v>2010</v>
      </c>
      <c r="V168" s="329"/>
      <c r="W168" s="329"/>
      <c r="X168" s="940"/>
      <c r="Y168" s="311"/>
      <c r="Z168" s="312"/>
      <c r="AA168" s="313"/>
      <c r="AB168" s="238"/>
      <c r="AC168" s="238"/>
      <c r="AD168" s="314"/>
      <c r="AE168" s="312"/>
      <c r="AF168" s="315"/>
      <c r="AG168" s="315"/>
      <c r="AH168" s="300"/>
    </row>
    <row r="169" spans="1:34" s="18" customFormat="1" ht="78.75" customHeight="1" thickBot="1" x14ac:dyDescent="0.3">
      <c r="A169" s="2630"/>
      <c r="B169" s="2635"/>
      <c r="C169" s="2016" t="s">
        <v>19</v>
      </c>
      <c r="D169" s="1408" t="s">
        <v>20</v>
      </c>
      <c r="E169" s="1409" t="s">
        <v>74</v>
      </c>
      <c r="F169" s="1413" t="s">
        <v>200</v>
      </c>
      <c r="G169" s="1412" t="s">
        <v>1685</v>
      </c>
      <c r="H169" s="1412" t="s">
        <v>203</v>
      </c>
      <c r="I169" s="1412" t="s">
        <v>2063</v>
      </c>
      <c r="J169" s="1425">
        <v>1</v>
      </c>
      <c r="K169" s="1425">
        <v>2</v>
      </c>
      <c r="L169" s="1425">
        <v>4</v>
      </c>
      <c r="M169" s="1425">
        <v>8</v>
      </c>
      <c r="N169" s="1410" t="s">
        <v>2064</v>
      </c>
      <c r="O169" s="1415" t="s">
        <v>221</v>
      </c>
      <c r="P169" s="1434">
        <v>0</v>
      </c>
      <c r="Q169" s="1435">
        <v>0</v>
      </c>
      <c r="R169" s="1435">
        <v>0</v>
      </c>
      <c r="S169" s="1435">
        <v>0</v>
      </c>
      <c r="T169" s="615">
        <f>SUM(P169:R169)</f>
        <v>0</v>
      </c>
      <c r="U169" s="1412" t="s">
        <v>2065</v>
      </c>
      <c r="V169" s="415"/>
      <c r="W169" s="415"/>
      <c r="X169" s="416"/>
      <c r="Y169" s="417"/>
      <c r="Z169" s="418"/>
      <c r="AA169" s="419"/>
      <c r="AB169" s="233"/>
      <c r="AC169" s="233"/>
      <c r="AD169" s="420"/>
      <c r="AE169" s="418"/>
      <c r="AF169" s="378"/>
      <c r="AG169" s="378"/>
      <c r="AH169" s="1411"/>
    </row>
    <row r="170" spans="1:34" s="67" customFormat="1" ht="22.5" customHeight="1" thickBot="1" x14ac:dyDescent="0.3">
      <c r="A170" s="2636"/>
      <c r="B170" s="2637"/>
      <c r="C170" s="2592" t="s">
        <v>137</v>
      </c>
      <c r="D170" s="2592"/>
      <c r="E170" s="2592"/>
      <c r="F170" s="2592"/>
      <c r="G170" s="2592"/>
      <c r="H170" s="2592"/>
      <c r="I170" s="2592"/>
      <c r="J170" s="2592"/>
      <c r="K170" s="2592"/>
      <c r="L170" s="2592"/>
      <c r="M170" s="2592"/>
      <c r="N170" s="2592"/>
      <c r="O170" s="101" t="s">
        <v>138</v>
      </c>
      <c r="P170" s="117">
        <f>SUM(P146:P169)</f>
        <v>131926.4088</v>
      </c>
      <c r="Q170" s="117">
        <f>SUM(Q146:Q169)</f>
        <v>3253.712</v>
      </c>
      <c r="R170" s="117">
        <f>SUM(R146:R169)</f>
        <v>5345.0655999999999</v>
      </c>
      <c r="S170" s="117">
        <f>SUM(S146:S169)</f>
        <v>0</v>
      </c>
      <c r="T170" s="117">
        <f>SUM(T146:T169)</f>
        <v>140525.18640000001</v>
      </c>
      <c r="U170" s="103"/>
      <c r="V170" s="3171" t="s">
        <v>139</v>
      </c>
      <c r="W170" s="2592"/>
      <c r="X170" s="2592"/>
      <c r="Y170" s="2592"/>
      <c r="Z170" s="2592"/>
      <c r="AA170" s="2592"/>
      <c r="AB170" s="2592"/>
      <c r="AC170" s="101" t="s">
        <v>138</v>
      </c>
      <c r="AD170" s="106">
        <f>SUM(AD146:AD169)</f>
        <v>140525.18640000001</v>
      </c>
      <c r="AE170" s="3172"/>
      <c r="AF170" s="3173"/>
      <c r="AG170" s="3173"/>
      <c r="AH170" s="3174"/>
    </row>
    <row r="171" spans="1:34" s="18" customFormat="1" ht="35.25" customHeight="1" x14ac:dyDescent="0.25">
      <c r="A171" s="2726" t="s">
        <v>142</v>
      </c>
      <c r="B171" s="3484"/>
      <c r="C171" s="2977" t="s">
        <v>19</v>
      </c>
      <c r="D171" s="3652" t="s">
        <v>2346</v>
      </c>
      <c r="E171" s="2603" t="s">
        <v>92</v>
      </c>
      <c r="F171" s="3654" t="s">
        <v>200</v>
      </c>
      <c r="G171" s="2603" t="s">
        <v>2347</v>
      </c>
      <c r="H171" s="2603" t="s">
        <v>2348</v>
      </c>
      <c r="I171" s="2603" t="s">
        <v>2349</v>
      </c>
      <c r="J171" s="3357">
        <v>70</v>
      </c>
      <c r="K171" s="3357">
        <v>100</v>
      </c>
      <c r="L171" s="2736">
        <v>24</v>
      </c>
      <c r="M171" s="2736">
        <v>24</v>
      </c>
      <c r="N171" s="2603" t="s">
        <v>2350</v>
      </c>
      <c r="O171" s="2738" t="s">
        <v>2351</v>
      </c>
      <c r="P171" s="3009">
        <f>+AD171+AD177</f>
        <v>477.12</v>
      </c>
      <c r="Q171" s="3012">
        <v>0</v>
      </c>
      <c r="R171" s="3012">
        <v>0</v>
      </c>
      <c r="S171" s="3012">
        <v>0</v>
      </c>
      <c r="T171" s="3015">
        <f>SUM(P171:R178)</f>
        <v>477.12</v>
      </c>
      <c r="U171" s="2603" t="s">
        <v>2389</v>
      </c>
      <c r="V171" s="445" t="s">
        <v>197</v>
      </c>
      <c r="W171" s="127"/>
      <c r="X171" s="264" t="s">
        <v>198</v>
      </c>
      <c r="Y171" s="88"/>
      <c r="Z171" s="89"/>
      <c r="AA171" s="128"/>
      <c r="AB171" s="16"/>
      <c r="AC171" s="16"/>
      <c r="AD171" s="535">
        <f>AC172+AC173+AC174+AC175++AC176</f>
        <v>174.72</v>
      </c>
      <c r="AE171" s="89"/>
      <c r="AF171" s="91"/>
      <c r="AG171" s="91"/>
      <c r="AH171" s="3520"/>
    </row>
    <row r="172" spans="1:34" s="18" customFormat="1" ht="35.25" customHeight="1" x14ac:dyDescent="0.25">
      <c r="A172" s="2630"/>
      <c r="B172" s="3485"/>
      <c r="C172" s="2797"/>
      <c r="D172" s="3653"/>
      <c r="E172" s="2605"/>
      <c r="F172" s="3655"/>
      <c r="G172" s="2605"/>
      <c r="H172" s="2605"/>
      <c r="I172" s="2605"/>
      <c r="J172" s="3358"/>
      <c r="K172" s="3358"/>
      <c r="L172" s="2737"/>
      <c r="M172" s="2737"/>
      <c r="N172" s="2605"/>
      <c r="O172" s="2739"/>
      <c r="P172" s="3010"/>
      <c r="Q172" s="3013"/>
      <c r="R172" s="3013"/>
      <c r="S172" s="3013"/>
      <c r="T172" s="3016"/>
      <c r="U172" s="2605"/>
      <c r="V172" s="74"/>
      <c r="W172" s="129" t="s">
        <v>200</v>
      </c>
      <c r="X172" s="37" t="s">
        <v>2352</v>
      </c>
      <c r="Y172" s="38">
        <v>75</v>
      </c>
      <c r="Z172" s="20" t="s">
        <v>204</v>
      </c>
      <c r="AA172" s="130">
        <v>1.49</v>
      </c>
      <c r="AB172" s="21">
        <f>+Y172*AA172</f>
        <v>111.75</v>
      </c>
      <c r="AC172" s="21">
        <f t="shared" ref="AC172:AC175" si="25">+AB172*0.12+AB172</f>
        <v>125.16</v>
      </c>
      <c r="AD172" s="536"/>
      <c r="AE172" s="20"/>
      <c r="AF172" s="20"/>
      <c r="AG172" s="20" t="s">
        <v>199</v>
      </c>
      <c r="AH172" s="3521"/>
    </row>
    <row r="173" spans="1:34" s="18" customFormat="1" ht="35.25" customHeight="1" x14ac:dyDescent="0.25">
      <c r="A173" s="2630"/>
      <c r="B173" s="3485"/>
      <c r="C173" s="2797"/>
      <c r="D173" s="3653"/>
      <c r="E173" s="2605"/>
      <c r="F173" s="3655"/>
      <c r="G173" s="2605"/>
      <c r="H173" s="2605"/>
      <c r="I173" s="2605"/>
      <c r="J173" s="3358"/>
      <c r="K173" s="3358"/>
      <c r="L173" s="2737"/>
      <c r="M173" s="2737"/>
      <c r="N173" s="2605"/>
      <c r="O173" s="2739"/>
      <c r="P173" s="3010"/>
      <c r="Q173" s="3013"/>
      <c r="R173" s="3013"/>
      <c r="S173" s="3013"/>
      <c r="T173" s="3016"/>
      <c r="U173" s="2605"/>
      <c r="V173" s="74"/>
      <c r="W173" s="129" t="s">
        <v>200</v>
      </c>
      <c r="X173" s="37" t="s">
        <v>2353</v>
      </c>
      <c r="Y173" s="38">
        <v>10</v>
      </c>
      <c r="Z173" s="20" t="s">
        <v>204</v>
      </c>
      <c r="AA173" s="130">
        <v>2.06</v>
      </c>
      <c r="AB173" s="21">
        <f t="shared" ref="AB173:AB175" si="26">+Y173*AA173</f>
        <v>20.6</v>
      </c>
      <c r="AC173" s="40">
        <f t="shared" si="25"/>
        <v>23.072000000000003</v>
      </c>
      <c r="AD173" s="536"/>
      <c r="AE173" s="20"/>
      <c r="AF173" s="20"/>
      <c r="AG173" s="20" t="s">
        <v>199</v>
      </c>
      <c r="AH173" s="3521"/>
    </row>
    <row r="174" spans="1:34" s="18" customFormat="1" ht="35.25" customHeight="1" x14ac:dyDescent="0.25">
      <c r="A174" s="2630"/>
      <c r="B174" s="3485"/>
      <c r="C174" s="2797"/>
      <c r="D174" s="3653"/>
      <c r="E174" s="2605"/>
      <c r="F174" s="3655"/>
      <c r="G174" s="2605"/>
      <c r="H174" s="2605"/>
      <c r="I174" s="2605"/>
      <c r="J174" s="3358"/>
      <c r="K174" s="3358"/>
      <c r="L174" s="2737"/>
      <c r="M174" s="2737"/>
      <c r="N174" s="2605"/>
      <c r="O174" s="2739"/>
      <c r="P174" s="3010"/>
      <c r="Q174" s="3013"/>
      <c r="R174" s="3013"/>
      <c r="S174" s="3013"/>
      <c r="T174" s="3016"/>
      <c r="U174" s="2605"/>
      <c r="V174" s="74"/>
      <c r="W174" s="129" t="s">
        <v>200</v>
      </c>
      <c r="X174" s="936" t="s">
        <v>329</v>
      </c>
      <c r="Y174" s="19">
        <v>15</v>
      </c>
      <c r="Z174" s="20" t="s">
        <v>204</v>
      </c>
      <c r="AA174" s="130">
        <v>0.72</v>
      </c>
      <c r="AB174" s="21">
        <f t="shared" si="26"/>
        <v>10.799999999999999</v>
      </c>
      <c r="AC174" s="21">
        <f t="shared" si="25"/>
        <v>12.095999999999998</v>
      </c>
      <c r="AD174" s="536"/>
      <c r="AE174" s="20"/>
      <c r="AF174" s="20"/>
      <c r="AG174" s="20" t="s">
        <v>199</v>
      </c>
      <c r="AH174" s="3521"/>
    </row>
    <row r="175" spans="1:34" s="18" customFormat="1" ht="35.25" customHeight="1" x14ac:dyDescent="0.25">
      <c r="A175" s="2630"/>
      <c r="B175" s="3485"/>
      <c r="C175" s="2797"/>
      <c r="D175" s="3653"/>
      <c r="E175" s="2605"/>
      <c r="F175" s="3655"/>
      <c r="G175" s="2605"/>
      <c r="H175" s="2605"/>
      <c r="I175" s="2605"/>
      <c r="J175" s="3358"/>
      <c r="K175" s="3358"/>
      <c r="L175" s="2737"/>
      <c r="M175" s="2737"/>
      <c r="N175" s="2605"/>
      <c r="O175" s="2739"/>
      <c r="P175" s="3010"/>
      <c r="Q175" s="3013"/>
      <c r="R175" s="3013"/>
      <c r="S175" s="3013"/>
      <c r="T175" s="3016"/>
      <c r="U175" s="2605"/>
      <c r="V175" s="74"/>
      <c r="W175" s="129" t="s">
        <v>200</v>
      </c>
      <c r="X175" s="936" t="s">
        <v>330</v>
      </c>
      <c r="Y175" s="19">
        <v>5</v>
      </c>
      <c r="Z175" s="20" t="s">
        <v>204</v>
      </c>
      <c r="AA175" s="130">
        <v>0.37</v>
      </c>
      <c r="AB175" s="21">
        <f t="shared" si="26"/>
        <v>1.85</v>
      </c>
      <c r="AC175" s="21">
        <f t="shared" si="25"/>
        <v>2.0720000000000001</v>
      </c>
      <c r="AD175" s="536"/>
      <c r="AE175" s="20"/>
      <c r="AF175" s="20"/>
      <c r="AG175" s="20" t="s">
        <v>199</v>
      </c>
      <c r="AH175" s="3521"/>
    </row>
    <row r="176" spans="1:34" s="18" customFormat="1" ht="35.25" customHeight="1" x14ac:dyDescent="0.25">
      <c r="A176" s="2630"/>
      <c r="B176" s="3485"/>
      <c r="C176" s="2797"/>
      <c r="D176" s="3653"/>
      <c r="E176" s="2605"/>
      <c r="F176" s="3655"/>
      <c r="G176" s="2605"/>
      <c r="H176" s="2605"/>
      <c r="I176" s="2605"/>
      <c r="J176" s="3358"/>
      <c r="K176" s="3358"/>
      <c r="L176" s="2737"/>
      <c r="M176" s="2737"/>
      <c r="N176" s="2605"/>
      <c r="O176" s="2739"/>
      <c r="P176" s="3010"/>
      <c r="Q176" s="3013"/>
      <c r="R176" s="3013"/>
      <c r="S176" s="3013"/>
      <c r="T176" s="3016"/>
      <c r="U176" s="2605"/>
      <c r="V176" s="74"/>
      <c r="W176" s="129" t="s">
        <v>200</v>
      </c>
      <c r="X176" s="936" t="s">
        <v>210</v>
      </c>
      <c r="Y176" s="19">
        <v>100</v>
      </c>
      <c r="Z176" s="20" t="s">
        <v>204</v>
      </c>
      <c r="AA176" s="130">
        <v>0.11</v>
      </c>
      <c r="AB176" s="21">
        <f t="shared" ref="AB176" si="27">+Y176*AA176</f>
        <v>11</v>
      </c>
      <c r="AC176" s="21">
        <f t="shared" ref="AC176" si="28">+AB176*0.12+AB176</f>
        <v>12.32</v>
      </c>
      <c r="AD176" s="536"/>
      <c r="AE176" s="20"/>
      <c r="AF176" s="20"/>
      <c r="AG176" s="20" t="s">
        <v>199</v>
      </c>
      <c r="AH176" s="3521"/>
    </row>
    <row r="177" spans="1:34" s="18" customFormat="1" ht="35.25" customHeight="1" x14ac:dyDescent="0.25">
      <c r="A177" s="2632"/>
      <c r="B177" s="3486"/>
      <c r="C177" s="2797"/>
      <c r="D177" s="3653"/>
      <c r="E177" s="2605"/>
      <c r="F177" s="3655"/>
      <c r="G177" s="2605"/>
      <c r="H177" s="2605"/>
      <c r="I177" s="2605"/>
      <c r="J177" s="3358"/>
      <c r="K177" s="3358"/>
      <c r="L177" s="2737"/>
      <c r="M177" s="2737"/>
      <c r="N177" s="2605"/>
      <c r="O177" s="2739"/>
      <c r="P177" s="3010"/>
      <c r="Q177" s="3013"/>
      <c r="R177" s="3013"/>
      <c r="S177" s="3013"/>
      <c r="T177" s="3016"/>
      <c r="U177" s="2605"/>
      <c r="V177" s="2205" t="s">
        <v>246</v>
      </c>
      <c r="W177" s="1503"/>
      <c r="X177" s="2199" t="s">
        <v>561</v>
      </c>
      <c r="Y177" s="2200"/>
      <c r="Z177" s="2201"/>
      <c r="AA177" s="2202"/>
      <c r="AB177" s="2192"/>
      <c r="AC177" s="2192"/>
      <c r="AD177" s="2203">
        <f>+AC178</f>
        <v>302.39999999999998</v>
      </c>
      <c r="AE177" s="2201"/>
      <c r="AF177" s="2201"/>
      <c r="AG177" s="2201"/>
      <c r="AH177" s="3521"/>
    </row>
    <row r="178" spans="1:34" ht="35.25" customHeight="1" x14ac:dyDescent="0.25">
      <c r="A178" s="2628" t="s">
        <v>142</v>
      </c>
      <c r="B178" s="3487"/>
      <c r="C178" s="2797"/>
      <c r="D178" s="3653"/>
      <c r="E178" s="2605"/>
      <c r="F178" s="3655"/>
      <c r="G178" s="2605"/>
      <c r="H178" s="2605"/>
      <c r="I178" s="2605"/>
      <c r="J178" s="3358"/>
      <c r="K178" s="3358"/>
      <c r="L178" s="2737"/>
      <c r="M178" s="2737"/>
      <c r="N178" s="2605"/>
      <c r="O178" s="2739"/>
      <c r="P178" s="3010"/>
      <c r="Q178" s="3013"/>
      <c r="R178" s="3013"/>
      <c r="S178" s="3013"/>
      <c r="T178" s="3016"/>
      <c r="U178" s="2605"/>
      <c r="V178" s="2198"/>
      <c r="W178" s="1503" t="s">
        <v>200</v>
      </c>
      <c r="X178" s="2204" t="s">
        <v>2042</v>
      </c>
      <c r="Y178" s="2200"/>
      <c r="Z178" s="2201"/>
      <c r="AA178" s="2202"/>
      <c r="AB178" s="2192">
        <v>302.39999999999998</v>
      </c>
      <c r="AC178" s="2192">
        <f>+AB178</f>
        <v>302.39999999999998</v>
      </c>
      <c r="AD178" s="2203"/>
      <c r="AE178" s="2201"/>
      <c r="AF178" s="2201"/>
      <c r="AG178" s="2201" t="s">
        <v>199</v>
      </c>
      <c r="AH178" s="3521"/>
    </row>
    <row r="179" spans="1:34" ht="179.25" customHeight="1" x14ac:dyDescent="0.25">
      <c r="A179" s="2630"/>
      <c r="B179" s="3485"/>
      <c r="C179" s="2013" t="s">
        <v>19</v>
      </c>
      <c r="D179" s="555" t="s">
        <v>2346</v>
      </c>
      <c r="E179" s="293" t="s">
        <v>70</v>
      </c>
      <c r="F179" s="421" t="s">
        <v>200</v>
      </c>
      <c r="G179" s="291" t="s">
        <v>2354</v>
      </c>
      <c r="H179" s="291" t="s">
        <v>2355</v>
      </c>
      <c r="I179" s="291" t="s">
        <v>2356</v>
      </c>
      <c r="J179" s="324">
        <v>5</v>
      </c>
      <c r="K179" s="324">
        <v>4</v>
      </c>
      <c r="L179" s="556">
        <v>24</v>
      </c>
      <c r="M179" s="556">
        <v>24</v>
      </c>
      <c r="N179" s="291" t="s">
        <v>2357</v>
      </c>
      <c r="O179" s="328" t="s">
        <v>2358</v>
      </c>
      <c r="P179" s="697">
        <f>AD179</f>
        <v>0</v>
      </c>
      <c r="Q179" s="557">
        <v>0</v>
      </c>
      <c r="R179" s="557">
        <v>0</v>
      </c>
      <c r="S179" s="557">
        <v>0</v>
      </c>
      <c r="T179" s="558">
        <f>SUM(P179:R179)</f>
        <v>0</v>
      </c>
      <c r="U179" s="291" t="s">
        <v>2389</v>
      </c>
      <c r="V179" s="302"/>
      <c r="W179" s="559"/>
      <c r="X179" s="533"/>
      <c r="Y179" s="933"/>
      <c r="Z179" s="534"/>
      <c r="AA179" s="1017"/>
      <c r="AB179" s="238"/>
      <c r="AC179" s="238"/>
      <c r="AD179" s="1017"/>
      <c r="AE179" s="534"/>
      <c r="AF179" s="534"/>
      <c r="AG179" s="315"/>
      <c r="AH179" s="560"/>
    </row>
    <row r="180" spans="1:34" ht="44.25" customHeight="1" x14ac:dyDescent="0.25">
      <c r="A180" s="2630"/>
      <c r="B180" s="3485"/>
      <c r="C180" s="2914" t="s">
        <v>19</v>
      </c>
      <c r="D180" s="3483" t="s">
        <v>2346</v>
      </c>
      <c r="E180" s="3252" t="s">
        <v>68</v>
      </c>
      <c r="F180" s="2804" t="s">
        <v>200</v>
      </c>
      <c r="G180" s="2604" t="s">
        <v>2359</v>
      </c>
      <c r="H180" s="2604" t="s">
        <v>2360</v>
      </c>
      <c r="I180" s="2604" t="s">
        <v>2361</v>
      </c>
      <c r="J180" s="3255">
        <v>2</v>
      </c>
      <c r="K180" s="3255">
        <v>5</v>
      </c>
      <c r="L180" s="3256">
        <v>24</v>
      </c>
      <c r="M180" s="3256">
        <v>24</v>
      </c>
      <c r="N180" s="2604" t="s">
        <v>2362</v>
      </c>
      <c r="O180" s="2839" t="s">
        <v>2363</v>
      </c>
      <c r="P180" s="3523">
        <f>AD180</f>
        <v>519.19840000000011</v>
      </c>
      <c r="Q180" s="3525">
        <v>0</v>
      </c>
      <c r="R180" s="3525">
        <v>0</v>
      </c>
      <c r="S180" s="3525">
        <v>0</v>
      </c>
      <c r="T180" s="3527">
        <f>SUM(P180:R183)</f>
        <v>519.19840000000011</v>
      </c>
      <c r="U180" s="2604" t="s">
        <v>2390</v>
      </c>
      <c r="V180" s="2206" t="s">
        <v>201</v>
      </c>
      <c r="W180" s="2207"/>
      <c r="X180" s="2208" t="s">
        <v>225</v>
      </c>
      <c r="Y180" s="2209"/>
      <c r="Z180" s="2210"/>
      <c r="AA180" s="2211"/>
      <c r="AB180" s="2212"/>
      <c r="AC180" s="2212"/>
      <c r="AD180" s="2213">
        <f>+SUM(AC181:AC183)-302.4</f>
        <v>519.19840000000011</v>
      </c>
      <c r="AE180" s="49"/>
      <c r="AF180" s="52"/>
      <c r="AG180" s="52"/>
      <c r="AH180" s="3161"/>
    </row>
    <row r="181" spans="1:34" ht="44.25" customHeight="1" x14ac:dyDescent="0.25">
      <c r="A181" s="2630"/>
      <c r="B181" s="3485"/>
      <c r="C181" s="2797"/>
      <c r="D181" s="2799"/>
      <c r="E181" s="2801"/>
      <c r="F181" s="2804"/>
      <c r="G181" s="2605"/>
      <c r="H181" s="2605"/>
      <c r="I181" s="2605"/>
      <c r="J181" s="2807"/>
      <c r="K181" s="2807"/>
      <c r="L181" s="2810"/>
      <c r="M181" s="2810"/>
      <c r="N181" s="2605"/>
      <c r="O181" s="2739"/>
      <c r="P181" s="2814"/>
      <c r="Q181" s="2817"/>
      <c r="R181" s="2817"/>
      <c r="S181" s="2817"/>
      <c r="T181" s="2820"/>
      <c r="U181" s="2605"/>
      <c r="V181" s="80"/>
      <c r="W181" s="135" t="s">
        <v>200</v>
      </c>
      <c r="X181" s="361" t="s">
        <v>2364</v>
      </c>
      <c r="Y181" s="38">
        <v>1</v>
      </c>
      <c r="Z181" s="39" t="s">
        <v>204</v>
      </c>
      <c r="AA181" s="136">
        <v>455.57</v>
      </c>
      <c r="AB181" s="21">
        <f t="shared" ref="AB181:AB189" si="29">+Y181*AA181</f>
        <v>455.57</v>
      </c>
      <c r="AC181" s="21">
        <f t="shared" ref="AC181:AC186" si="30">+AB181*0.12+AB181</f>
        <v>510.23840000000001</v>
      </c>
      <c r="AD181" s="537"/>
      <c r="AE181" s="39"/>
      <c r="AF181" s="24"/>
      <c r="AG181" s="24" t="s">
        <v>199</v>
      </c>
      <c r="AH181" s="2770"/>
    </row>
    <row r="182" spans="1:34" ht="44.25" customHeight="1" x14ac:dyDescent="0.25">
      <c r="A182" s="2630"/>
      <c r="B182" s="3485"/>
      <c r="C182" s="2797"/>
      <c r="D182" s="2799"/>
      <c r="E182" s="2801"/>
      <c r="F182" s="2804"/>
      <c r="G182" s="2605"/>
      <c r="H182" s="2605"/>
      <c r="I182" s="2605"/>
      <c r="J182" s="2807"/>
      <c r="K182" s="2807"/>
      <c r="L182" s="2810"/>
      <c r="M182" s="2810"/>
      <c r="N182" s="2605"/>
      <c r="O182" s="2739"/>
      <c r="P182" s="2814"/>
      <c r="Q182" s="2817"/>
      <c r="R182" s="2817"/>
      <c r="S182" s="2817"/>
      <c r="T182" s="2820"/>
      <c r="U182" s="2605"/>
      <c r="V182" s="80"/>
      <c r="W182" s="135" t="s">
        <v>200</v>
      </c>
      <c r="X182" s="361" t="s">
        <v>2365</v>
      </c>
      <c r="Y182" s="38">
        <v>1</v>
      </c>
      <c r="Z182" s="39" t="s">
        <v>204</v>
      </c>
      <c r="AA182" s="136">
        <v>139</v>
      </c>
      <c r="AB182" s="21">
        <f t="shared" si="29"/>
        <v>139</v>
      </c>
      <c r="AC182" s="21">
        <f t="shared" si="30"/>
        <v>155.68</v>
      </c>
      <c r="AD182" s="537"/>
      <c r="AE182" s="39"/>
      <c r="AF182" s="24"/>
      <c r="AG182" s="24" t="s">
        <v>199</v>
      </c>
      <c r="AH182" s="2770"/>
    </row>
    <row r="183" spans="1:34" ht="44.25" customHeight="1" x14ac:dyDescent="0.25">
      <c r="A183" s="2630"/>
      <c r="B183" s="3485"/>
      <c r="C183" s="2773"/>
      <c r="D183" s="2775"/>
      <c r="E183" s="2777"/>
      <c r="F183" s="2804"/>
      <c r="G183" s="2606"/>
      <c r="H183" s="2606"/>
      <c r="I183" s="2606"/>
      <c r="J183" s="3647"/>
      <c r="K183" s="3647"/>
      <c r="L183" s="3522"/>
      <c r="M183" s="3522"/>
      <c r="N183" s="2606"/>
      <c r="O183" s="2788"/>
      <c r="P183" s="3524"/>
      <c r="Q183" s="3526"/>
      <c r="R183" s="3526"/>
      <c r="S183" s="3526"/>
      <c r="T183" s="3031"/>
      <c r="U183" s="2606"/>
      <c r="V183" s="84"/>
      <c r="W183" s="161" t="s">
        <v>200</v>
      </c>
      <c r="X183" s="53" t="s">
        <v>2366</v>
      </c>
      <c r="Y183" s="54">
        <v>1</v>
      </c>
      <c r="Z183" s="55" t="s">
        <v>204</v>
      </c>
      <c r="AA183" s="540">
        <v>139</v>
      </c>
      <c r="AB183" s="116">
        <f t="shared" si="29"/>
        <v>139</v>
      </c>
      <c r="AC183" s="116">
        <f t="shared" si="30"/>
        <v>155.68</v>
      </c>
      <c r="AD183" s="541"/>
      <c r="AE183" s="55"/>
      <c r="AF183" s="58"/>
      <c r="AG183" s="58" t="s">
        <v>199</v>
      </c>
      <c r="AH183" s="3165"/>
    </row>
    <row r="184" spans="1:34" ht="56.25" customHeight="1" x14ac:dyDescent="0.25">
      <c r="A184" s="2630"/>
      <c r="B184" s="3485"/>
      <c r="C184" s="2772" t="s">
        <v>19</v>
      </c>
      <c r="D184" s="2774" t="s">
        <v>2346</v>
      </c>
      <c r="E184" s="2776" t="s">
        <v>68</v>
      </c>
      <c r="F184" s="2803" t="s">
        <v>200</v>
      </c>
      <c r="G184" s="2768" t="s">
        <v>2367</v>
      </c>
      <c r="H184" s="2768" t="s">
        <v>2368</v>
      </c>
      <c r="I184" s="2768" t="s">
        <v>2369</v>
      </c>
      <c r="J184" s="2806">
        <v>1</v>
      </c>
      <c r="K184" s="2806">
        <v>1</v>
      </c>
      <c r="L184" s="2809">
        <v>24</v>
      </c>
      <c r="M184" s="2809">
        <v>24</v>
      </c>
      <c r="N184" s="2768" t="s">
        <v>2370</v>
      </c>
      <c r="O184" s="2787" t="s">
        <v>2371</v>
      </c>
      <c r="P184" s="2813">
        <f>AD184</f>
        <v>54.528000000000006</v>
      </c>
      <c r="Q184" s="2816">
        <v>0</v>
      </c>
      <c r="R184" s="2816">
        <v>0</v>
      </c>
      <c r="S184" s="2816">
        <v>0</v>
      </c>
      <c r="T184" s="2819">
        <f>SUM(P184:R186)</f>
        <v>54.528000000000006</v>
      </c>
      <c r="U184" s="2768" t="s">
        <v>2391</v>
      </c>
      <c r="V184" s="82" t="s">
        <v>197</v>
      </c>
      <c r="W184" s="149"/>
      <c r="X184" s="30" t="s">
        <v>198</v>
      </c>
      <c r="Y184" s="13"/>
      <c r="Z184" s="14"/>
      <c r="AA184" s="157"/>
      <c r="AB184" s="15"/>
      <c r="AC184" s="15"/>
      <c r="AD184" s="542">
        <f>AC185+AC186</f>
        <v>54.528000000000006</v>
      </c>
      <c r="AE184" s="32"/>
      <c r="AF184" s="36"/>
      <c r="AG184" s="36"/>
      <c r="AH184" s="2769"/>
    </row>
    <row r="185" spans="1:34" ht="56.25" customHeight="1" x14ac:dyDescent="0.25">
      <c r="A185" s="2630"/>
      <c r="B185" s="3485"/>
      <c r="C185" s="2797"/>
      <c r="D185" s="2799"/>
      <c r="E185" s="2801"/>
      <c r="F185" s="2804"/>
      <c r="G185" s="2605"/>
      <c r="H185" s="2605"/>
      <c r="I185" s="2605"/>
      <c r="J185" s="2807"/>
      <c r="K185" s="2807"/>
      <c r="L185" s="2810"/>
      <c r="M185" s="2810"/>
      <c r="N185" s="2605"/>
      <c r="O185" s="2739"/>
      <c r="P185" s="2814"/>
      <c r="Q185" s="2817"/>
      <c r="R185" s="2817"/>
      <c r="S185" s="2817"/>
      <c r="T185" s="2820"/>
      <c r="U185" s="2605"/>
      <c r="V185" s="80"/>
      <c r="W185" s="135" t="s">
        <v>200</v>
      </c>
      <c r="X185" s="37" t="s">
        <v>226</v>
      </c>
      <c r="Y185" s="38">
        <v>16</v>
      </c>
      <c r="Z185" s="39" t="s">
        <v>204</v>
      </c>
      <c r="AA185" s="136">
        <v>3.24</v>
      </c>
      <c r="AB185" s="21">
        <f t="shared" si="29"/>
        <v>51.84</v>
      </c>
      <c r="AC185" s="21">
        <f>+AB185</f>
        <v>51.84</v>
      </c>
      <c r="AD185" s="537"/>
      <c r="AE185" s="39"/>
      <c r="AF185" s="24"/>
      <c r="AG185" s="24" t="s">
        <v>199</v>
      </c>
      <c r="AH185" s="2770"/>
    </row>
    <row r="186" spans="1:34" ht="56.25" customHeight="1" x14ac:dyDescent="0.25">
      <c r="A186" s="2632"/>
      <c r="B186" s="3486"/>
      <c r="C186" s="2798"/>
      <c r="D186" s="2800"/>
      <c r="E186" s="2802"/>
      <c r="F186" s="2805"/>
      <c r="G186" s="2607"/>
      <c r="H186" s="2607"/>
      <c r="I186" s="2607"/>
      <c r="J186" s="2808"/>
      <c r="K186" s="2808"/>
      <c r="L186" s="2811"/>
      <c r="M186" s="2811"/>
      <c r="N186" s="2607"/>
      <c r="O186" s="2812"/>
      <c r="P186" s="2815"/>
      <c r="Q186" s="2818"/>
      <c r="R186" s="2818"/>
      <c r="S186" s="2818"/>
      <c r="T186" s="2821"/>
      <c r="U186" s="2607"/>
      <c r="V186" s="81"/>
      <c r="W186" s="159" t="s">
        <v>200</v>
      </c>
      <c r="X186" s="42" t="s">
        <v>2372</v>
      </c>
      <c r="Y186" s="43">
        <v>4</v>
      </c>
      <c r="Z186" s="44" t="s">
        <v>204</v>
      </c>
      <c r="AA186" s="160">
        <v>0.6</v>
      </c>
      <c r="AB186" s="27">
        <f t="shared" si="29"/>
        <v>2.4</v>
      </c>
      <c r="AC186" s="27">
        <f t="shared" si="30"/>
        <v>2.6879999999999997</v>
      </c>
      <c r="AD186" s="546"/>
      <c r="AE186" s="44"/>
      <c r="AF186" s="29"/>
      <c r="AG186" s="29" t="s">
        <v>199</v>
      </c>
      <c r="AH186" s="2771"/>
    </row>
    <row r="187" spans="1:34" ht="219" customHeight="1" x14ac:dyDescent="0.25">
      <c r="A187" s="2628" t="s">
        <v>142</v>
      </c>
      <c r="B187" s="3487"/>
      <c r="C187" s="2014" t="s">
        <v>19</v>
      </c>
      <c r="D187" s="996" t="s">
        <v>2346</v>
      </c>
      <c r="E187" s="1662" t="s">
        <v>36</v>
      </c>
      <c r="F187" s="551" t="s">
        <v>200</v>
      </c>
      <c r="G187" s="1660" t="s">
        <v>2373</v>
      </c>
      <c r="H187" s="1660" t="s">
        <v>2374</v>
      </c>
      <c r="I187" s="1660" t="s">
        <v>2375</v>
      </c>
      <c r="J187" s="552">
        <v>3</v>
      </c>
      <c r="K187" s="995">
        <v>4</v>
      </c>
      <c r="L187" s="553">
        <v>24</v>
      </c>
      <c r="M187" s="553">
        <v>24</v>
      </c>
      <c r="N187" s="1660" t="s">
        <v>2376</v>
      </c>
      <c r="O187" s="1659" t="s">
        <v>2377</v>
      </c>
      <c r="P187" s="679">
        <v>0</v>
      </c>
      <c r="Q187" s="543">
        <v>0</v>
      </c>
      <c r="R187" s="543">
        <v>0</v>
      </c>
      <c r="S187" s="543">
        <v>0</v>
      </c>
      <c r="T187" s="544">
        <f>SUM(P187:R187)</f>
        <v>0</v>
      </c>
      <c r="U187" s="1660" t="s">
        <v>2392</v>
      </c>
      <c r="V187" s="79"/>
      <c r="W187" s="549"/>
      <c r="X187" s="107"/>
      <c r="Y187" s="59"/>
      <c r="Z187" s="60"/>
      <c r="AA187" s="142"/>
      <c r="AB187" s="34"/>
      <c r="AC187" s="34"/>
      <c r="AD187" s="545"/>
      <c r="AE187" s="60"/>
      <c r="AF187" s="52"/>
      <c r="AG187" s="52"/>
      <c r="AH187" s="554"/>
    </row>
    <row r="188" spans="1:34" ht="129" customHeight="1" x14ac:dyDescent="0.25">
      <c r="A188" s="2630"/>
      <c r="B188" s="3485"/>
      <c r="C188" s="2772" t="s">
        <v>19</v>
      </c>
      <c r="D188" s="2774" t="s">
        <v>2346</v>
      </c>
      <c r="E188" s="2776" t="s">
        <v>90</v>
      </c>
      <c r="F188" s="2778" t="s">
        <v>200</v>
      </c>
      <c r="G188" s="2768" t="s">
        <v>2378</v>
      </c>
      <c r="H188" s="2768" t="s">
        <v>2379</v>
      </c>
      <c r="I188" s="2768" t="s">
        <v>2380</v>
      </c>
      <c r="J188" s="2783">
        <v>4</v>
      </c>
      <c r="K188" s="2783">
        <v>3</v>
      </c>
      <c r="L188" s="2785">
        <v>24</v>
      </c>
      <c r="M188" s="2785">
        <v>24</v>
      </c>
      <c r="N188" s="2768" t="s">
        <v>2381</v>
      </c>
      <c r="O188" s="2787" t="s">
        <v>2382</v>
      </c>
      <c r="P188" s="2789">
        <f>AD188</f>
        <v>704.45</v>
      </c>
      <c r="Q188" s="2791">
        <v>0</v>
      </c>
      <c r="R188" s="2791">
        <v>0</v>
      </c>
      <c r="S188" s="2791">
        <v>0</v>
      </c>
      <c r="T188" s="2793">
        <f>SUM(P188:R189)</f>
        <v>704.45</v>
      </c>
      <c r="U188" s="2768" t="s">
        <v>2393</v>
      </c>
      <c r="V188" s="82" t="s">
        <v>431</v>
      </c>
      <c r="W188" s="550"/>
      <c r="X188" s="547" t="s">
        <v>432</v>
      </c>
      <c r="Y188" s="13"/>
      <c r="Z188" s="14"/>
      <c r="AA188" s="157"/>
      <c r="AB188" s="15"/>
      <c r="AC188" s="15"/>
      <c r="AD188" s="548">
        <f>AC189</f>
        <v>704.45</v>
      </c>
      <c r="AE188" s="14"/>
      <c r="AF188" s="36"/>
      <c r="AG188" s="36"/>
      <c r="AH188" s="2795"/>
    </row>
    <row r="189" spans="1:34" ht="129" customHeight="1" x14ac:dyDescent="0.25">
      <c r="A189" s="2630"/>
      <c r="B189" s="3485"/>
      <c r="C189" s="2773"/>
      <c r="D189" s="2775"/>
      <c r="E189" s="2777"/>
      <c r="F189" s="2779"/>
      <c r="G189" s="2606"/>
      <c r="H189" s="2606"/>
      <c r="I189" s="2606"/>
      <c r="J189" s="2784"/>
      <c r="K189" s="2784"/>
      <c r="L189" s="2786"/>
      <c r="M189" s="2786"/>
      <c r="N189" s="2606"/>
      <c r="O189" s="2788"/>
      <c r="P189" s="2790"/>
      <c r="Q189" s="2792"/>
      <c r="R189" s="2792"/>
      <c r="S189" s="2792"/>
      <c r="T189" s="2794"/>
      <c r="U189" s="2606"/>
      <c r="V189" s="515"/>
      <c r="W189" s="146" t="s">
        <v>200</v>
      </c>
      <c r="X189" s="1661" t="s">
        <v>2383</v>
      </c>
      <c r="Y189" s="147">
        <v>1</v>
      </c>
      <c r="Z189" s="140" t="s">
        <v>204</v>
      </c>
      <c r="AA189" s="155">
        <v>704.45</v>
      </c>
      <c r="AB189" s="116">
        <f t="shared" si="29"/>
        <v>704.45</v>
      </c>
      <c r="AC189" s="116">
        <f>+AB189</f>
        <v>704.45</v>
      </c>
      <c r="AD189" s="539"/>
      <c r="AE189" s="140"/>
      <c r="AF189" s="58"/>
      <c r="AG189" s="58" t="s">
        <v>199</v>
      </c>
      <c r="AH189" s="2796"/>
    </row>
    <row r="190" spans="1:34" ht="165" customHeight="1" x14ac:dyDescent="0.25">
      <c r="A190" s="2632"/>
      <c r="B190" s="3486"/>
      <c r="C190" s="2017" t="s">
        <v>19</v>
      </c>
      <c r="D190" s="555" t="s">
        <v>2346</v>
      </c>
      <c r="E190" s="293" t="s">
        <v>91</v>
      </c>
      <c r="F190" s="1817" t="s">
        <v>200</v>
      </c>
      <c r="G190" s="291" t="s">
        <v>401</v>
      </c>
      <c r="H190" s="291" t="s">
        <v>219</v>
      </c>
      <c r="I190" s="291" t="s">
        <v>2388</v>
      </c>
      <c r="J190" s="324">
        <v>1</v>
      </c>
      <c r="K190" s="324">
        <v>2</v>
      </c>
      <c r="L190" s="556">
        <v>4</v>
      </c>
      <c r="M190" s="556">
        <v>8</v>
      </c>
      <c r="N190" s="291" t="s">
        <v>2384</v>
      </c>
      <c r="O190" s="328" t="s">
        <v>224</v>
      </c>
      <c r="P190" s="697">
        <v>0</v>
      </c>
      <c r="Q190" s="557">
        <v>0</v>
      </c>
      <c r="R190" s="557">
        <v>0</v>
      </c>
      <c r="S190" s="557">
        <v>0</v>
      </c>
      <c r="T190" s="558">
        <f>SUM(P190:R190)</f>
        <v>0</v>
      </c>
      <c r="U190" s="291" t="s">
        <v>2394</v>
      </c>
      <c r="V190" s="302"/>
      <c r="W190" s="569"/>
      <c r="X190" s="533"/>
      <c r="Y190" s="933"/>
      <c r="Z190" s="534"/>
      <c r="AA190" s="1017"/>
      <c r="AB190" s="238"/>
      <c r="AC190" s="238"/>
      <c r="AD190" s="1018"/>
      <c r="AE190" s="534"/>
      <c r="AF190" s="315"/>
      <c r="AG190" s="315"/>
      <c r="AH190" s="570"/>
    </row>
    <row r="191" spans="1:34" s="18" customFormat="1" ht="73.5" customHeight="1" thickBot="1" x14ac:dyDescent="0.3">
      <c r="A191" s="2628" t="s">
        <v>142</v>
      </c>
      <c r="B191" s="2634"/>
      <c r="C191" s="2018" t="s">
        <v>19</v>
      </c>
      <c r="D191" s="561" t="s">
        <v>2346</v>
      </c>
      <c r="E191" s="240" t="s">
        <v>67</v>
      </c>
      <c r="F191" s="1818" t="s">
        <v>200</v>
      </c>
      <c r="G191" s="232" t="s">
        <v>1588</v>
      </c>
      <c r="H191" s="232" t="s">
        <v>2385</v>
      </c>
      <c r="I191" s="232" t="s">
        <v>2386</v>
      </c>
      <c r="J191" s="242">
        <v>0</v>
      </c>
      <c r="K191" s="242">
        <v>3</v>
      </c>
      <c r="L191" s="243">
        <v>0</v>
      </c>
      <c r="M191" s="243">
        <v>24</v>
      </c>
      <c r="N191" s="232" t="s">
        <v>2387</v>
      </c>
      <c r="O191" s="330" t="s">
        <v>221</v>
      </c>
      <c r="P191" s="687">
        <v>0</v>
      </c>
      <c r="Q191" s="562">
        <v>0</v>
      </c>
      <c r="R191" s="563">
        <v>0</v>
      </c>
      <c r="S191" s="562">
        <v>0</v>
      </c>
      <c r="T191" s="564">
        <f>SUM(P191:R191)</f>
        <v>0</v>
      </c>
      <c r="U191" s="232" t="s">
        <v>2395</v>
      </c>
      <c r="V191" s="318"/>
      <c r="W191" s="565"/>
      <c r="X191" s="320"/>
      <c r="Y191" s="321"/>
      <c r="Z191" s="235"/>
      <c r="AA191" s="566"/>
      <c r="AB191" s="322"/>
      <c r="AC191" s="322"/>
      <c r="AD191" s="567"/>
      <c r="AE191" s="235"/>
      <c r="AF191" s="236"/>
      <c r="AG191" s="236"/>
      <c r="AH191" s="568"/>
    </row>
    <row r="192" spans="1:34" s="67" customFormat="1" ht="22.5" customHeight="1" thickBot="1" x14ac:dyDescent="0.3">
      <c r="A192" s="2636"/>
      <c r="B192" s="2637"/>
      <c r="C192" s="2592" t="s">
        <v>137</v>
      </c>
      <c r="D192" s="2592"/>
      <c r="E192" s="2592"/>
      <c r="F192" s="2592"/>
      <c r="G192" s="2592"/>
      <c r="H192" s="2592"/>
      <c r="I192" s="2592"/>
      <c r="J192" s="2592"/>
      <c r="K192" s="2592"/>
      <c r="L192" s="2592"/>
      <c r="M192" s="2592"/>
      <c r="N192" s="2592"/>
      <c r="O192" s="101" t="s">
        <v>138</v>
      </c>
      <c r="P192" s="117">
        <f>SUM(P171:P191)</f>
        <v>1755.2964000000002</v>
      </c>
      <c r="Q192" s="117">
        <f>SUM(Q171:Q191)</f>
        <v>0</v>
      </c>
      <c r="R192" s="117">
        <f>SUM(R171:R191)</f>
        <v>0</v>
      </c>
      <c r="S192" s="117">
        <f>SUM(S171:S191)</f>
        <v>0</v>
      </c>
      <c r="T192" s="117">
        <f>SUM(T171:T191)</f>
        <v>1755.2964000000002</v>
      </c>
      <c r="U192" s="103"/>
      <c r="V192" s="3171" t="s">
        <v>139</v>
      </c>
      <c r="W192" s="2592"/>
      <c r="X192" s="2592"/>
      <c r="Y192" s="2592"/>
      <c r="Z192" s="2592"/>
      <c r="AA192" s="2592"/>
      <c r="AB192" s="2592"/>
      <c r="AC192" s="101" t="s">
        <v>138</v>
      </c>
      <c r="AD192" s="106">
        <f>SUM(AD171:AD191)</f>
        <v>1755.2964000000002</v>
      </c>
      <c r="AE192" s="3172"/>
      <c r="AF192" s="3173"/>
      <c r="AG192" s="3173"/>
      <c r="AH192" s="3174"/>
    </row>
    <row r="193" spans="1:34" s="18" customFormat="1" ht="21.75" customHeight="1" x14ac:dyDescent="0.25">
      <c r="A193" s="2580" t="s">
        <v>143</v>
      </c>
      <c r="B193" s="2587" t="s">
        <v>143</v>
      </c>
      <c r="C193" s="3466" t="s">
        <v>7</v>
      </c>
      <c r="D193" s="3469" t="s">
        <v>8</v>
      </c>
      <c r="E193" s="3472" t="s">
        <v>33</v>
      </c>
      <c r="F193" s="3473" t="s">
        <v>200</v>
      </c>
      <c r="G193" s="3472" t="s">
        <v>2217</v>
      </c>
      <c r="H193" s="3472" t="s">
        <v>2194</v>
      </c>
      <c r="I193" s="3472" t="s">
        <v>2195</v>
      </c>
      <c r="J193" s="3476">
        <v>0</v>
      </c>
      <c r="K193" s="3476">
        <v>1</v>
      </c>
      <c r="L193" s="3477">
        <v>0</v>
      </c>
      <c r="M193" s="3477">
        <v>4</v>
      </c>
      <c r="N193" s="3472" t="s">
        <v>2218</v>
      </c>
      <c r="O193" s="3459" t="s">
        <v>2339</v>
      </c>
      <c r="P193" s="3611">
        <f>SUM(AD193:AD196)</f>
        <v>403.5376</v>
      </c>
      <c r="Q193" s="3610">
        <v>0</v>
      </c>
      <c r="R193" s="3610">
        <v>0</v>
      </c>
      <c r="S193" s="3610">
        <v>0</v>
      </c>
      <c r="T193" s="3632">
        <f>SUM(P193:R196)</f>
        <v>403.5376</v>
      </c>
      <c r="U193" s="3625" t="s">
        <v>2196</v>
      </c>
      <c r="V193" s="1663" t="s">
        <v>197</v>
      </c>
      <c r="W193" s="1664"/>
      <c r="X193" s="1762" t="s">
        <v>198</v>
      </c>
      <c r="Y193" s="1665"/>
      <c r="Z193" s="1666"/>
      <c r="AA193" s="1667"/>
      <c r="AB193" s="1667"/>
      <c r="AC193" s="1667"/>
      <c r="AD193" s="1668">
        <f>SUM(AC193:AC196)</f>
        <v>403.5376</v>
      </c>
      <c r="AE193" s="1666"/>
      <c r="AF193" s="1669"/>
      <c r="AG193" s="1669"/>
      <c r="AH193" s="3631" t="s">
        <v>2338</v>
      </c>
    </row>
    <row r="194" spans="1:34" s="18" customFormat="1" ht="21.75" customHeight="1" x14ac:dyDescent="0.25">
      <c r="A194" s="2572"/>
      <c r="B194" s="2575"/>
      <c r="C194" s="3467"/>
      <c r="D194" s="3470"/>
      <c r="E194" s="3470"/>
      <c r="F194" s="3474"/>
      <c r="G194" s="3470"/>
      <c r="H194" s="3470"/>
      <c r="I194" s="3470"/>
      <c r="J194" s="3474"/>
      <c r="K194" s="3474"/>
      <c r="L194" s="3474"/>
      <c r="M194" s="3474"/>
      <c r="N194" s="3470"/>
      <c r="O194" s="3470"/>
      <c r="P194" s="3612"/>
      <c r="Q194" s="3474"/>
      <c r="R194" s="3474"/>
      <c r="S194" s="3474"/>
      <c r="T194" s="3474"/>
      <c r="U194" s="3470"/>
      <c r="V194" s="1670"/>
      <c r="W194" s="1671" t="s">
        <v>200</v>
      </c>
      <c r="X194" s="1763" t="s">
        <v>2219</v>
      </c>
      <c r="Y194" s="1672">
        <v>100</v>
      </c>
      <c r="Z194" s="1673" t="s">
        <v>204</v>
      </c>
      <c r="AA194" s="1674">
        <v>3.75</v>
      </c>
      <c r="AB194" s="1674">
        <f t="shared" ref="AB194:AB196" si="31">+Y194*AA194</f>
        <v>375</v>
      </c>
      <c r="AC194" s="1674">
        <f>+AB194</f>
        <v>375</v>
      </c>
      <c r="AD194" s="1675"/>
      <c r="AE194" s="1673"/>
      <c r="AF194" s="1673" t="s">
        <v>199</v>
      </c>
      <c r="AG194" s="1676"/>
      <c r="AH194" s="3620"/>
    </row>
    <row r="195" spans="1:34" s="18" customFormat="1" ht="21.75" customHeight="1" x14ac:dyDescent="0.25">
      <c r="A195" s="2572"/>
      <c r="B195" s="2575"/>
      <c r="C195" s="3467"/>
      <c r="D195" s="3470"/>
      <c r="E195" s="3470"/>
      <c r="F195" s="3474"/>
      <c r="G195" s="3470"/>
      <c r="H195" s="3470"/>
      <c r="I195" s="3470"/>
      <c r="J195" s="3474"/>
      <c r="K195" s="3474"/>
      <c r="L195" s="3474"/>
      <c r="M195" s="3474"/>
      <c r="N195" s="3470"/>
      <c r="O195" s="3470"/>
      <c r="P195" s="3612"/>
      <c r="Q195" s="3474"/>
      <c r="R195" s="3474"/>
      <c r="S195" s="3474"/>
      <c r="T195" s="3474"/>
      <c r="U195" s="3470"/>
      <c r="V195" s="1670"/>
      <c r="W195" s="1671" t="s">
        <v>200</v>
      </c>
      <c r="X195" s="1764" t="s">
        <v>2220</v>
      </c>
      <c r="Y195" s="1672">
        <v>10</v>
      </c>
      <c r="Z195" s="1673" t="s">
        <v>204</v>
      </c>
      <c r="AA195" s="1674">
        <v>1.9</v>
      </c>
      <c r="AB195" s="1674">
        <f t="shared" si="31"/>
        <v>19</v>
      </c>
      <c r="AC195" s="1674">
        <f t="shared" ref="AC195:AC196" si="32">+AB195*0.12+AB195</f>
        <v>21.28</v>
      </c>
      <c r="AD195" s="1675"/>
      <c r="AE195" s="1673"/>
      <c r="AF195" s="1673" t="s">
        <v>199</v>
      </c>
      <c r="AG195" s="1677"/>
      <c r="AH195" s="3620"/>
    </row>
    <row r="196" spans="1:34" s="18" customFormat="1" ht="21.75" customHeight="1" x14ac:dyDescent="0.25">
      <c r="A196" s="2572"/>
      <c r="B196" s="2575"/>
      <c r="C196" s="3468"/>
      <c r="D196" s="3471"/>
      <c r="E196" s="3471"/>
      <c r="F196" s="3475"/>
      <c r="G196" s="3471"/>
      <c r="H196" s="3471"/>
      <c r="I196" s="3471"/>
      <c r="J196" s="3475"/>
      <c r="K196" s="3475"/>
      <c r="L196" s="3475"/>
      <c r="M196" s="3475"/>
      <c r="N196" s="3471"/>
      <c r="O196" s="3471"/>
      <c r="P196" s="3613"/>
      <c r="Q196" s="3475"/>
      <c r="R196" s="3475"/>
      <c r="S196" s="3475"/>
      <c r="T196" s="3475"/>
      <c r="U196" s="3471"/>
      <c r="V196" s="1678"/>
      <c r="W196" s="1679" t="s">
        <v>200</v>
      </c>
      <c r="X196" s="1765" t="s">
        <v>253</v>
      </c>
      <c r="Y196" s="1680">
        <v>24</v>
      </c>
      <c r="Z196" s="1681" t="s">
        <v>204</v>
      </c>
      <c r="AA196" s="1682">
        <v>0.27</v>
      </c>
      <c r="AB196" s="1682">
        <f t="shared" si="31"/>
        <v>6.48</v>
      </c>
      <c r="AC196" s="1682">
        <f t="shared" si="32"/>
        <v>7.2576000000000001</v>
      </c>
      <c r="AD196" s="1683"/>
      <c r="AE196" s="1681"/>
      <c r="AF196" s="1681" t="s">
        <v>199</v>
      </c>
      <c r="AG196" s="1684"/>
      <c r="AH196" s="3628"/>
    </row>
    <row r="197" spans="1:34" ht="136.5" customHeight="1" x14ac:dyDescent="0.25">
      <c r="A197" s="2572"/>
      <c r="B197" s="2575"/>
      <c r="C197" s="2019" t="s">
        <v>3</v>
      </c>
      <c r="D197" s="1756" t="s">
        <v>4</v>
      </c>
      <c r="E197" s="1757" t="s">
        <v>32</v>
      </c>
      <c r="F197" s="1685" t="s">
        <v>200</v>
      </c>
      <c r="G197" s="1757" t="s">
        <v>2221</v>
      </c>
      <c r="H197" s="1757" t="s">
        <v>2197</v>
      </c>
      <c r="I197" s="1757" t="s">
        <v>2198</v>
      </c>
      <c r="J197" s="1686">
        <v>0</v>
      </c>
      <c r="K197" s="1686">
        <v>1</v>
      </c>
      <c r="L197" s="1686">
        <v>0</v>
      </c>
      <c r="M197" s="1686">
        <v>6</v>
      </c>
      <c r="N197" s="1757" t="s">
        <v>2222</v>
      </c>
      <c r="O197" s="1757" t="s">
        <v>2223</v>
      </c>
      <c r="P197" s="1687">
        <f>SUM(AD197)</f>
        <v>0</v>
      </c>
      <c r="Q197" s="1688">
        <v>0</v>
      </c>
      <c r="R197" s="1688">
        <v>0</v>
      </c>
      <c r="S197" s="1688">
        <v>0</v>
      </c>
      <c r="T197" s="1689">
        <f>SUM(P197:R197)</f>
        <v>0</v>
      </c>
      <c r="U197" s="1777" t="s">
        <v>2340</v>
      </c>
      <c r="V197" s="1690"/>
      <c r="W197" s="1691"/>
      <c r="X197" s="1766"/>
      <c r="Y197" s="1692"/>
      <c r="Z197" s="1692"/>
      <c r="AA197" s="1692"/>
      <c r="AB197" s="1688"/>
      <c r="AC197" s="1688"/>
      <c r="AD197" s="1689"/>
      <c r="AE197" s="1692"/>
      <c r="AF197" s="1692"/>
      <c r="AG197" s="1693"/>
      <c r="AH197" s="1776" t="s">
        <v>2336</v>
      </c>
    </row>
    <row r="198" spans="1:34" ht="22.5" customHeight="1" x14ac:dyDescent="0.25">
      <c r="A198" s="2572"/>
      <c r="B198" s="2575"/>
      <c r="C198" s="3479" t="s">
        <v>19</v>
      </c>
      <c r="D198" s="3481" t="s">
        <v>20</v>
      </c>
      <c r="E198" s="3478" t="s">
        <v>71</v>
      </c>
      <c r="F198" s="3658" t="s">
        <v>200</v>
      </c>
      <c r="G198" s="3478" t="s">
        <v>2224</v>
      </c>
      <c r="H198" s="3478" t="s">
        <v>2199</v>
      </c>
      <c r="I198" s="3478" t="s">
        <v>2200</v>
      </c>
      <c r="J198" s="3643">
        <v>30</v>
      </c>
      <c r="K198" s="3643">
        <v>0</v>
      </c>
      <c r="L198" s="3643">
        <v>4</v>
      </c>
      <c r="M198" s="3659">
        <v>0</v>
      </c>
      <c r="N198" s="3478" t="s">
        <v>2225</v>
      </c>
      <c r="O198" s="3478" t="s">
        <v>2226</v>
      </c>
      <c r="P198" s="3645">
        <f>SUM(AD198:AD201)</f>
        <v>12.056799999999999</v>
      </c>
      <c r="Q198" s="3614">
        <v>0</v>
      </c>
      <c r="R198" s="3614">
        <v>0</v>
      </c>
      <c r="S198" s="3614">
        <v>0</v>
      </c>
      <c r="T198" s="3622">
        <f>SUM(P198:R201)</f>
        <v>12.056799999999999</v>
      </c>
      <c r="U198" s="3621" t="s">
        <v>2196</v>
      </c>
      <c r="V198" s="1694" t="s">
        <v>197</v>
      </c>
      <c r="W198" s="1695"/>
      <c r="X198" s="1767" t="s">
        <v>198</v>
      </c>
      <c r="Y198" s="1696"/>
      <c r="Z198" s="1696"/>
      <c r="AA198" s="1696"/>
      <c r="AB198" s="1697"/>
      <c r="AC198" s="1697"/>
      <c r="AD198" s="1698">
        <f>SUM(AC199:AC201)</f>
        <v>12.056799999999999</v>
      </c>
      <c r="AE198" s="1696"/>
      <c r="AF198" s="1696"/>
      <c r="AG198" s="1696"/>
      <c r="AH198" s="3619" t="s">
        <v>2201</v>
      </c>
    </row>
    <row r="199" spans="1:34" ht="22.5" customHeight="1" x14ac:dyDescent="0.25">
      <c r="A199" s="2572"/>
      <c r="B199" s="2575"/>
      <c r="C199" s="3467"/>
      <c r="D199" s="3470"/>
      <c r="E199" s="3470"/>
      <c r="F199" s="3474"/>
      <c r="G199" s="3470"/>
      <c r="H199" s="3470"/>
      <c r="I199" s="3470"/>
      <c r="J199" s="3474"/>
      <c r="K199" s="3474"/>
      <c r="L199" s="3474"/>
      <c r="M199" s="3474"/>
      <c r="N199" s="3470"/>
      <c r="O199" s="3470"/>
      <c r="P199" s="3612"/>
      <c r="Q199" s="3474"/>
      <c r="R199" s="3474"/>
      <c r="S199" s="3474"/>
      <c r="T199" s="3474"/>
      <c r="U199" s="3470"/>
      <c r="V199" s="1670"/>
      <c r="W199" s="1671" t="s">
        <v>200</v>
      </c>
      <c r="X199" s="1763" t="s">
        <v>2227</v>
      </c>
      <c r="Y199" s="1672">
        <v>5</v>
      </c>
      <c r="Z199" s="1673" t="s">
        <v>204</v>
      </c>
      <c r="AA199" s="1674">
        <v>1.25</v>
      </c>
      <c r="AB199" s="1674">
        <f t="shared" ref="AB199:AB201" si="33">+Y199*AA199</f>
        <v>6.25</v>
      </c>
      <c r="AC199" s="1674">
        <f t="shared" ref="AC199:AC201" si="34">+AB199*0.12+AB199</f>
        <v>7</v>
      </c>
      <c r="AD199" s="1670"/>
      <c r="AE199" s="1670"/>
      <c r="AF199" s="1673" t="s">
        <v>199</v>
      </c>
      <c r="AG199" s="1670"/>
      <c r="AH199" s="3620"/>
    </row>
    <row r="200" spans="1:34" ht="22.5" customHeight="1" x14ac:dyDescent="0.25">
      <c r="A200" s="2572"/>
      <c r="B200" s="2575"/>
      <c r="C200" s="3467"/>
      <c r="D200" s="3470"/>
      <c r="E200" s="3470"/>
      <c r="F200" s="3474"/>
      <c r="G200" s="3470"/>
      <c r="H200" s="3470"/>
      <c r="I200" s="3470"/>
      <c r="J200" s="3474"/>
      <c r="K200" s="3474"/>
      <c r="L200" s="3474"/>
      <c r="M200" s="3474"/>
      <c r="N200" s="3470"/>
      <c r="O200" s="3470"/>
      <c r="P200" s="3612"/>
      <c r="Q200" s="3474"/>
      <c r="R200" s="3474"/>
      <c r="S200" s="3474"/>
      <c r="T200" s="3474"/>
      <c r="U200" s="3470"/>
      <c r="V200" s="1670"/>
      <c r="W200" s="1671" t="s">
        <v>200</v>
      </c>
      <c r="X200" s="1763" t="s">
        <v>2202</v>
      </c>
      <c r="Y200" s="1672">
        <v>2</v>
      </c>
      <c r="Z200" s="1673" t="s">
        <v>204</v>
      </c>
      <c r="AA200" s="1674">
        <v>0.69</v>
      </c>
      <c r="AB200" s="1674">
        <f t="shared" si="33"/>
        <v>1.38</v>
      </c>
      <c r="AC200" s="1674">
        <f t="shared" si="34"/>
        <v>1.5455999999999999</v>
      </c>
      <c r="AD200" s="1670"/>
      <c r="AE200" s="1670"/>
      <c r="AF200" s="1673" t="s">
        <v>199</v>
      </c>
      <c r="AG200" s="1670"/>
      <c r="AH200" s="3620"/>
    </row>
    <row r="201" spans="1:34" ht="22.5" customHeight="1" x14ac:dyDescent="0.25">
      <c r="A201" s="2572"/>
      <c r="B201" s="2575"/>
      <c r="C201" s="3480"/>
      <c r="D201" s="3470"/>
      <c r="E201" s="3470"/>
      <c r="F201" s="3474"/>
      <c r="G201" s="3470"/>
      <c r="H201" s="3470"/>
      <c r="I201" s="3624"/>
      <c r="J201" s="3474"/>
      <c r="K201" s="3474"/>
      <c r="L201" s="3474"/>
      <c r="M201" s="3474"/>
      <c r="N201" s="3624"/>
      <c r="O201" s="3470"/>
      <c r="P201" s="3660"/>
      <c r="Q201" s="3623"/>
      <c r="R201" s="3623"/>
      <c r="S201" s="3474"/>
      <c r="T201" s="3623"/>
      <c r="U201" s="3624"/>
      <c r="V201" s="1699"/>
      <c r="W201" s="1700" t="s">
        <v>200</v>
      </c>
      <c r="X201" s="1768" t="s">
        <v>2228</v>
      </c>
      <c r="Y201" s="1701">
        <v>5</v>
      </c>
      <c r="Z201" s="1702" t="s">
        <v>205</v>
      </c>
      <c r="AA201" s="1703">
        <v>0.627</v>
      </c>
      <c r="AB201" s="1703">
        <f t="shared" si="33"/>
        <v>3.1349999999999998</v>
      </c>
      <c r="AC201" s="1703">
        <f t="shared" si="34"/>
        <v>3.5111999999999997</v>
      </c>
      <c r="AD201" s="1699"/>
      <c r="AE201" s="1699"/>
      <c r="AF201" s="1702" t="s">
        <v>199</v>
      </c>
      <c r="AG201" s="1699"/>
      <c r="AH201" s="3620"/>
    </row>
    <row r="202" spans="1:34" ht="140.25" customHeight="1" x14ac:dyDescent="0.25">
      <c r="A202" s="2572"/>
      <c r="B202" s="2575"/>
      <c r="C202" s="2019" t="s">
        <v>19</v>
      </c>
      <c r="D202" s="1756" t="s">
        <v>20</v>
      </c>
      <c r="E202" s="1757" t="s">
        <v>90</v>
      </c>
      <c r="F202" s="1685" t="s">
        <v>200</v>
      </c>
      <c r="G202" s="1757" t="s">
        <v>2229</v>
      </c>
      <c r="H202" s="1757" t="s">
        <v>2203</v>
      </c>
      <c r="I202" s="1757" t="s">
        <v>2204</v>
      </c>
      <c r="J202" s="1704">
        <v>1</v>
      </c>
      <c r="K202" s="1705">
        <v>0</v>
      </c>
      <c r="L202" s="1686">
        <v>4</v>
      </c>
      <c r="M202" s="1686">
        <v>0</v>
      </c>
      <c r="N202" s="1757" t="s">
        <v>2230</v>
      </c>
      <c r="O202" s="1757" t="s">
        <v>2231</v>
      </c>
      <c r="P202" s="1687">
        <f>SUM(AD202)</f>
        <v>0</v>
      </c>
      <c r="Q202" s="1688">
        <v>0</v>
      </c>
      <c r="R202" s="1688">
        <v>0</v>
      </c>
      <c r="S202" s="1688">
        <v>0</v>
      </c>
      <c r="T202" s="1689">
        <f>SUM(P202:R202)</f>
        <v>0</v>
      </c>
      <c r="U202" s="1760" t="s">
        <v>2205</v>
      </c>
      <c r="V202" s="1706"/>
      <c r="W202" s="1707"/>
      <c r="X202" s="1769"/>
      <c r="Y202" s="1693"/>
      <c r="Z202" s="1693"/>
      <c r="AA202" s="1693"/>
      <c r="AB202" s="1688"/>
      <c r="AC202" s="1688"/>
      <c r="AD202" s="1689"/>
      <c r="AE202" s="1693"/>
      <c r="AF202" s="1693"/>
      <c r="AG202" s="1693"/>
      <c r="AH202" s="1774"/>
    </row>
    <row r="203" spans="1:34" ht="34.5" customHeight="1" x14ac:dyDescent="0.25">
      <c r="A203" s="2572"/>
      <c r="B203" s="2575"/>
      <c r="C203" s="3650" t="s">
        <v>11</v>
      </c>
      <c r="D203" s="3651" t="s">
        <v>12</v>
      </c>
      <c r="E203" s="3482" t="s">
        <v>80</v>
      </c>
      <c r="F203" s="3648" t="s">
        <v>200</v>
      </c>
      <c r="G203" s="3482" t="s">
        <v>2232</v>
      </c>
      <c r="H203" s="3482" t="s">
        <v>2206</v>
      </c>
      <c r="I203" s="3482" t="s">
        <v>2207</v>
      </c>
      <c r="J203" s="3604">
        <v>0</v>
      </c>
      <c r="K203" s="3604">
        <v>1</v>
      </c>
      <c r="L203" s="3604">
        <v>0</v>
      </c>
      <c r="M203" s="3604">
        <v>8</v>
      </c>
      <c r="N203" s="3482" t="s">
        <v>2233</v>
      </c>
      <c r="O203" s="3482" t="s">
        <v>2234</v>
      </c>
      <c r="P203" s="3657">
        <f>SUM(AD203:AD206)</f>
        <v>53.8048</v>
      </c>
      <c r="Q203" s="3605">
        <v>0</v>
      </c>
      <c r="R203" s="3605">
        <v>0</v>
      </c>
      <c r="S203" s="3605">
        <v>0</v>
      </c>
      <c r="T203" s="3629">
        <f>SUM(P203:R206)</f>
        <v>53.8048</v>
      </c>
      <c r="U203" s="3626" t="s">
        <v>2205</v>
      </c>
      <c r="V203" s="1708" t="s">
        <v>197</v>
      </c>
      <c r="W203" s="1709"/>
      <c r="X203" s="1770" t="s">
        <v>198</v>
      </c>
      <c r="Y203" s="1710"/>
      <c r="Z203" s="1710"/>
      <c r="AA203" s="1710"/>
      <c r="AB203" s="1711"/>
      <c r="AC203" s="1711"/>
      <c r="AD203" s="1712">
        <f>SUM(AC204)</f>
        <v>7.6048</v>
      </c>
      <c r="AE203" s="1710"/>
      <c r="AF203" s="1710"/>
      <c r="AG203" s="1710"/>
      <c r="AH203" s="3627" t="s">
        <v>2337</v>
      </c>
    </row>
    <row r="204" spans="1:34" ht="34.5" customHeight="1" x14ac:dyDescent="0.25">
      <c r="A204" s="2572"/>
      <c r="B204" s="2575"/>
      <c r="C204" s="3467"/>
      <c r="D204" s="3470"/>
      <c r="E204" s="3470"/>
      <c r="F204" s="3474"/>
      <c r="G204" s="3470"/>
      <c r="H204" s="3470"/>
      <c r="I204" s="3470"/>
      <c r="J204" s="3474"/>
      <c r="K204" s="3474"/>
      <c r="L204" s="3474"/>
      <c r="M204" s="3474"/>
      <c r="N204" s="3470"/>
      <c r="O204" s="3470"/>
      <c r="P204" s="3612"/>
      <c r="Q204" s="3474"/>
      <c r="R204" s="3474"/>
      <c r="S204" s="3474"/>
      <c r="T204" s="3474"/>
      <c r="U204" s="3470"/>
      <c r="V204" s="1670"/>
      <c r="W204" s="1671" t="s">
        <v>200</v>
      </c>
      <c r="X204" s="1763" t="s">
        <v>1862</v>
      </c>
      <c r="Y204" s="1672">
        <v>1</v>
      </c>
      <c r="Z204" s="1673" t="s">
        <v>204</v>
      </c>
      <c r="AA204" s="1674">
        <v>6.79</v>
      </c>
      <c r="AB204" s="1674">
        <f>+Y204*AA204</f>
        <v>6.79</v>
      </c>
      <c r="AC204" s="1674">
        <f>+AB204*0.12+AB204</f>
        <v>7.6048</v>
      </c>
      <c r="AD204" s="1670"/>
      <c r="AE204" s="1670"/>
      <c r="AF204" s="1673" t="s">
        <v>199</v>
      </c>
      <c r="AG204" s="1670"/>
      <c r="AH204" s="3620"/>
    </row>
    <row r="205" spans="1:34" ht="34.5" customHeight="1" x14ac:dyDescent="0.25">
      <c r="A205" s="2573"/>
      <c r="B205" s="2576"/>
      <c r="C205" s="3467"/>
      <c r="D205" s="3470"/>
      <c r="E205" s="3470"/>
      <c r="F205" s="3474"/>
      <c r="G205" s="3470"/>
      <c r="H205" s="3470"/>
      <c r="I205" s="3470"/>
      <c r="J205" s="3474"/>
      <c r="K205" s="3474"/>
      <c r="L205" s="3474"/>
      <c r="M205" s="3474"/>
      <c r="N205" s="3470"/>
      <c r="O205" s="3470"/>
      <c r="P205" s="3612"/>
      <c r="Q205" s="3474"/>
      <c r="R205" s="3474"/>
      <c r="S205" s="3474"/>
      <c r="T205" s="3474"/>
      <c r="U205" s="3470"/>
      <c r="V205" s="1713" t="s">
        <v>252</v>
      </c>
      <c r="W205" s="1670"/>
      <c r="X205" s="1767" t="s">
        <v>229</v>
      </c>
      <c r="Y205" s="1701"/>
      <c r="Z205" s="1702"/>
      <c r="AA205" s="1703"/>
      <c r="AB205" s="1703"/>
      <c r="AC205" s="1703"/>
      <c r="AD205" s="1698">
        <f>+AC206</f>
        <v>46.2</v>
      </c>
      <c r="AE205" s="1699"/>
      <c r="AF205" s="1702"/>
      <c r="AG205" s="1699"/>
      <c r="AH205" s="3620"/>
    </row>
    <row r="206" spans="1:34" ht="34.5" customHeight="1" x14ac:dyDescent="0.25">
      <c r="A206" s="2571" t="s">
        <v>143</v>
      </c>
      <c r="B206" s="2568" t="s">
        <v>143</v>
      </c>
      <c r="C206" s="3468"/>
      <c r="D206" s="3471"/>
      <c r="E206" s="3471"/>
      <c r="F206" s="3475"/>
      <c r="G206" s="3471"/>
      <c r="H206" s="3471"/>
      <c r="I206" s="3471"/>
      <c r="J206" s="3475"/>
      <c r="K206" s="3475"/>
      <c r="L206" s="3475"/>
      <c r="M206" s="3475"/>
      <c r="N206" s="3471"/>
      <c r="O206" s="3471"/>
      <c r="P206" s="3613"/>
      <c r="Q206" s="3475"/>
      <c r="R206" s="3475"/>
      <c r="S206" s="3475"/>
      <c r="T206" s="3475"/>
      <c r="U206" s="3471"/>
      <c r="V206" s="1678"/>
      <c r="W206" s="1679">
        <v>1704007500</v>
      </c>
      <c r="X206" s="1771" t="s">
        <v>2235</v>
      </c>
      <c r="Y206" s="1680">
        <v>1</v>
      </c>
      <c r="Z206" s="1681" t="s">
        <v>204</v>
      </c>
      <c r="AA206" s="1682">
        <v>41.25</v>
      </c>
      <c r="AB206" s="1682">
        <f>+Y206*AA206</f>
        <v>41.25</v>
      </c>
      <c r="AC206" s="1682">
        <f>+AB206*0.12+AB206</f>
        <v>46.2</v>
      </c>
      <c r="AD206" s="1678"/>
      <c r="AE206" s="1678"/>
      <c r="AF206" s="1681" t="s">
        <v>199</v>
      </c>
      <c r="AG206" s="1678"/>
      <c r="AH206" s="3628"/>
    </row>
    <row r="207" spans="1:34" ht="36" customHeight="1" x14ac:dyDescent="0.25">
      <c r="A207" s="2572"/>
      <c r="B207" s="2569"/>
      <c r="C207" s="3479" t="s">
        <v>9</v>
      </c>
      <c r="D207" s="3481" t="s">
        <v>10</v>
      </c>
      <c r="E207" s="3482" t="s">
        <v>49</v>
      </c>
      <c r="F207" s="3648" t="s">
        <v>200</v>
      </c>
      <c r="G207" s="3482" t="s">
        <v>2236</v>
      </c>
      <c r="H207" s="3482" t="s">
        <v>2208</v>
      </c>
      <c r="I207" s="3482" t="s">
        <v>2209</v>
      </c>
      <c r="J207" s="3649">
        <v>1</v>
      </c>
      <c r="K207" s="3649">
        <v>1</v>
      </c>
      <c r="L207" s="3649">
        <v>4</v>
      </c>
      <c r="M207" s="3604">
        <v>4</v>
      </c>
      <c r="N207" s="3482" t="s">
        <v>2237</v>
      </c>
      <c r="O207" s="3482" t="s">
        <v>2238</v>
      </c>
      <c r="P207" s="3657">
        <f>SUM(AD207:AD210)</f>
        <v>9.5312000000000001</v>
      </c>
      <c r="Q207" s="3605">
        <v>0</v>
      </c>
      <c r="R207" s="3605">
        <v>0</v>
      </c>
      <c r="S207" s="3605">
        <v>0</v>
      </c>
      <c r="T207" s="3629">
        <f>SUM(P207:R210)</f>
        <v>9.5312000000000001</v>
      </c>
      <c r="U207" s="3626" t="s">
        <v>2210</v>
      </c>
      <c r="V207" s="1708" t="s">
        <v>197</v>
      </c>
      <c r="W207" s="1709"/>
      <c r="X207" s="1770" t="s">
        <v>198</v>
      </c>
      <c r="Y207" s="1710"/>
      <c r="Z207" s="1710"/>
      <c r="AA207" s="1710"/>
      <c r="AB207" s="1711"/>
      <c r="AC207" s="1711"/>
      <c r="AD207" s="1712">
        <f>SUM(AC208:AC210)</f>
        <v>9.5312000000000001</v>
      </c>
      <c r="AE207" s="1710"/>
      <c r="AF207" s="1710"/>
      <c r="AG207" s="1710"/>
      <c r="AH207" s="3630"/>
    </row>
    <row r="208" spans="1:34" ht="36" customHeight="1" x14ac:dyDescent="0.25">
      <c r="A208" s="2572"/>
      <c r="B208" s="2569"/>
      <c r="C208" s="3467"/>
      <c r="D208" s="3470"/>
      <c r="E208" s="3470"/>
      <c r="F208" s="3474"/>
      <c r="G208" s="3470"/>
      <c r="H208" s="3470"/>
      <c r="I208" s="3470"/>
      <c r="J208" s="3474"/>
      <c r="K208" s="3474"/>
      <c r="L208" s="3474"/>
      <c r="M208" s="3474"/>
      <c r="N208" s="3470"/>
      <c r="O208" s="3470"/>
      <c r="P208" s="3612"/>
      <c r="Q208" s="3474"/>
      <c r="R208" s="3474"/>
      <c r="S208" s="3474"/>
      <c r="T208" s="3474"/>
      <c r="U208" s="3470"/>
      <c r="V208" s="1670"/>
      <c r="W208" s="1671" t="s">
        <v>200</v>
      </c>
      <c r="X208" s="1763" t="s">
        <v>254</v>
      </c>
      <c r="Y208" s="1672">
        <v>3</v>
      </c>
      <c r="Z208" s="1673" t="s">
        <v>204</v>
      </c>
      <c r="AA208" s="1674">
        <v>0.99</v>
      </c>
      <c r="AB208" s="1674">
        <f t="shared" ref="AB208:AB210" si="35">+Y208*AA208</f>
        <v>2.9699999999999998</v>
      </c>
      <c r="AC208" s="1674">
        <f t="shared" ref="AC208:AC210" si="36">+AB208*0.12+AB208</f>
        <v>3.3263999999999996</v>
      </c>
      <c r="AD208" s="1670"/>
      <c r="AE208" s="1670"/>
      <c r="AF208" s="1673" t="s">
        <v>199</v>
      </c>
      <c r="AG208" s="1670"/>
      <c r="AH208" s="3620"/>
    </row>
    <row r="209" spans="1:34" ht="36" customHeight="1" x14ac:dyDescent="0.25">
      <c r="A209" s="2572"/>
      <c r="B209" s="2569"/>
      <c r="C209" s="3467"/>
      <c r="D209" s="3470"/>
      <c r="E209" s="3470"/>
      <c r="F209" s="3474"/>
      <c r="G209" s="3470"/>
      <c r="H209" s="3470"/>
      <c r="I209" s="3470"/>
      <c r="J209" s="3474"/>
      <c r="K209" s="3474"/>
      <c r="L209" s="3474"/>
      <c r="M209" s="3474"/>
      <c r="N209" s="3470"/>
      <c r="O209" s="3470"/>
      <c r="P209" s="3612"/>
      <c r="Q209" s="3474"/>
      <c r="R209" s="3474"/>
      <c r="S209" s="3474"/>
      <c r="T209" s="3474"/>
      <c r="U209" s="3470"/>
      <c r="V209" s="1670"/>
      <c r="W209" s="1671" t="s">
        <v>200</v>
      </c>
      <c r="X209" s="1763" t="s">
        <v>2239</v>
      </c>
      <c r="Y209" s="1672">
        <v>24</v>
      </c>
      <c r="Z209" s="1673" t="s">
        <v>204</v>
      </c>
      <c r="AA209" s="1674">
        <v>0.21</v>
      </c>
      <c r="AB209" s="1674">
        <f t="shared" si="35"/>
        <v>5.04</v>
      </c>
      <c r="AC209" s="1674">
        <f t="shared" si="36"/>
        <v>5.6448</v>
      </c>
      <c r="AD209" s="1670"/>
      <c r="AE209" s="1670"/>
      <c r="AF209" s="1673" t="s">
        <v>199</v>
      </c>
      <c r="AG209" s="1670"/>
      <c r="AH209" s="3620"/>
    </row>
    <row r="210" spans="1:34" ht="36" customHeight="1" x14ac:dyDescent="0.25">
      <c r="A210" s="2572"/>
      <c r="B210" s="2569"/>
      <c r="C210" s="3480"/>
      <c r="D210" s="3470"/>
      <c r="E210" s="3471"/>
      <c r="F210" s="3475"/>
      <c r="G210" s="3471"/>
      <c r="H210" s="3471"/>
      <c r="I210" s="3471"/>
      <c r="J210" s="3475"/>
      <c r="K210" s="3475"/>
      <c r="L210" s="3475"/>
      <c r="M210" s="3475"/>
      <c r="N210" s="3471"/>
      <c r="O210" s="3471"/>
      <c r="P210" s="3613"/>
      <c r="Q210" s="3475"/>
      <c r="R210" s="3475"/>
      <c r="S210" s="3475"/>
      <c r="T210" s="3475"/>
      <c r="U210" s="3471"/>
      <c r="V210" s="1678"/>
      <c r="W210" s="1679" t="s">
        <v>200</v>
      </c>
      <c r="X210" s="1771" t="s">
        <v>2240</v>
      </c>
      <c r="Y210" s="1680">
        <v>1</v>
      </c>
      <c r="Z210" s="1681" t="s">
        <v>204</v>
      </c>
      <c r="AA210" s="1682">
        <v>0.5</v>
      </c>
      <c r="AB210" s="1682">
        <f t="shared" si="35"/>
        <v>0.5</v>
      </c>
      <c r="AC210" s="1682">
        <f t="shared" si="36"/>
        <v>0.56000000000000005</v>
      </c>
      <c r="AD210" s="1678"/>
      <c r="AE210" s="1678"/>
      <c r="AF210" s="1681" t="s">
        <v>199</v>
      </c>
      <c r="AG210" s="1678"/>
      <c r="AH210" s="3628"/>
    </row>
    <row r="211" spans="1:34" ht="70.5" customHeight="1" x14ac:dyDescent="0.25">
      <c r="A211" s="2572"/>
      <c r="B211" s="2569"/>
      <c r="C211" s="3650" t="s">
        <v>19</v>
      </c>
      <c r="D211" s="3651" t="s">
        <v>20</v>
      </c>
      <c r="E211" s="3478" t="s">
        <v>90</v>
      </c>
      <c r="F211" s="3658" t="s">
        <v>200</v>
      </c>
      <c r="G211" s="3478" t="s">
        <v>2241</v>
      </c>
      <c r="H211" s="3478" t="s">
        <v>2211</v>
      </c>
      <c r="I211" s="3478" t="s">
        <v>2212</v>
      </c>
      <c r="J211" s="3643">
        <v>0</v>
      </c>
      <c r="K211" s="3643">
        <v>3</v>
      </c>
      <c r="L211" s="3643">
        <v>0</v>
      </c>
      <c r="M211" s="3643">
        <v>4</v>
      </c>
      <c r="N211" s="3644" t="s">
        <v>2242</v>
      </c>
      <c r="O211" s="3478" t="s">
        <v>2243</v>
      </c>
      <c r="P211" s="3645">
        <f>SUM(AD211:AD212)</f>
        <v>11.088000000000001</v>
      </c>
      <c r="Q211" s="3614">
        <v>0</v>
      </c>
      <c r="R211" s="3614">
        <v>0</v>
      </c>
      <c r="S211" s="3614">
        <v>0</v>
      </c>
      <c r="T211" s="3622">
        <f>SUM(P211:R212)</f>
        <v>11.088000000000001</v>
      </c>
      <c r="U211" s="3621" t="s">
        <v>2213</v>
      </c>
      <c r="V211" s="1694" t="s">
        <v>197</v>
      </c>
      <c r="W211" s="1695"/>
      <c r="X211" s="1767" t="s">
        <v>198</v>
      </c>
      <c r="Y211" s="1714"/>
      <c r="Z211" s="1715"/>
      <c r="AA211" s="1697"/>
      <c r="AB211" s="1697"/>
      <c r="AC211" s="1697"/>
      <c r="AD211" s="1698">
        <f>SUM(AC212)</f>
        <v>11.088000000000001</v>
      </c>
      <c r="AE211" s="1715"/>
      <c r="AF211" s="1716"/>
      <c r="AG211" s="1716"/>
      <c r="AH211" s="3666" t="s">
        <v>2338</v>
      </c>
    </row>
    <row r="212" spans="1:34" ht="70.5" customHeight="1" x14ac:dyDescent="0.25">
      <c r="A212" s="2572"/>
      <c r="B212" s="2569"/>
      <c r="C212" s="3480"/>
      <c r="D212" s="3470"/>
      <c r="E212" s="3470"/>
      <c r="F212" s="3474"/>
      <c r="G212" s="3470"/>
      <c r="H212" s="3470"/>
      <c r="I212" s="3470"/>
      <c r="J212" s="3474"/>
      <c r="K212" s="3474"/>
      <c r="L212" s="3474"/>
      <c r="M212" s="3474"/>
      <c r="N212" s="3470"/>
      <c r="O212" s="3470"/>
      <c r="P212" s="3612"/>
      <c r="Q212" s="3474"/>
      <c r="R212" s="3474"/>
      <c r="S212" s="3474"/>
      <c r="T212" s="3474"/>
      <c r="U212" s="3624"/>
      <c r="V212" s="1699"/>
      <c r="W212" s="1700" t="s">
        <v>200</v>
      </c>
      <c r="X212" s="1768" t="s">
        <v>2244</v>
      </c>
      <c r="Y212" s="1701">
        <v>5</v>
      </c>
      <c r="Z212" s="1702" t="s">
        <v>205</v>
      </c>
      <c r="AA212" s="1703">
        <v>1.98</v>
      </c>
      <c r="AB212" s="1703">
        <f>+Y212*AA212</f>
        <v>9.9</v>
      </c>
      <c r="AC212" s="1703">
        <f>+AB212*0.12+AB212</f>
        <v>11.088000000000001</v>
      </c>
      <c r="AD212" s="1717"/>
      <c r="AE212" s="1702"/>
      <c r="AF212" s="1702" t="s">
        <v>199</v>
      </c>
      <c r="AG212" s="1718"/>
      <c r="AH212" s="3620"/>
    </row>
    <row r="213" spans="1:34" ht="138.75" customHeight="1" x14ac:dyDescent="0.25">
      <c r="A213" s="2572"/>
      <c r="B213" s="2569"/>
      <c r="C213" s="2019" t="s">
        <v>19</v>
      </c>
      <c r="D213" s="1756" t="s">
        <v>20</v>
      </c>
      <c r="E213" s="1757" t="s">
        <v>90</v>
      </c>
      <c r="F213" s="1685" t="s">
        <v>200</v>
      </c>
      <c r="G213" s="1757" t="s">
        <v>2245</v>
      </c>
      <c r="H213" s="1757" t="s">
        <v>219</v>
      </c>
      <c r="I213" s="1757" t="s">
        <v>2214</v>
      </c>
      <c r="J213" s="1686">
        <v>1</v>
      </c>
      <c r="K213" s="1686">
        <v>1</v>
      </c>
      <c r="L213" s="1686">
        <v>4</v>
      </c>
      <c r="M213" s="1686">
        <v>4</v>
      </c>
      <c r="N213" s="1757" t="s">
        <v>2246</v>
      </c>
      <c r="O213" s="1757" t="s">
        <v>2247</v>
      </c>
      <c r="P213" s="1687">
        <f t="shared" ref="P213:P214" si="37">SUM(AD213)</f>
        <v>0</v>
      </c>
      <c r="Q213" s="1688">
        <v>0</v>
      </c>
      <c r="R213" s="1688">
        <v>0</v>
      </c>
      <c r="S213" s="1688">
        <v>0</v>
      </c>
      <c r="T213" s="1689">
        <f t="shared" ref="T213:T214" si="38">SUM(P213:R213)</f>
        <v>0</v>
      </c>
      <c r="U213" s="1760" t="s">
        <v>2213</v>
      </c>
      <c r="V213" s="1706"/>
      <c r="W213" s="1707"/>
      <c r="X213" s="1772"/>
      <c r="Y213" s="1686"/>
      <c r="Z213" s="1685"/>
      <c r="AA213" s="1688"/>
      <c r="AB213" s="1688"/>
      <c r="AC213" s="1688"/>
      <c r="AD213" s="1689"/>
      <c r="AE213" s="1685"/>
      <c r="AF213" s="1719"/>
      <c r="AG213" s="1719"/>
      <c r="AH213" s="1774"/>
    </row>
    <row r="214" spans="1:34" s="18" customFormat="1" ht="112.5" customHeight="1" thickBot="1" x14ac:dyDescent="0.3">
      <c r="A214" s="2572"/>
      <c r="B214" s="2569"/>
      <c r="C214" s="2020" t="s">
        <v>19</v>
      </c>
      <c r="D214" s="1758" t="s">
        <v>20</v>
      </c>
      <c r="E214" s="1759" t="s">
        <v>90</v>
      </c>
      <c r="F214" s="1720" t="s">
        <v>200</v>
      </c>
      <c r="G214" s="1759" t="s">
        <v>2248</v>
      </c>
      <c r="H214" s="1759" t="s">
        <v>220</v>
      </c>
      <c r="I214" s="1759" t="s">
        <v>2215</v>
      </c>
      <c r="J214" s="1721">
        <v>100</v>
      </c>
      <c r="K214" s="1721">
        <v>100</v>
      </c>
      <c r="L214" s="1722">
        <v>24</v>
      </c>
      <c r="M214" s="1722">
        <v>24</v>
      </c>
      <c r="N214" s="1759" t="s">
        <v>2249</v>
      </c>
      <c r="O214" s="1759" t="s">
        <v>2250</v>
      </c>
      <c r="P214" s="1723">
        <f t="shared" si="37"/>
        <v>0</v>
      </c>
      <c r="Q214" s="1724">
        <v>0</v>
      </c>
      <c r="R214" s="1724">
        <v>0</v>
      </c>
      <c r="S214" s="1724">
        <v>0</v>
      </c>
      <c r="T214" s="1725">
        <f t="shared" si="38"/>
        <v>0</v>
      </c>
      <c r="U214" s="1761" t="s">
        <v>2216</v>
      </c>
      <c r="V214" s="1726"/>
      <c r="W214" s="1727"/>
      <c r="X214" s="1773"/>
      <c r="Y214" s="1722"/>
      <c r="Z214" s="1720"/>
      <c r="AA214" s="1724"/>
      <c r="AB214" s="1724"/>
      <c r="AC214" s="1724"/>
      <c r="AD214" s="1725"/>
      <c r="AE214" s="1720"/>
      <c r="AF214" s="1728"/>
      <c r="AG214" s="1728"/>
      <c r="AH214" s="1775"/>
    </row>
    <row r="215" spans="1:34" s="67" customFormat="1" ht="22.5" customHeight="1" thickBot="1" x14ac:dyDescent="0.3">
      <c r="A215" s="2573"/>
      <c r="B215" s="2570"/>
      <c r="C215" s="2592" t="s">
        <v>137</v>
      </c>
      <c r="D215" s="2592"/>
      <c r="E215" s="2592"/>
      <c r="F215" s="2592"/>
      <c r="G215" s="2592"/>
      <c r="H215" s="2592"/>
      <c r="I215" s="2592"/>
      <c r="J215" s="2592"/>
      <c r="K215" s="2592"/>
      <c r="L215" s="2592"/>
      <c r="M215" s="2592"/>
      <c r="N215" s="2592"/>
      <c r="O215" s="101" t="s">
        <v>138</v>
      </c>
      <c r="P215" s="117">
        <f>SUM(P193:P214)</f>
        <v>490.01840000000004</v>
      </c>
      <c r="Q215" s="117">
        <f>SUM(Q193:Q214)</f>
        <v>0</v>
      </c>
      <c r="R215" s="117">
        <f>SUM(R193:R214)</f>
        <v>0</v>
      </c>
      <c r="S215" s="117">
        <f>SUM(S193:S214)</f>
        <v>0</v>
      </c>
      <c r="T215" s="117">
        <f>SUM(T193:T214)</f>
        <v>490.01840000000004</v>
      </c>
      <c r="U215" s="103"/>
      <c r="V215" s="3171" t="s">
        <v>139</v>
      </c>
      <c r="W215" s="2592"/>
      <c r="X215" s="2592"/>
      <c r="Y215" s="2592"/>
      <c r="Z215" s="2592"/>
      <c r="AA215" s="2592"/>
      <c r="AB215" s="2592"/>
      <c r="AC215" s="101" t="s">
        <v>138</v>
      </c>
      <c r="AD215" s="106">
        <f>SUM(AD193:AD214)</f>
        <v>490.01840000000004</v>
      </c>
      <c r="AE215" s="3172"/>
      <c r="AF215" s="3173"/>
      <c r="AG215" s="3173"/>
      <c r="AH215" s="3174"/>
    </row>
    <row r="216" spans="1:34" s="18" customFormat="1" ht="161.25" customHeight="1" x14ac:dyDescent="0.25">
      <c r="A216" s="2571" t="s">
        <v>143</v>
      </c>
      <c r="B216" s="2589" t="s">
        <v>144</v>
      </c>
      <c r="C216" s="2021" t="s">
        <v>1</v>
      </c>
      <c r="D216" s="1001" t="s">
        <v>2</v>
      </c>
      <c r="E216" s="956" t="s">
        <v>2334</v>
      </c>
      <c r="F216" s="993" t="s">
        <v>200</v>
      </c>
      <c r="G216" s="956" t="s">
        <v>503</v>
      </c>
      <c r="H216" s="956" t="s">
        <v>494</v>
      </c>
      <c r="I216" s="956" t="s">
        <v>514</v>
      </c>
      <c r="J216" s="1014">
        <v>3</v>
      </c>
      <c r="K216" s="1014">
        <v>5</v>
      </c>
      <c r="L216" s="1014">
        <v>12</v>
      </c>
      <c r="M216" s="1014">
        <v>12</v>
      </c>
      <c r="N216" s="956" t="s">
        <v>485</v>
      </c>
      <c r="O216" s="971" t="s">
        <v>475</v>
      </c>
      <c r="P216" s="994"/>
      <c r="Q216" s="975"/>
      <c r="R216" s="975"/>
      <c r="S216" s="975"/>
      <c r="T216" s="984"/>
      <c r="U216" s="986" t="s">
        <v>472</v>
      </c>
      <c r="V216" s="289"/>
      <c r="W216" s="581"/>
      <c r="X216" s="587"/>
      <c r="Y216" s="598"/>
      <c r="Z216" s="599"/>
      <c r="AA216" s="600"/>
      <c r="AB216" s="16"/>
      <c r="AC216" s="16"/>
      <c r="AD216" s="90"/>
      <c r="AE216" s="89"/>
      <c r="AF216" s="91"/>
      <c r="AG216" s="91"/>
      <c r="AH216" s="1000"/>
    </row>
    <row r="217" spans="1:34" ht="222" customHeight="1" x14ac:dyDescent="0.25">
      <c r="A217" s="2572"/>
      <c r="B217" s="2569"/>
      <c r="C217" s="2022" t="s">
        <v>1</v>
      </c>
      <c r="D217" s="951" t="s">
        <v>2</v>
      </c>
      <c r="E217" s="929" t="s">
        <v>2335</v>
      </c>
      <c r="F217" s="952" t="s">
        <v>200</v>
      </c>
      <c r="G217" s="929" t="s">
        <v>504</v>
      </c>
      <c r="H217" s="929" t="s">
        <v>495</v>
      </c>
      <c r="I217" s="938" t="s">
        <v>515</v>
      </c>
      <c r="J217" s="969"/>
      <c r="K217" s="969">
        <v>5</v>
      </c>
      <c r="L217" s="969"/>
      <c r="M217" s="969">
        <v>12</v>
      </c>
      <c r="N217" s="938" t="s">
        <v>524</v>
      </c>
      <c r="O217" s="918" t="s">
        <v>476</v>
      </c>
      <c r="P217" s="979"/>
      <c r="Q217" s="974"/>
      <c r="R217" s="974"/>
      <c r="S217" s="974"/>
      <c r="T217" s="982"/>
      <c r="U217" s="983" t="s">
        <v>473</v>
      </c>
      <c r="V217" s="304"/>
      <c r="W217" s="588"/>
      <c r="X217" s="12"/>
      <c r="Y217" s="591"/>
      <c r="Z217" s="588"/>
      <c r="AA217" s="592"/>
      <c r="AB217" s="15"/>
      <c r="AC217" s="15"/>
      <c r="AD217" s="35"/>
      <c r="AE217" s="32"/>
      <c r="AF217" s="36"/>
      <c r="AG217" s="36"/>
      <c r="AH217" s="965"/>
    </row>
    <row r="218" spans="1:34" ht="217.5" customHeight="1" x14ac:dyDescent="0.25">
      <c r="A218" s="2573"/>
      <c r="B218" s="2588"/>
      <c r="C218" s="2015" t="s">
        <v>1</v>
      </c>
      <c r="D218" s="951" t="s">
        <v>2</v>
      </c>
      <c r="E218" s="929" t="s">
        <v>457</v>
      </c>
      <c r="F218" s="952" t="s">
        <v>200</v>
      </c>
      <c r="G218" s="929" t="s">
        <v>505</v>
      </c>
      <c r="H218" s="929" t="s">
        <v>496</v>
      </c>
      <c r="I218" s="938" t="s">
        <v>516</v>
      </c>
      <c r="J218" s="969">
        <v>1</v>
      </c>
      <c r="K218" s="969">
        <v>3</v>
      </c>
      <c r="L218" s="969">
        <v>12</v>
      </c>
      <c r="M218" s="969">
        <v>12</v>
      </c>
      <c r="N218" s="938" t="s">
        <v>486</v>
      </c>
      <c r="O218" s="918" t="s">
        <v>477</v>
      </c>
      <c r="P218" s="979"/>
      <c r="Q218" s="974"/>
      <c r="R218" s="974"/>
      <c r="S218" s="974"/>
      <c r="T218" s="982"/>
      <c r="U218" s="983" t="s">
        <v>473</v>
      </c>
      <c r="V218" s="593"/>
      <c r="W218" s="588"/>
      <c r="X218" s="601"/>
      <c r="Y218" s="591"/>
      <c r="Z218" s="588"/>
      <c r="AA218" s="592"/>
      <c r="AB218" s="15"/>
      <c r="AC218" s="15"/>
      <c r="AD218" s="35"/>
      <c r="AE218" s="32"/>
      <c r="AF218" s="36"/>
      <c r="AG218" s="36"/>
      <c r="AH218" s="965"/>
    </row>
    <row r="219" spans="1:34" ht="220.5" customHeight="1" x14ac:dyDescent="0.25">
      <c r="A219" s="2571" t="s">
        <v>143</v>
      </c>
      <c r="B219" s="2577" t="s">
        <v>144</v>
      </c>
      <c r="C219" s="2015" t="s">
        <v>1</v>
      </c>
      <c r="D219" s="951" t="s">
        <v>2</v>
      </c>
      <c r="E219" s="929" t="s">
        <v>458</v>
      </c>
      <c r="F219" s="952" t="s">
        <v>200</v>
      </c>
      <c r="G219" s="929" t="s">
        <v>506</v>
      </c>
      <c r="H219" s="929" t="s">
        <v>497</v>
      </c>
      <c r="I219" s="938" t="s">
        <v>517</v>
      </c>
      <c r="J219" s="969">
        <v>100</v>
      </c>
      <c r="K219" s="969">
        <v>200</v>
      </c>
      <c r="L219" s="969">
        <v>12</v>
      </c>
      <c r="M219" s="969">
        <v>12</v>
      </c>
      <c r="N219" s="938" t="s">
        <v>487</v>
      </c>
      <c r="O219" s="918" t="s">
        <v>478</v>
      </c>
      <c r="P219" s="979"/>
      <c r="Q219" s="974"/>
      <c r="R219" s="974"/>
      <c r="S219" s="974"/>
      <c r="T219" s="982"/>
      <c r="U219" s="983" t="s">
        <v>474</v>
      </c>
      <c r="V219" s="593"/>
      <c r="W219" s="588"/>
      <c r="X219" s="601"/>
      <c r="Y219" s="591"/>
      <c r="Z219" s="588"/>
      <c r="AA219" s="592"/>
      <c r="AB219" s="15"/>
      <c r="AC219" s="15"/>
      <c r="AD219" s="35"/>
      <c r="AE219" s="32"/>
      <c r="AF219" s="36"/>
      <c r="AG219" s="36"/>
      <c r="AH219" s="965"/>
    </row>
    <row r="220" spans="1:34" ht="217.5" customHeight="1" x14ac:dyDescent="0.25">
      <c r="A220" s="2572"/>
      <c r="B220" s="2578"/>
      <c r="C220" s="2015" t="s">
        <v>1</v>
      </c>
      <c r="D220" s="951" t="s">
        <v>2</v>
      </c>
      <c r="E220" s="929" t="s">
        <v>457</v>
      </c>
      <c r="F220" s="952" t="s">
        <v>200</v>
      </c>
      <c r="G220" s="929" t="s">
        <v>507</v>
      </c>
      <c r="H220" s="929" t="s">
        <v>498</v>
      </c>
      <c r="I220" s="938" t="s">
        <v>518</v>
      </c>
      <c r="J220" s="969">
        <v>1</v>
      </c>
      <c r="K220" s="969">
        <v>1</v>
      </c>
      <c r="L220" s="969">
        <v>12</v>
      </c>
      <c r="M220" s="969">
        <v>12</v>
      </c>
      <c r="N220" s="938" t="s">
        <v>488</v>
      </c>
      <c r="O220" s="1003" t="s">
        <v>479</v>
      </c>
      <c r="P220" s="979"/>
      <c r="Q220" s="974"/>
      <c r="R220" s="974"/>
      <c r="S220" s="974"/>
      <c r="T220" s="982"/>
      <c r="U220" s="983" t="s">
        <v>473</v>
      </c>
      <c r="V220" s="593"/>
      <c r="W220" s="588"/>
      <c r="X220" s="590"/>
      <c r="Y220" s="591"/>
      <c r="Z220" s="588"/>
      <c r="AA220" s="592"/>
      <c r="AB220" s="15"/>
      <c r="AC220" s="15"/>
      <c r="AD220" s="35"/>
      <c r="AE220" s="32"/>
      <c r="AF220" s="36"/>
      <c r="AG220" s="36"/>
      <c r="AH220" s="965" t="s">
        <v>657</v>
      </c>
    </row>
    <row r="221" spans="1:34" ht="222" customHeight="1" x14ac:dyDescent="0.25">
      <c r="A221" s="2572"/>
      <c r="B221" s="2578"/>
      <c r="C221" s="2015" t="s">
        <v>1</v>
      </c>
      <c r="D221" s="951" t="s">
        <v>2</v>
      </c>
      <c r="E221" s="929" t="s">
        <v>456</v>
      </c>
      <c r="F221" s="952" t="s">
        <v>200</v>
      </c>
      <c r="G221" s="929" t="s">
        <v>508</v>
      </c>
      <c r="H221" s="929" t="s">
        <v>459</v>
      </c>
      <c r="I221" s="938" t="s">
        <v>519</v>
      </c>
      <c r="J221" s="969">
        <v>200</v>
      </c>
      <c r="K221" s="969">
        <v>100</v>
      </c>
      <c r="L221" s="969">
        <v>12</v>
      </c>
      <c r="M221" s="969">
        <v>12</v>
      </c>
      <c r="N221" s="938" t="s">
        <v>530</v>
      </c>
      <c r="O221" s="918" t="s">
        <v>480</v>
      </c>
      <c r="P221" s="979"/>
      <c r="Q221" s="974"/>
      <c r="R221" s="974"/>
      <c r="S221" s="974"/>
      <c r="T221" s="982"/>
      <c r="U221" s="983" t="s">
        <v>473</v>
      </c>
      <c r="V221" s="593"/>
      <c r="W221" s="588"/>
      <c r="X221" s="590"/>
      <c r="Y221" s="591"/>
      <c r="Z221" s="588"/>
      <c r="AA221" s="592"/>
      <c r="AB221" s="15"/>
      <c r="AC221" s="15"/>
      <c r="AD221" s="35"/>
      <c r="AE221" s="32"/>
      <c r="AF221" s="36"/>
      <c r="AG221" s="36"/>
      <c r="AH221" s="965"/>
    </row>
    <row r="222" spans="1:34" ht="217.5" customHeight="1" x14ac:dyDescent="0.25">
      <c r="A222" s="2571" t="s">
        <v>143</v>
      </c>
      <c r="B222" s="2577" t="s">
        <v>144</v>
      </c>
      <c r="C222" s="2015" t="s">
        <v>1</v>
      </c>
      <c r="D222" s="951" t="s">
        <v>2</v>
      </c>
      <c r="E222" s="929" t="s">
        <v>456</v>
      </c>
      <c r="F222" s="952" t="s">
        <v>200</v>
      </c>
      <c r="G222" s="929" t="s">
        <v>509</v>
      </c>
      <c r="H222" s="929" t="s">
        <v>499</v>
      </c>
      <c r="I222" s="929" t="s">
        <v>460</v>
      </c>
      <c r="J222" s="985">
        <v>5000</v>
      </c>
      <c r="K222" s="985">
        <v>100</v>
      </c>
      <c r="L222" s="969">
        <v>12</v>
      </c>
      <c r="M222" s="969">
        <v>12</v>
      </c>
      <c r="N222" s="938" t="s">
        <v>525</v>
      </c>
      <c r="O222" s="918" t="s">
        <v>481</v>
      </c>
      <c r="P222" s="979"/>
      <c r="Q222" s="974"/>
      <c r="R222" s="974"/>
      <c r="S222" s="974"/>
      <c r="T222" s="982"/>
      <c r="U222" s="983" t="s">
        <v>473</v>
      </c>
      <c r="V222" s="593"/>
      <c r="W222" s="588"/>
      <c r="X222" s="590"/>
      <c r="Y222" s="591"/>
      <c r="Z222" s="588"/>
      <c r="AA222" s="592"/>
      <c r="AB222" s="15"/>
      <c r="AC222" s="15"/>
      <c r="AD222" s="35"/>
      <c r="AE222" s="32"/>
      <c r="AF222" s="36"/>
      <c r="AG222" s="36"/>
      <c r="AH222" s="965"/>
    </row>
    <row r="223" spans="1:34" ht="221.25" customHeight="1" x14ac:dyDescent="0.25">
      <c r="A223" s="2572"/>
      <c r="B223" s="2578"/>
      <c r="C223" s="2023" t="s">
        <v>1</v>
      </c>
      <c r="D223" s="921" t="s">
        <v>2</v>
      </c>
      <c r="E223" s="922" t="s">
        <v>461</v>
      </c>
      <c r="F223" s="923" t="s">
        <v>200</v>
      </c>
      <c r="G223" s="922" t="s">
        <v>510</v>
      </c>
      <c r="H223" s="922" t="s">
        <v>500</v>
      </c>
      <c r="I223" s="922" t="s">
        <v>462</v>
      </c>
      <c r="J223" s="924">
        <v>5</v>
      </c>
      <c r="K223" s="924">
        <v>1</v>
      </c>
      <c r="L223" s="924">
        <v>12</v>
      </c>
      <c r="M223" s="924">
        <v>12</v>
      </c>
      <c r="N223" s="925" t="s">
        <v>489</v>
      </c>
      <c r="O223" s="926" t="s">
        <v>531</v>
      </c>
      <c r="P223" s="927"/>
      <c r="Q223" s="928"/>
      <c r="R223" s="928"/>
      <c r="S223" s="928"/>
      <c r="T223" s="919"/>
      <c r="U223" s="920" t="s">
        <v>473</v>
      </c>
      <c r="V223" s="593"/>
      <c r="W223" s="588"/>
      <c r="X223" s="30"/>
      <c r="Y223" s="31"/>
      <c r="Z223" s="32"/>
      <c r="AA223" s="592"/>
      <c r="AB223" s="15"/>
      <c r="AC223" s="15"/>
      <c r="AD223" s="35"/>
      <c r="AE223" s="32"/>
      <c r="AF223" s="36"/>
      <c r="AG223" s="36"/>
      <c r="AH223" s="965"/>
    </row>
    <row r="224" spans="1:34" ht="220.5" customHeight="1" x14ac:dyDescent="0.25">
      <c r="A224" s="2573"/>
      <c r="B224" s="2579"/>
      <c r="C224" s="2024" t="s">
        <v>1</v>
      </c>
      <c r="D224" s="951" t="s">
        <v>2</v>
      </c>
      <c r="E224" s="929" t="s">
        <v>456</v>
      </c>
      <c r="F224" s="952" t="s">
        <v>200</v>
      </c>
      <c r="G224" s="929" t="s">
        <v>511</v>
      </c>
      <c r="H224" s="929" t="s">
        <v>501</v>
      </c>
      <c r="I224" s="929" t="s">
        <v>520</v>
      </c>
      <c r="J224" s="969">
        <v>1</v>
      </c>
      <c r="K224" s="969">
        <v>1</v>
      </c>
      <c r="L224" s="969">
        <v>12</v>
      </c>
      <c r="M224" s="969">
        <v>12</v>
      </c>
      <c r="N224" s="938" t="s">
        <v>526</v>
      </c>
      <c r="O224" s="918" t="s">
        <v>482</v>
      </c>
      <c r="P224" s="979"/>
      <c r="Q224" s="974"/>
      <c r="R224" s="974"/>
      <c r="S224" s="974"/>
      <c r="T224" s="982"/>
      <c r="U224" s="983" t="s">
        <v>473</v>
      </c>
      <c r="V224" s="593"/>
      <c r="W224" s="588"/>
      <c r="X224" s="601"/>
      <c r="Y224" s="591"/>
      <c r="Z224" s="588"/>
      <c r="AA224" s="592"/>
      <c r="AB224" s="15"/>
      <c r="AC224" s="15"/>
      <c r="AD224" s="35"/>
      <c r="AE224" s="32"/>
      <c r="AF224" s="36"/>
      <c r="AG224" s="36"/>
      <c r="AH224" s="965"/>
    </row>
    <row r="225" spans="1:34" ht="18" customHeight="1" x14ac:dyDescent="0.25">
      <c r="A225" s="2571" t="s">
        <v>143</v>
      </c>
      <c r="B225" s="2577" t="s">
        <v>144</v>
      </c>
      <c r="C225" s="3513" t="s">
        <v>1</v>
      </c>
      <c r="D225" s="3250" t="s">
        <v>2</v>
      </c>
      <c r="E225" s="2776" t="s">
        <v>463</v>
      </c>
      <c r="F225" s="3409" t="s">
        <v>200</v>
      </c>
      <c r="G225" s="2776" t="s">
        <v>532</v>
      </c>
      <c r="H225" s="2776" t="s">
        <v>502</v>
      </c>
      <c r="I225" s="3407" t="s">
        <v>533</v>
      </c>
      <c r="J225" s="3494">
        <v>200</v>
      </c>
      <c r="K225" s="3494">
        <v>0</v>
      </c>
      <c r="L225" s="3494">
        <v>12</v>
      </c>
      <c r="M225" s="3494">
        <v>0</v>
      </c>
      <c r="N225" s="2776" t="s">
        <v>490</v>
      </c>
      <c r="O225" s="2787" t="s">
        <v>483</v>
      </c>
      <c r="P225" s="3505">
        <f>+AD227+AD230+AD234+AD236+AD238+AD240+AD242</f>
        <v>56969.42</v>
      </c>
      <c r="Q225" s="3509">
        <f>AD225+AD232</f>
        <v>7207.78</v>
      </c>
      <c r="R225" s="3509">
        <v>0</v>
      </c>
      <c r="S225" s="3509">
        <v>0</v>
      </c>
      <c r="T225" s="3606">
        <f>P225+Q225</f>
        <v>64177.2</v>
      </c>
      <c r="U225" s="3259" t="s">
        <v>473</v>
      </c>
      <c r="V225" s="593" t="s">
        <v>471</v>
      </c>
      <c r="W225" s="604"/>
      <c r="X225" s="601" t="s">
        <v>464</v>
      </c>
      <c r="Y225" s="591"/>
      <c r="Z225" s="588"/>
      <c r="AA225" s="592"/>
      <c r="AB225" s="15"/>
      <c r="AC225" s="15"/>
      <c r="AD225" s="35">
        <f>+AC226</f>
        <v>6999</v>
      </c>
      <c r="AE225" s="32"/>
      <c r="AF225" s="36"/>
      <c r="AG225" s="36"/>
      <c r="AH225" s="878"/>
    </row>
    <row r="226" spans="1:34" ht="33.950000000000003" customHeight="1" x14ac:dyDescent="0.25">
      <c r="A226" s="2572"/>
      <c r="B226" s="2578"/>
      <c r="C226" s="3514"/>
      <c r="D226" s="3247"/>
      <c r="E226" s="2801"/>
      <c r="F226" s="2920"/>
      <c r="G226" s="2801"/>
      <c r="H226" s="2801"/>
      <c r="I226" s="2918"/>
      <c r="J226" s="3495"/>
      <c r="K226" s="3495"/>
      <c r="L226" s="3495"/>
      <c r="M226" s="3495"/>
      <c r="N226" s="2801"/>
      <c r="O226" s="2739"/>
      <c r="P226" s="3506"/>
      <c r="Q226" s="3510"/>
      <c r="R226" s="3510"/>
      <c r="S226" s="3510"/>
      <c r="T226" s="3607"/>
      <c r="U226" s="2602"/>
      <c r="V226" s="605"/>
      <c r="W226" s="606">
        <v>170900020001</v>
      </c>
      <c r="X226" s="881" t="s">
        <v>634</v>
      </c>
      <c r="Y226" s="38">
        <v>1</v>
      </c>
      <c r="Z226" s="20" t="s">
        <v>204</v>
      </c>
      <c r="AA226" s="136">
        <v>6999</v>
      </c>
      <c r="AB226" s="21">
        <f t="shared" ref="AB226:AB235" si="39">+Y226*AA226</f>
        <v>6999</v>
      </c>
      <c r="AC226" s="21">
        <f>+AB226</f>
        <v>6999</v>
      </c>
      <c r="AD226" s="41"/>
      <c r="AE226" s="39"/>
      <c r="AF226" s="24"/>
      <c r="AG226" s="24" t="s">
        <v>199</v>
      </c>
      <c r="AH226" s="1098" t="s">
        <v>664</v>
      </c>
    </row>
    <row r="227" spans="1:34" ht="18" customHeight="1" x14ac:dyDescent="0.25">
      <c r="A227" s="2572"/>
      <c r="B227" s="2578"/>
      <c r="C227" s="3514"/>
      <c r="D227" s="3247"/>
      <c r="E227" s="2801"/>
      <c r="F227" s="2920"/>
      <c r="G227" s="2801"/>
      <c r="H227" s="2801"/>
      <c r="I227" s="2918"/>
      <c r="J227" s="3495"/>
      <c r="K227" s="3495"/>
      <c r="L227" s="3495"/>
      <c r="M227" s="3495"/>
      <c r="N227" s="2801"/>
      <c r="O227" s="2739"/>
      <c r="P227" s="3506"/>
      <c r="Q227" s="3510"/>
      <c r="R227" s="3510"/>
      <c r="S227" s="3510"/>
      <c r="T227" s="3607"/>
      <c r="U227" s="2602"/>
      <c r="V227" s="876" t="s">
        <v>470</v>
      </c>
      <c r="W227" s="877"/>
      <c r="X227" s="879" t="s">
        <v>464</v>
      </c>
      <c r="Y227" s="38"/>
      <c r="Z227" s="20"/>
      <c r="AA227" s="136"/>
      <c r="AB227" s="21"/>
      <c r="AC227" s="21"/>
      <c r="AD227" s="41">
        <f>+AC228+AC229</f>
        <v>7111</v>
      </c>
      <c r="AE227" s="39"/>
      <c r="AF227" s="24"/>
      <c r="AG227" s="24"/>
      <c r="AH227" s="970"/>
    </row>
    <row r="228" spans="1:34" ht="33.950000000000003" customHeight="1" x14ac:dyDescent="0.25">
      <c r="A228" s="2572"/>
      <c r="B228" s="2578"/>
      <c r="C228" s="3514"/>
      <c r="D228" s="3247"/>
      <c r="E228" s="2801"/>
      <c r="F228" s="2920"/>
      <c r="G228" s="2801"/>
      <c r="H228" s="2801"/>
      <c r="I228" s="2918"/>
      <c r="J228" s="3495"/>
      <c r="K228" s="3495"/>
      <c r="L228" s="3495"/>
      <c r="M228" s="3495"/>
      <c r="N228" s="2801"/>
      <c r="O228" s="2739"/>
      <c r="P228" s="3506"/>
      <c r="Q228" s="3510"/>
      <c r="R228" s="3510"/>
      <c r="S228" s="3510"/>
      <c r="T228" s="3607"/>
      <c r="U228" s="2602"/>
      <c r="V228" s="605"/>
      <c r="W228" s="606">
        <v>170900020001</v>
      </c>
      <c r="X228" s="881" t="s">
        <v>634</v>
      </c>
      <c r="Y228" s="38">
        <v>1</v>
      </c>
      <c r="Z228" s="20" t="s">
        <v>204</v>
      </c>
      <c r="AA228" s="136">
        <v>3111</v>
      </c>
      <c r="AB228" s="21">
        <f t="shared" ref="AB228" si="40">+Y228*AA228</f>
        <v>3111</v>
      </c>
      <c r="AC228" s="21">
        <f>+AB228</f>
        <v>3111</v>
      </c>
      <c r="AD228" s="41"/>
      <c r="AE228" s="39"/>
      <c r="AF228" s="24"/>
      <c r="AG228" s="24" t="s">
        <v>199</v>
      </c>
      <c r="AH228" s="987" t="s">
        <v>665</v>
      </c>
    </row>
    <row r="229" spans="1:34" ht="45" customHeight="1" x14ac:dyDescent="0.25">
      <c r="A229" s="2572"/>
      <c r="B229" s="2578"/>
      <c r="C229" s="3514"/>
      <c r="D229" s="3247"/>
      <c r="E229" s="2801"/>
      <c r="F229" s="2920"/>
      <c r="G229" s="2801"/>
      <c r="H229" s="2801"/>
      <c r="I229" s="2918"/>
      <c r="J229" s="3495"/>
      <c r="K229" s="3495"/>
      <c r="L229" s="3495"/>
      <c r="M229" s="3495"/>
      <c r="N229" s="2801"/>
      <c r="O229" s="2739"/>
      <c r="P229" s="3506"/>
      <c r="Q229" s="3510"/>
      <c r="R229" s="3510"/>
      <c r="S229" s="3510"/>
      <c r="T229" s="3607"/>
      <c r="U229" s="2602"/>
      <c r="V229" s="605"/>
      <c r="W229" s="606"/>
      <c r="X229" s="2204" t="s">
        <v>2777</v>
      </c>
      <c r="Y229" s="2190"/>
      <c r="Z229" s="2201"/>
      <c r="AA229" s="2241"/>
      <c r="AB229" s="2192"/>
      <c r="AC229" s="2192">
        <v>4000</v>
      </c>
      <c r="AD229" s="41"/>
      <c r="AE229" s="39"/>
      <c r="AF229" s="24"/>
      <c r="AG229" s="24" t="s">
        <v>199</v>
      </c>
      <c r="AH229" s="2196"/>
    </row>
    <row r="230" spans="1:34" ht="18" customHeight="1" x14ac:dyDescent="0.25">
      <c r="A230" s="2572"/>
      <c r="B230" s="2578"/>
      <c r="C230" s="3514"/>
      <c r="D230" s="3247"/>
      <c r="E230" s="2801"/>
      <c r="F230" s="2920"/>
      <c r="G230" s="2801"/>
      <c r="H230" s="2801"/>
      <c r="I230" s="2918"/>
      <c r="J230" s="3495"/>
      <c r="K230" s="3495"/>
      <c r="L230" s="3495"/>
      <c r="M230" s="3495"/>
      <c r="N230" s="2801"/>
      <c r="O230" s="2739"/>
      <c r="P230" s="3506"/>
      <c r="Q230" s="3510"/>
      <c r="R230" s="3510"/>
      <c r="S230" s="3510"/>
      <c r="T230" s="3607"/>
      <c r="U230" s="2602"/>
      <c r="V230" s="607" t="s">
        <v>470</v>
      </c>
      <c r="W230" s="608"/>
      <c r="X230" s="880" t="s">
        <v>464</v>
      </c>
      <c r="Y230" s="38"/>
      <c r="Z230" s="39"/>
      <c r="AA230" s="136"/>
      <c r="AB230" s="21"/>
      <c r="AC230" s="21"/>
      <c r="AD230" s="41">
        <f>AC231</f>
        <v>2370.2199999999998</v>
      </c>
      <c r="AE230" s="39"/>
      <c r="AF230" s="24"/>
      <c r="AG230" s="24"/>
      <c r="AH230" s="970"/>
    </row>
    <row r="231" spans="1:34" ht="18" customHeight="1" x14ac:dyDescent="0.25">
      <c r="A231" s="2572"/>
      <c r="B231" s="2578"/>
      <c r="C231" s="3514"/>
      <c r="D231" s="3247"/>
      <c r="E231" s="2801"/>
      <c r="F231" s="2920"/>
      <c r="G231" s="2801"/>
      <c r="H231" s="2801"/>
      <c r="I231" s="2918"/>
      <c r="J231" s="3495"/>
      <c r="K231" s="3495"/>
      <c r="L231" s="3495"/>
      <c r="M231" s="3495"/>
      <c r="N231" s="2801"/>
      <c r="O231" s="2739"/>
      <c r="P231" s="3506"/>
      <c r="Q231" s="3510"/>
      <c r="R231" s="3510"/>
      <c r="S231" s="3510"/>
      <c r="T231" s="3607"/>
      <c r="U231" s="2602"/>
      <c r="V231" s="605"/>
      <c r="W231" s="606">
        <v>170900020001</v>
      </c>
      <c r="X231" s="882" t="s">
        <v>465</v>
      </c>
      <c r="Y231" s="38">
        <v>1</v>
      </c>
      <c r="Z231" s="20" t="s">
        <v>204</v>
      </c>
      <c r="AA231" s="136">
        <v>2370.2199999999998</v>
      </c>
      <c r="AB231" s="21">
        <f t="shared" si="39"/>
        <v>2370.2199999999998</v>
      </c>
      <c r="AC231" s="21">
        <f>+AB231</f>
        <v>2370.2199999999998</v>
      </c>
      <c r="AD231" s="41"/>
      <c r="AE231" s="39"/>
      <c r="AF231" s="24"/>
      <c r="AG231" s="24" t="s">
        <v>199</v>
      </c>
      <c r="AH231" s="970" t="s">
        <v>671</v>
      </c>
    </row>
    <row r="232" spans="1:34" ht="18" customHeight="1" x14ac:dyDescent="0.25">
      <c r="A232" s="2572"/>
      <c r="B232" s="2578"/>
      <c r="C232" s="3514"/>
      <c r="D232" s="3247"/>
      <c r="E232" s="2801"/>
      <c r="F232" s="2920"/>
      <c r="G232" s="2801"/>
      <c r="H232" s="2801"/>
      <c r="I232" s="2918"/>
      <c r="J232" s="3495"/>
      <c r="K232" s="3495"/>
      <c r="L232" s="3495"/>
      <c r="M232" s="3495"/>
      <c r="N232" s="2801"/>
      <c r="O232" s="2739"/>
      <c r="P232" s="3506"/>
      <c r="Q232" s="3510"/>
      <c r="R232" s="3510"/>
      <c r="S232" s="3510"/>
      <c r="T232" s="3607"/>
      <c r="U232" s="2602"/>
      <c r="V232" s="876" t="s">
        <v>471</v>
      </c>
      <c r="W232" s="877"/>
      <c r="X232" s="879" t="s">
        <v>464</v>
      </c>
      <c r="Y232" s="38"/>
      <c r="Z232" s="20"/>
      <c r="AA232" s="136"/>
      <c r="AB232" s="21"/>
      <c r="AC232" s="21"/>
      <c r="AD232" s="41">
        <f>AC233</f>
        <v>208.78</v>
      </c>
      <c r="AE232" s="39"/>
      <c r="AF232" s="24"/>
      <c r="AG232" s="24"/>
      <c r="AH232" s="970"/>
    </row>
    <row r="233" spans="1:34" ht="33.950000000000003" customHeight="1" x14ac:dyDescent="0.25">
      <c r="A233" s="2572"/>
      <c r="B233" s="2578"/>
      <c r="C233" s="3514"/>
      <c r="D233" s="3247"/>
      <c r="E233" s="2801"/>
      <c r="F233" s="2920"/>
      <c r="G233" s="2801"/>
      <c r="H233" s="2801"/>
      <c r="I233" s="2918"/>
      <c r="J233" s="3495"/>
      <c r="K233" s="3495"/>
      <c r="L233" s="3495"/>
      <c r="M233" s="3495"/>
      <c r="N233" s="2801"/>
      <c r="O233" s="2739"/>
      <c r="P233" s="3506"/>
      <c r="Q233" s="3510"/>
      <c r="R233" s="3510"/>
      <c r="S233" s="3510"/>
      <c r="T233" s="3607"/>
      <c r="U233" s="2602"/>
      <c r="V233" s="605"/>
      <c r="W233" s="606">
        <v>170900020002</v>
      </c>
      <c r="X233" s="882" t="s">
        <v>465</v>
      </c>
      <c r="Y233" s="38">
        <v>1</v>
      </c>
      <c r="Z233" s="20" t="s">
        <v>204</v>
      </c>
      <c r="AA233" s="136">
        <v>208.78</v>
      </c>
      <c r="AB233" s="21">
        <f t="shared" si="39"/>
        <v>208.78</v>
      </c>
      <c r="AC233" s="21">
        <f>+AB233</f>
        <v>208.78</v>
      </c>
      <c r="AD233" s="41"/>
      <c r="AE233" s="39"/>
      <c r="AF233" s="24"/>
      <c r="AG233" s="24"/>
      <c r="AH233" s="1098" t="s">
        <v>670</v>
      </c>
    </row>
    <row r="234" spans="1:34" ht="18" customHeight="1" x14ac:dyDescent="0.25">
      <c r="A234" s="2572"/>
      <c r="B234" s="2578"/>
      <c r="C234" s="3514"/>
      <c r="D234" s="3247"/>
      <c r="E234" s="2801"/>
      <c r="F234" s="2920"/>
      <c r="G234" s="2801"/>
      <c r="H234" s="2801"/>
      <c r="I234" s="2918"/>
      <c r="J234" s="3495"/>
      <c r="K234" s="3495"/>
      <c r="L234" s="3495"/>
      <c r="M234" s="3495"/>
      <c r="N234" s="2801"/>
      <c r="O234" s="2739"/>
      <c r="P234" s="3506"/>
      <c r="Q234" s="3510"/>
      <c r="R234" s="3510"/>
      <c r="S234" s="3510"/>
      <c r="T234" s="3607"/>
      <c r="U234" s="2602"/>
      <c r="V234" s="607" t="s">
        <v>470</v>
      </c>
      <c r="W234" s="608"/>
      <c r="X234" s="880" t="s">
        <v>464</v>
      </c>
      <c r="Y234" s="38"/>
      <c r="Z234" s="39"/>
      <c r="AA234" s="136"/>
      <c r="AB234" s="21"/>
      <c r="AC234" s="21"/>
      <c r="AD234" s="41">
        <f>+AC235</f>
        <v>8414</v>
      </c>
      <c r="AE234" s="39"/>
      <c r="AF234" s="24"/>
      <c r="AG234" s="24"/>
      <c r="AH234" s="970"/>
    </row>
    <row r="235" spans="1:34" ht="33.950000000000003" customHeight="1" x14ac:dyDescent="0.25">
      <c r="A235" s="2572"/>
      <c r="B235" s="2578"/>
      <c r="C235" s="3514"/>
      <c r="D235" s="3247"/>
      <c r="E235" s="2801"/>
      <c r="F235" s="2920"/>
      <c r="G235" s="2801"/>
      <c r="H235" s="2801"/>
      <c r="I235" s="2918"/>
      <c r="J235" s="3495"/>
      <c r="K235" s="3495"/>
      <c r="L235" s="3495"/>
      <c r="M235" s="3495"/>
      <c r="N235" s="2801"/>
      <c r="O235" s="2739"/>
      <c r="P235" s="3506"/>
      <c r="Q235" s="3510"/>
      <c r="R235" s="3510"/>
      <c r="S235" s="3510"/>
      <c r="T235" s="3607"/>
      <c r="U235" s="2602"/>
      <c r="V235" s="609"/>
      <c r="W235" s="606">
        <v>170900020001</v>
      </c>
      <c r="X235" s="881" t="s">
        <v>635</v>
      </c>
      <c r="Y235" s="38">
        <v>1</v>
      </c>
      <c r="Z235" s="20" t="s">
        <v>204</v>
      </c>
      <c r="AA235" s="136">
        <v>8414</v>
      </c>
      <c r="AB235" s="21">
        <f t="shared" si="39"/>
        <v>8414</v>
      </c>
      <c r="AC235" s="21">
        <f>+AB235</f>
        <v>8414</v>
      </c>
      <c r="AD235" s="41"/>
      <c r="AE235" s="39"/>
      <c r="AF235" s="24"/>
      <c r="AG235" s="24" t="s">
        <v>199</v>
      </c>
      <c r="AH235" s="1098" t="s">
        <v>666</v>
      </c>
    </row>
    <row r="236" spans="1:34" ht="18" customHeight="1" x14ac:dyDescent="0.25">
      <c r="A236" s="2572"/>
      <c r="B236" s="2578"/>
      <c r="C236" s="3514"/>
      <c r="D236" s="3247"/>
      <c r="E236" s="2801"/>
      <c r="F236" s="2920"/>
      <c r="G236" s="2801"/>
      <c r="H236" s="2801"/>
      <c r="I236" s="2918"/>
      <c r="J236" s="3495"/>
      <c r="K236" s="3495"/>
      <c r="L236" s="3495"/>
      <c r="M236" s="3495"/>
      <c r="N236" s="2801"/>
      <c r="O236" s="2739"/>
      <c r="P236" s="3506"/>
      <c r="Q236" s="3510"/>
      <c r="R236" s="3510"/>
      <c r="S236" s="3510"/>
      <c r="T236" s="3607"/>
      <c r="U236" s="2602"/>
      <c r="V236" s="607" t="s">
        <v>470</v>
      </c>
      <c r="W236" s="608"/>
      <c r="X236" s="880" t="s">
        <v>464</v>
      </c>
      <c r="Y236" s="38"/>
      <c r="Z236" s="39"/>
      <c r="AA236" s="136"/>
      <c r="AB236" s="21"/>
      <c r="AC236" s="21"/>
      <c r="AD236" s="41">
        <f>+AC237</f>
        <v>14982.78</v>
      </c>
      <c r="AE236" s="39"/>
      <c r="AF236" s="24"/>
      <c r="AG236" s="24"/>
      <c r="AH236" s="970"/>
    </row>
    <row r="237" spans="1:34" ht="33.950000000000003" customHeight="1" x14ac:dyDescent="0.25">
      <c r="A237" s="2572"/>
      <c r="B237" s="2578"/>
      <c r="C237" s="3514"/>
      <c r="D237" s="3247"/>
      <c r="E237" s="2801"/>
      <c r="F237" s="2920"/>
      <c r="G237" s="2801"/>
      <c r="H237" s="2801"/>
      <c r="I237" s="2918"/>
      <c r="J237" s="3495"/>
      <c r="K237" s="3495"/>
      <c r="L237" s="3495"/>
      <c r="M237" s="3495"/>
      <c r="N237" s="2801"/>
      <c r="O237" s="2739"/>
      <c r="P237" s="3506"/>
      <c r="Q237" s="3510"/>
      <c r="R237" s="3510"/>
      <c r="S237" s="3510"/>
      <c r="T237" s="3607"/>
      <c r="U237" s="2602"/>
      <c r="V237" s="610"/>
      <c r="W237" s="606">
        <v>170900020001</v>
      </c>
      <c r="X237" s="881" t="s">
        <v>636</v>
      </c>
      <c r="Y237" s="38">
        <v>1</v>
      </c>
      <c r="Z237" s="20" t="s">
        <v>204</v>
      </c>
      <c r="AA237" s="136">
        <v>14982.78</v>
      </c>
      <c r="AB237" s="21">
        <f t="shared" ref="AB237:AB239" si="41">+Y237*AA237</f>
        <v>14982.78</v>
      </c>
      <c r="AC237" s="21">
        <f>+AB237</f>
        <v>14982.78</v>
      </c>
      <c r="AD237" s="41"/>
      <c r="AE237" s="39"/>
      <c r="AF237" s="24"/>
      <c r="AG237" s="24" t="s">
        <v>199</v>
      </c>
      <c r="AH237" s="970" t="s">
        <v>667</v>
      </c>
    </row>
    <row r="238" spans="1:34" ht="18" customHeight="1" x14ac:dyDescent="0.25">
      <c r="A238" s="2572"/>
      <c r="B238" s="2578"/>
      <c r="C238" s="3514"/>
      <c r="D238" s="3247"/>
      <c r="E238" s="2801"/>
      <c r="F238" s="2920"/>
      <c r="G238" s="2801"/>
      <c r="H238" s="2801"/>
      <c r="I238" s="2918"/>
      <c r="J238" s="3495"/>
      <c r="K238" s="3495"/>
      <c r="L238" s="3495"/>
      <c r="M238" s="3495"/>
      <c r="N238" s="2801"/>
      <c r="O238" s="2739"/>
      <c r="P238" s="3506"/>
      <c r="Q238" s="3510"/>
      <c r="R238" s="3510"/>
      <c r="S238" s="3510"/>
      <c r="T238" s="3607"/>
      <c r="U238" s="2602"/>
      <c r="V238" s="607" t="s">
        <v>470</v>
      </c>
      <c r="W238" s="608"/>
      <c r="X238" s="880" t="s">
        <v>464</v>
      </c>
      <c r="Y238" s="38"/>
      <c r="Z238" s="39"/>
      <c r="AA238" s="136"/>
      <c r="AB238" s="21"/>
      <c r="AC238" s="21"/>
      <c r="AD238" s="41">
        <f>+AC239</f>
        <v>5000</v>
      </c>
      <c r="AE238" s="39"/>
      <c r="AF238" s="24"/>
      <c r="AG238" s="24"/>
      <c r="AH238" s="970"/>
    </row>
    <row r="239" spans="1:34" ht="33.950000000000003" customHeight="1" x14ac:dyDescent="0.25">
      <c r="A239" s="2572"/>
      <c r="B239" s="2578"/>
      <c r="C239" s="3514"/>
      <c r="D239" s="3247"/>
      <c r="E239" s="2801"/>
      <c r="F239" s="2920"/>
      <c r="G239" s="2801"/>
      <c r="H239" s="2801"/>
      <c r="I239" s="2918"/>
      <c r="J239" s="3495"/>
      <c r="K239" s="3495"/>
      <c r="L239" s="3495"/>
      <c r="M239" s="3495"/>
      <c r="N239" s="2801"/>
      <c r="O239" s="2739"/>
      <c r="P239" s="3506"/>
      <c r="Q239" s="3510"/>
      <c r="R239" s="3510"/>
      <c r="S239" s="3510"/>
      <c r="T239" s="3607"/>
      <c r="U239" s="2602"/>
      <c r="V239" s="610"/>
      <c r="W239" s="606">
        <v>170900020001</v>
      </c>
      <c r="X239" s="881" t="s">
        <v>1224</v>
      </c>
      <c r="Y239" s="38">
        <v>1</v>
      </c>
      <c r="Z239" s="20" t="s">
        <v>204</v>
      </c>
      <c r="AA239" s="136">
        <v>5000</v>
      </c>
      <c r="AB239" s="21">
        <f t="shared" si="41"/>
        <v>5000</v>
      </c>
      <c r="AC239" s="21">
        <f>+AB239</f>
        <v>5000</v>
      </c>
      <c r="AD239" s="41"/>
      <c r="AE239" s="39"/>
      <c r="AF239" s="24"/>
      <c r="AG239" s="24" t="s">
        <v>199</v>
      </c>
      <c r="AH239" s="987" t="s">
        <v>668</v>
      </c>
    </row>
    <row r="240" spans="1:34" ht="18" customHeight="1" x14ac:dyDescent="0.25">
      <c r="A240" s="2572"/>
      <c r="B240" s="2578"/>
      <c r="C240" s="3514"/>
      <c r="D240" s="3247"/>
      <c r="E240" s="2801"/>
      <c r="F240" s="2920"/>
      <c r="G240" s="2801"/>
      <c r="H240" s="2801"/>
      <c r="I240" s="2918"/>
      <c r="J240" s="3495"/>
      <c r="K240" s="3495"/>
      <c r="L240" s="3495"/>
      <c r="M240" s="3495"/>
      <c r="N240" s="2801"/>
      <c r="O240" s="2739"/>
      <c r="P240" s="3506"/>
      <c r="Q240" s="3510"/>
      <c r="R240" s="3510"/>
      <c r="S240" s="3510"/>
      <c r="T240" s="3607"/>
      <c r="U240" s="2602"/>
      <c r="V240" s="607" t="s">
        <v>470</v>
      </c>
      <c r="W240" s="608"/>
      <c r="X240" s="880" t="s">
        <v>464</v>
      </c>
      <c r="Y240" s="38"/>
      <c r="Z240" s="39"/>
      <c r="AA240" s="136"/>
      <c r="AB240" s="21"/>
      <c r="AC240" s="21"/>
      <c r="AD240" s="41">
        <f>+AC241</f>
        <v>9091.42</v>
      </c>
      <c r="AE240" s="39"/>
      <c r="AF240" s="24"/>
      <c r="AG240" s="24"/>
      <c r="AH240" s="970"/>
    </row>
    <row r="241" spans="1:34" ht="33.950000000000003" customHeight="1" x14ac:dyDescent="0.25">
      <c r="A241" s="2572"/>
      <c r="B241" s="2578"/>
      <c r="C241" s="3515"/>
      <c r="D241" s="3517"/>
      <c r="E241" s="2777"/>
      <c r="F241" s="3518"/>
      <c r="G241" s="2777"/>
      <c r="H241" s="2777"/>
      <c r="I241" s="3493"/>
      <c r="J241" s="3496"/>
      <c r="K241" s="3496"/>
      <c r="L241" s="3496"/>
      <c r="M241" s="3496"/>
      <c r="N241" s="2777"/>
      <c r="O241" s="2788"/>
      <c r="P241" s="3507"/>
      <c r="Q241" s="3511"/>
      <c r="R241" s="3511"/>
      <c r="S241" s="3511"/>
      <c r="T241" s="3608"/>
      <c r="U241" s="3537"/>
      <c r="V241" s="2270"/>
      <c r="W241" s="2271">
        <v>170900020001</v>
      </c>
      <c r="X241" s="2272" t="s">
        <v>637</v>
      </c>
      <c r="Y241" s="54">
        <v>1</v>
      </c>
      <c r="Z241" s="140" t="s">
        <v>204</v>
      </c>
      <c r="AA241" s="540">
        <v>9091.42</v>
      </c>
      <c r="AB241" s="116">
        <f>+Y241*AA241</f>
        <v>9091.42</v>
      </c>
      <c r="AC241" s="116">
        <f>+AB241</f>
        <v>9091.42</v>
      </c>
      <c r="AD241" s="57"/>
      <c r="AE241" s="55"/>
      <c r="AF241" s="58"/>
      <c r="AG241" s="58" t="s">
        <v>199</v>
      </c>
      <c r="AH241" s="2197" t="s">
        <v>669</v>
      </c>
    </row>
    <row r="242" spans="1:34" ht="18" customHeight="1" x14ac:dyDescent="0.25">
      <c r="A242" s="2572"/>
      <c r="B242" s="2578"/>
      <c r="C242" s="3515"/>
      <c r="D242" s="3517"/>
      <c r="E242" s="2777"/>
      <c r="F242" s="3518"/>
      <c r="G242" s="2777"/>
      <c r="H242" s="2777"/>
      <c r="I242" s="3493"/>
      <c r="J242" s="3496"/>
      <c r="K242" s="3496"/>
      <c r="L242" s="3496"/>
      <c r="M242" s="3496"/>
      <c r="N242" s="2777"/>
      <c r="O242" s="2788"/>
      <c r="P242" s="3507"/>
      <c r="Q242" s="3511"/>
      <c r="R242" s="3511"/>
      <c r="S242" s="3511"/>
      <c r="T242" s="3608"/>
      <c r="U242" s="3537"/>
      <c r="V242" s="2275" t="s">
        <v>2780</v>
      </c>
      <c r="W242" s="2276"/>
      <c r="X242" s="2277" t="s">
        <v>464</v>
      </c>
      <c r="Y242" s="2190"/>
      <c r="Z242" s="2191"/>
      <c r="AA242" s="2241"/>
      <c r="AB242" s="2192"/>
      <c r="AC242" s="2192"/>
      <c r="AD242" s="1323">
        <f>+AC243</f>
        <v>10000</v>
      </c>
      <c r="AE242" s="39"/>
      <c r="AF242" s="24"/>
      <c r="AG242" s="24"/>
      <c r="AH242" s="2195"/>
    </row>
    <row r="243" spans="1:34" ht="45.75" customHeight="1" x14ac:dyDescent="0.25">
      <c r="A243" s="2573"/>
      <c r="B243" s="2579"/>
      <c r="C243" s="3516"/>
      <c r="D243" s="3251"/>
      <c r="E243" s="2802"/>
      <c r="F243" s="3410"/>
      <c r="G243" s="2802"/>
      <c r="H243" s="2802"/>
      <c r="I243" s="3408"/>
      <c r="J243" s="3497"/>
      <c r="K243" s="3497"/>
      <c r="L243" s="3497"/>
      <c r="M243" s="3497"/>
      <c r="N243" s="2802"/>
      <c r="O243" s="2812"/>
      <c r="P243" s="3508"/>
      <c r="Q243" s="3512"/>
      <c r="R243" s="3512"/>
      <c r="S243" s="3512"/>
      <c r="T243" s="3609"/>
      <c r="U243" s="3260"/>
      <c r="V243" s="2278"/>
      <c r="W243" s="2279"/>
      <c r="X243" s="2280" t="s">
        <v>2781</v>
      </c>
      <c r="Y243" s="2279"/>
      <c r="Z243" s="2279"/>
      <c r="AA243" s="2279"/>
      <c r="AB243" s="2279"/>
      <c r="AC243" s="2234">
        <v>10000</v>
      </c>
      <c r="AD243" s="2279"/>
      <c r="AE243" s="2273"/>
      <c r="AF243" s="2273"/>
      <c r="AG243" s="58" t="s">
        <v>199</v>
      </c>
      <c r="AH243" s="2274"/>
    </row>
    <row r="244" spans="1:34" ht="220.5" customHeight="1" x14ac:dyDescent="0.25">
      <c r="A244" s="2571" t="s">
        <v>143</v>
      </c>
      <c r="B244" s="2568" t="s">
        <v>144</v>
      </c>
      <c r="C244" s="2015" t="s">
        <v>1</v>
      </c>
      <c r="D244" s="951" t="s">
        <v>2</v>
      </c>
      <c r="E244" s="929" t="s">
        <v>457</v>
      </c>
      <c r="F244" s="952" t="s">
        <v>200</v>
      </c>
      <c r="G244" s="929" t="s">
        <v>512</v>
      </c>
      <c r="H244" s="929" t="s">
        <v>466</v>
      </c>
      <c r="I244" s="929" t="s">
        <v>521</v>
      </c>
      <c r="J244" s="969">
        <v>1</v>
      </c>
      <c r="K244" s="969">
        <v>3</v>
      </c>
      <c r="L244" s="969">
        <v>12</v>
      </c>
      <c r="M244" s="969">
        <v>12</v>
      </c>
      <c r="N244" s="938" t="s">
        <v>491</v>
      </c>
      <c r="O244" s="918" t="s">
        <v>484</v>
      </c>
      <c r="P244" s="979"/>
      <c r="Q244" s="974"/>
      <c r="R244" s="974"/>
      <c r="S244" s="974"/>
      <c r="T244" s="982"/>
      <c r="U244" s="983" t="s">
        <v>473</v>
      </c>
      <c r="V244" s="593"/>
      <c r="W244" s="588"/>
      <c r="X244" s="590"/>
      <c r="Y244" s="591"/>
      <c r="Z244" s="588"/>
      <c r="AA244" s="592"/>
      <c r="AB244" s="15"/>
      <c r="AC244" s="15"/>
      <c r="AD244" s="35"/>
      <c r="AE244" s="32"/>
      <c r="AF244" s="36"/>
      <c r="AG244" s="36"/>
      <c r="AH244" s="965"/>
    </row>
    <row r="245" spans="1:34" ht="216.75" customHeight="1" x14ac:dyDescent="0.25">
      <c r="A245" s="2572"/>
      <c r="B245" s="2569"/>
      <c r="C245" s="2024" t="s">
        <v>1</v>
      </c>
      <c r="D245" s="951" t="s">
        <v>2</v>
      </c>
      <c r="E245" s="929" t="s">
        <v>467</v>
      </c>
      <c r="F245" s="952" t="s">
        <v>200</v>
      </c>
      <c r="G245" s="929" t="s">
        <v>439</v>
      </c>
      <c r="H245" s="929" t="s">
        <v>219</v>
      </c>
      <c r="I245" s="929" t="s">
        <v>522</v>
      </c>
      <c r="J245" s="969">
        <v>1</v>
      </c>
      <c r="K245" s="968">
        <v>2</v>
      </c>
      <c r="L245" s="969">
        <v>12</v>
      </c>
      <c r="M245" s="969">
        <v>12</v>
      </c>
      <c r="N245" s="929" t="s">
        <v>492</v>
      </c>
      <c r="O245" s="918" t="s">
        <v>224</v>
      </c>
      <c r="P245" s="979"/>
      <c r="Q245" s="974"/>
      <c r="R245" s="974"/>
      <c r="S245" s="974"/>
      <c r="T245" s="982"/>
      <c r="U245" s="983" t="s">
        <v>473</v>
      </c>
      <c r="V245" s="1099"/>
      <c r="W245" s="588"/>
      <c r="X245" s="601"/>
      <c r="Y245" s="591"/>
      <c r="Z245" s="588"/>
      <c r="AA245" s="592"/>
      <c r="AB245" s="15"/>
      <c r="AC245" s="15"/>
      <c r="AD245" s="35"/>
      <c r="AE245" s="32"/>
      <c r="AF245" s="36"/>
      <c r="AG245" s="36"/>
      <c r="AH245" s="965"/>
    </row>
    <row r="246" spans="1:34" s="18" customFormat="1" ht="222.75" customHeight="1" thickBot="1" x14ac:dyDescent="0.3">
      <c r="A246" s="2572"/>
      <c r="B246" s="2569"/>
      <c r="C246" s="2012" t="s">
        <v>1</v>
      </c>
      <c r="D246" s="239" t="s">
        <v>2</v>
      </c>
      <c r="E246" s="597" t="s">
        <v>467</v>
      </c>
      <c r="F246" s="582" t="s">
        <v>200</v>
      </c>
      <c r="G246" s="240" t="s">
        <v>513</v>
      </c>
      <c r="H246" s="240" t="s">
        <v>220</v>
      </c>
      <c r="I246" s="596" t="s">
        <v>523</v>
      </c>
      <c r="J246" s="242">
        <v>0</v>
      </c>
      <c r="K246" s="242">
        <v>1</v>
      </c>
      <c r="L246" s="243">
        <v>0</v>
      </c>
      <c r="M246" s="243">
        <v>12</v>
      </c>
      <c r="N246" s="232" t="s">
        <v>493</v>
      </c>
      <c r="O246" s="330" t="s">
        <v>221</v>
      </c>
      <c r="P246" s="244"/>
      <c r="Q246" s="245"/>
      <c r="R246" s="245"/>
      <c r="S246" s="519"/>
      <c r="T246" s="520"/>
      <c r="U246" s="595" t="s">
        <v>473</v>
      </c>
      <c r="V246" s="594"/>
      <c r="W246" s="589"/>
      <c r="X246" s="583"/>
      <c r="Y246" s="584"/>
      <c r="Z246" s="586"/>
      <c r="AA246" s="585"/>
      <c r="AB246" s="322"/>
      <c r="AC246" s="322"/>
      <c r="AD246" s="234"/>
      <c r="AE246" s="235"/>
      <c r="AF246" s="236"/>
      <c r="AG246" s="236"/>
      <c r="AH246" s="237"/>
    </row>
    <row r="247" spans="1:34" s="67" customFormat="1" ht="22.5" customHeight="1" thickBot="1" x14ac:dyDescent="0.3">
      <c r="A247" s="2572" t="s">
        <v>143</v>
      </c>
      <c r="B247" s="2570"/>
      <c r="C247" s="2592" t="s">
        <v>137</v>
      </c>
      <c r="D247" s="2592"/>
      <c r="E247" s="2592"/>
      <c r="F247" s="2592"/>
      <c r="G247" s="2592"/>
      <c r="H247" s="2592"/>
      <c r="I247" s="2592"/>
      <c r="J247" s="2592"/>
      <c r="K247" s="2592"/>
      <c r="L247" s="2592"/>
      <c r="M247" s="2592"/>
      <c r="N247" s="2592"/>
      <c r="O247" s="101" t="s">
        <v>138</v>
      </c>
      <c r="P247" s="117">
        <f>SUM(P216:P246)</f>
        <v>56969.42</v>
      </c>
      <c r="Q247" s="117">
        <f>SUM(Q216:Q246)</f>
        <v>7207.78</v>
      </c>
      <c r="R247" s="117">
        <f>SUM(R216:R246)</f>
        <v>0</v>
      </c>
      <c r="S247" s="117">
        <f>SUM(S216:S246)</f>
        <v>0</v>
      </c>
      <c r="T247" s="117">
        <f>SUM(T216:T246)</f>
        <v>64177.2</v>
      </c>
      <c r="U247" s="103"/>
      <c r="V247" s="3171" t="s">
        <v>139</v>
      </c>
      <c r="W247" s="2592"/>
      <c r="X247" s="2592"/>
      <c r="Y247" s="2592"/>
      <c r="Z247" s="2592"/>
      <c r="AA247" s="2592"/>
      <c r="AB247" s="2592"/>
      <c r="AC247" s="101" t="s">
        <v>138</v>
      </c>
      <c r="AD247" s="106">
        <f>SUM(AD216:AD246)</f>
        <v>64177.2</v>
      </c>
      <c r="AE247" s="3172"/>
      <c r="AF247" s="3173"/>
      <c r="AG247" s="3173"/>
      <c r="AH247" s="3174"/>
    </row>
    <row r="248" spans="1:34" s="18" customFormat="1" ht="36.75" customHeight="1" x14ac:dyDescent="0.25">
      <c r="A248" s="2572"/>
      <c r="B248" s="2587" t="s">
        <v>145</v>
      </c>
      <c r="C248" s="3466" t="s">
        <v>3</v>
      </c>
      <c r="D248" s="3469" t="s">
        <v>4</v>
      </c>
      <c r="E248" s="3472" t="s">
        <v>32</v>
      </c>
      <c r="F248" s="3473" t="s">
        <v>200</v>
      </c>
      <c r="G248" s="3472" t="s">
        <v>2251</v>
      </c>
      <c r="H248" s="3472" t="s">
        <v>2252</v>
      </c>
      <c r="I248" s="3472" t="s">
        <v>2253</v>
      </c>
      <c r="J248" s="3667">
        <v>0</v>
      </c>
      <c r="K248" s="3667">
        <v>28</v>
      </c>
      <c r="L248" s="3477">
        <v>0</v>
      </c>
      <c r="M248" s="3477">
        <v>4</v>
      </c>
      <c r="N248" s="3472" t="s">
        <v>2254</v>
      </c>
      <c r="O248" s="3668" t="s">
        <v>2255</v>
      </c>
      <c r="P248" s="3669">
        <f>SUM(AD248:AD252)</f>
        <v>27.563200000000002</v>
      </c>
      <c r="Q248" s="3670">
        <v>0</v>
      </c>
      <c r="R248" s="3670">
        <v>0</v>
      </c>
      <c r="S248" s="3670">
        <v>0</v>
      </c>
      <c r="T248" s="3632">
        <f>SUM(P248:R252)</f>
        <v>27.563200000000002</v>
      </c>
      <c r="U248" s="3625" t="s">
        <v>2256</v>
      </c>
      <c r="V248" s="1713" t="s">
        <v>197</v>
      </c>
      <c r="W248" s="1671"/>
      <c r="X248" s="1767" t="s">
        <v>198</v>
      </c>
      <c r="Y248" s="1670"/>
      <c r="Z248" s="1670"/>
      <c r="AA248" s="1670"/>
      <c r="AB248" s="1667"/>
      <c r="AC248" s="1667"/>
      <c r="AD248" s="1712">
        <f>SUM(AC249:AC252)</f>
        <v>27.563200000000002</v>
      </c>
      <c r="AE248" s="1670"/>
      <c r="AF248" s="1670"/>
      <c r="AG248" s="1669"/>
      <c r="AH248" s="3631" t="s">
        <v>2338</v>
      </c>
    </row>
    <row r="249" spans="1:34" s="18" customFormat="1" ht="36.75" customHeight="1" x14ac:dyDescent="0.25">
      <c r="A249" s="2572"/>
      <c r="B249" s="2575"/>
      <c r="C249" s="3467"/>
      <c r="D249" s="3470"/>
      <c r="E249" s="3470"/>
      <c r="F249" s="3474"/>
      <c r="G249" s="3470"/>
      <c r="H249" s="3470"/>
      <c r="I249" s="3470"/>
      <c r="J249" s="3474"/>
      <c r="K249" s="3474"/>
      <c r="L249" s="3474"/>
      <c r="M249" s="3474"/>
      <c r="N249" s="3470"/>
      <c r="O249" s="3662"/>
      <c r="P249" s="3612"/>
      <c r="Q249" s="3474"/>
      <c r="R249" s="3474"/>
      <c r="S249" s="3474"/>
      <c r="T249" s="3474"/>
      <c r="U249" s="3470"/>
      <c r="V249" s="1670"/>
      <c r="W249" s="1671" t="s">
        <v>200</v>
      </c>
      <c r="X249" s="1763" t="s">
        <v>2257</v>
      </c>
      <c r="Y249" s="1672">
        <v>20</v>
      </c>
      <c r="Z249" s="1673" t="s">
        <v>204</v>
      </c>
      <c r="AA249" s="1674">
        <v>0.3</v>
      </c>
      <c r="AB249" s="1674">
        <f t="shared" ref="AB249:AB252" si="42">+Y249*AA249</f>
        <v>6</v>
      </c>
      <c r="AC249" s="1674">
        <f t="shared" ref="AC249:AC252" si="43">+AB249*0.12+AB249</f>
        <v>6.72</v>
      </c>
      <c r="AD249" s="1670"/>
      <c r="AE249" s="1670"/>
      <c r="AF249" s="1673" t="s">
        <v>199</v>
      </c>
      <c r="AG249" s="1676"/>
      <c r="AH249" s="3620"/>
    </row>
    <row r="250" spans="1:34" s="18" customFormat="1" ht="36.75" customHeight="1" x14ac:dyDescent="0.25">
      <c r="A250" s="2572"/>
      <c r="B250" s="2575"/>
      <c r="C250" s="3467"/>
      <c r="D250" s="3470"/>
      <c r="E250" s="3470"/>
      <c r="F250" s="3474"/>
      <c r="G250" s="3470"/>
      <c r="H250" s="3470"/>
      <c r="I250" s="3470"/>
      <c r="J250" s="3474"/>
      <c r="K250" s="3474"/>
      <c r="L250" s="3474"/>
      <c r="M250" s="3474"/>
      <c r="N250" s="3470"/>
      <c r="O250" s="3662"/>
      <c r="P250" s="3612"/>
      <c r="Q250" s="3474"/>
      <c r="R250" s="3474"/>
      <c r="S250" s="3474"/>
      <c r="T250" s="3474"/>
      <c r="U250" s="3470"/>
      <c r="V250" s="1670"/>
      <c r="W250" s="1671" t="s">
        <v>200</v>
      </c>
      <c r="X250" s="1763" t="s">
        <v>2258</v>
      </c>
      <c r="Y250" s="1672">
        <v>3</v>
      </c>
      <c r="Z250" s="1673" t="s">
        <v>204</v>
      </c>
      <c r="AA250" s="1674">
        <v>0.42</v>
      </c>
      <c r="AB250" s="1674">
        <f t="shared" si="42"/>
        <v>1.26</v>
      </c>
      <c r="AC250" s="1674">
        <f t="shared" si="43"/>
        <v>1.4112</v>
      </c>
      <c r="AD250" s="1670"/>
      <c r="AE250" s="1670"/>
      <c r="AF250" s="1673" t="s">
        <v>199</v>
      </c>
      <c r="AG250" s="1677"/>
      <c r="AH250" s="3620"/>
    </row>
    <row r="251" spans="1:34" s="18" customFormat="1" ht="36.75" customHeight="1" x14ac:dyDescent="0.25">
      <c r="A251" s="2572"/>
      <c r="B251" s="2575"/>
      <c r="C251" s="3467"/>
      <c r="D251" s="3470"/>
      <c r="E251" s="3470"/>
      <c r="F251" s="3474"/>
      <c r="G251" s="3470"/>
      <c r="H251" s="3470"/>
      <c r="I251" s="3470"/>
      <c r="J251" s="3474"/>
      <c r="K251" s="3474"/>
      <c r="L251" s="3474"/>
      <c r="M251" s="3474"/>
      <c r="N251" s="3470"/>
      <c r="O251" s="3662"/>
      <c r="P251" s="3612"/>
      <c r="Q251" s="3474"/>
      <c r="R251" s="3474"/>
      <c r="S251" s="3474"/>
      <c r="T251" s="3474"/>
      <c r="U251" s="3470"/>
      <c r="V251" s="1670"/>
      <c r="W251" s="1671" t="s">
        <v>200</v>
      </c>
      <c r="X251" s="1763" t="s">
        <v>2259</v>
      </c>
      <c r="Y251" s="1672">
        <v>20</v>
      </c>
      <c r="Z251" s="1673" t="s">
        <v>205</v>
      </c>
      <c r="AA251" s="1674">
        <v>0.23</v>
      </c>
      <c r="AB251" s="1674">
        <f t="shared" si="42"/>
        <v>4.6000000000000005</v>
      </c>
      <c r="AC251" s="1674">
        <f t="shared" si="43"/>
        <v>5.152000000000001</v>
      </c>
      <c r="AD251" s="1670"/>
      <c r="AE251" s="1670"/>
      <c r="AF251" s="1673" t="s">
        <v>199</v>
      </c>
      <c r="AG251" s="1677"/>
      <c r="AH251" s="3620"/>
    </row>
    <row r="252" spans="1:34" s="18" customFormat="1" ht="36.75" customHeight="1" x14ac:dyDescent="0.25">
      <c r="A252" s="2572"/>
      <c r="B252" s="2575"/>
      <c r="C252" s="3468"/>
      <c r="D252" s="3471"/>
      <c r="E252" s="3471"/>
      <c r="F252" s="3475"/>
      <c r="G252" s="3471"/>
      <c r="H252" s="3471"/>
      <c r="I252" s="3471"/>
      <c r="J252" s="3475"/>
      <c r="K252" s="3475"/>
      <c r="L252" s="3475"/>
      <c r="M252" s="3475"/>
      <c r="N252" s="3471"/>
      <c r="O252" s="3663"/>
      <c r="P252" s="3613"/>
      <c r="Q252" s="3475"/>
      <c r="R252" s="3475"/>
      <c r="S252" s="3475"/>
      <c r="T252" s="3475"/>
      <c r="U252" s="3471"/>
      <c r="V252" s="1678"/>
      <c r="W252" s="1679" t="s">
        <v>200</v>
      </c>
      <c r="X252" s="1765" t="s">
        <v>2260</v>
      </c>
      <c r="Y252" s="1680">
        <v>15</v>
      </c>
      <c r="Z252" s="1681" t="s">
        <v>205</v>
      </c>
      <c r="AA252" s="1682">
        <v>0.85</v>
      </c>
      <c r="AB252" s="1682">
        <f t="shared" si="42"/>
        <v>12.75</v>
      </c>
      <c r="AC252" s="1682">
        <f t="shared" si="43"/>
        <v>14.28</v>
      </c>
      <c r="AD252" s="1678"/>
      <c r="AE252" s="1678"/>
      <c r="AF252" s="1681" t="s">
        <v>199</v>
      </c>
      <c r="AG252" s="1684"/>
      <c r="AH252" s="3628"/>
    </row>
    <row r="253" spans="1:34" ht="163.5" customHeight="1" x14ac:dyDescent="0.25">
      <c r="A253" s="2572"/>
      <c r="B253" s="2575"/>
      <c r="C253" s="2019" t="s">
        <v>3</v>
      </c>
      <c r="D253" s="1756" t="s">
        <v>4</v>
      </c>
      <c r="E253" s="1757" t="s">
        <v>32</v>
      </c>
      <c r="F253" s="1685" t="s">
        <v>200</v>
      </c>
      <c r="G253" s="1757" t="s">
        <v>2261</v>
      </c>
      <c r="H253" s="1757" t="s">
        <v>2262</v>
      </c>
      <c r="I253" s="1757" t="s">
        <v>2263</v>
      </c>
      <c r="J253" s="1733">
        <v>0</v>
      </c>
      <c r="K253" s="1733">
        <v>1</v>
      </c>
      <c r="L253" s="1733">
        <v>0</v>
      </c>
      <c r="M253" s="1733">
        <v>12</v>
      </c>
      <c r="N253" s="1757" t="s">
        <v>2264</v>
      </c>
      <c r="O253" s="1780" t="s">
        <v>2265</v>
      </c>
      <c r="P253" s="1734">
        <f>SUM(AD253)</f>
        <v>0</v>
      </c>
      <c r="Q253" s="1735">
        <v>0</v>
      </c>
      <c r="R253" s="1735">
        <v>0</v>
      </c>
      <c r="S253" s="1735">
        <v>0</v>
      </c>
      <c r="T253" s="1689">
        <f>SUM(P253:R253)</f>
        <v>0</v>
      </c>
      <c r="U253" s="1760" t="s">
        <v>2266</v>
      </c>
      <c r="V253" s="1693"/>
      <c r="W253" s="1707"/>
      <c r="X253" s="1769"/>
      <c r="Y253" s="1693"/>
      <c r="Z253" s="1693"/>
      <c r="AA253" s="1693"/>
      <c r="AB253" s="1688"/>
      <c r="AC253" s="1688"/>
      <c r="AD253" s="1689"/>
      <c r="AE253" s="1689"/>
      <c r="AF253" s="1689"/>
      <c r="AG253" s="1689"/>
      <c r="AH253" s="1776" t="s">
        <v>2341</v>
      </c>
    </row>
    <row r="254" spans="1:34" ht="43.5" customHeight="1" x14ac:dyDescent="0.25">
      <c r="A254" s="2572"/>
      <c r="B254" s="2575"/>
      <c r="C254" s="3479" t="s">
        <v>19</v>
      </c>
      <c r="D254" s="3481" t="s">
        <v>20</v>
      </c>
      <c r="E254" s="3478" t="s">
        <v>90</v>
      </c>
      <c r="F254" s="3658" t="s">
        <v>200</v>
      </c>
      <c r="G254" s="3478" t="s">
        <v>2267</v>
      </c>
      <c r="H254" s="3478" t="s">
        <v>2268</v>
      </c>
      <c r="I254" s="3478" t="s">
        <v>2269</v>
      </c>
      <c r="J254" s="3675">
        <v>1</v>
      </c>
      <c r="K254" s="3675">
        <v>0</v>
      </c>
      <c r="L254" s="3675">
        <v>6</v>
      </c>
      <c r="M254" s="3675">
        <v>0</v>
      </c>
      <c r="N254" s="3478" t="s">
        <v>2270</v>
      </c>
      <c r="O254" s="3661" t="s">
        <v>2271</v>
      </c>
      <c r="P254" s="3664">
        <f>SUM(AD254:AD258)</f>
        <v>12.443200000000001</v>
      </c>
      <c r="Q254" s="3665">
        <v>0</v>
      </c>
      <c r="R254" s="3665">
        <v>0</v>
      </c>
      <c r="S254" s="3665">
        <v>0</v>
      </c>
      <c r="T254" s="3622">
        <f>SUM(P254:R258)</f>
        <v>12.443200000000001</v>
      </c>
      <c r="U254" s="3621" t="s">
        <v>2272</v>
      </c>
      <c r="V254" s="1694" t="s">
        <v>197</v>
      </c>
      <c r="W254" s="1695"/>
      <c r="X254" s="1767" t="s">
        <v>198</v>
      </c>
      <c r="Y254" s="1696"/>
      <c r="Z254" s="1696"/>
      <c r="AA254" s="1696"/>
      <c r="AB254" s="1697"/>
      <c r="AC254" s="1697"/>
      <c r="AD254" s="1698">
        <f>SUM(AC255:AC258)</f>
        <v>12.443200000000001</v>
      </c>
      <c r="AE254" s="1696"/>
      <c r="AF254" s="1696"/>
      <c r="AG254" s="1698"/>
      <c r="AH254" s="3619"/>
    </row>
    <row r="255" spans="1:34" ht="43.5" customHeight="1" x14ac:dyDescent="0.25">
      <c r="A255" s="2572"/>
      <c r="B255" s="2575"/>
      <c r="C255" s="3467"/>
      <c r="D255" s="3470"/>
      <c r="E255" s="3470"/>
      <c r="F255" s="3474"/>
      <c r="G255" s="3470"/>
      <c r="H255" s="3470"/>
      <c r="I255" s="3470"/>
      <c r="J255" s="3474"/>
      <c r="K255" s="3474"/>
      <c r="L255" s="3474"/>
      <c r="M255" s="3474"/>
      <c r="N255" s="3470"/>
      <c r="O255" s="3662"/>
      <c r="P255" s="3612"/>
      <c r="Q255" s="3474"/>
      <c r="R255" s="3474"/>
      <c r="S255" s="3474"/>
      <c r="T255" s="3474"/>
      <c r="U255" s="3470"/>
      <c r="V255" s="1670"/>
      <c r="W255" s="1671" t="s">
        <v>200</v>
      </c>
      <c r="X255" s="1763" t="s">
        <v>2273</v>
      </c>
      <c r="Y255" s="1672">
        <v>4</v>
      </c>
      <c r="Z255" s="1673" t="s">
        <v>204</v>
      </c>
      <c r="AA255" s="1674">
        <v>0.34</v>
      </c>
      <c r="AB255" s="1674">
        <f t="shared" ref="AB255:AB258" si="44">+Y255*AA255</f>
        <v>1.36</v>
      </c>
      <c r="AC255" s="1674">
        <f t="shared" ref="AC255:AC258" si="45">+AB255*0.12+AB255</f>
        <v>1.5232000000000001</v>
      </c>
      <c r="AD255" s="1670"/>
      <c r="AE255" s="1670"/>
      <c r="AF255" s="1673" t="s">
        <v>199</v>
      </c>
      <c r="AG255" s="1675"/>
      <c r="AH255" s="3620"/>
    </row>
    <row r="256" spans="1:34" ht="43.5" customHeight="1" x14ac:dyDescent="0.25">
      <c r="A256" s="2572"/>
      <c r="B256" s="2575"/>
      <c r="C256" s="3467"/>
      <c r="D256" s="3470"/>
      <c r="E256" s="3470"/>
      <c r="F256" s="3474"/>
      <c r="G256" s="3470"/>
      <c r="H256" s="3470"/>
      <c r="I256" s="3470"/>
      <c r="J256" s="3474"/>
      <c r="K256" s="3474"/>
      <c r="L256" s="3474"/>
      <c r="M256" s="3474"/>
      <c r="N256" s="3470"/>
      <c r="O256" s="3662"/>
      <c r="P256" s="3612"/>
      <c r="Q256" s="3474"/>
      <c r="R256" s="3474"/>
      <c r="S256" s="3474"/>
      <c r="T256" s="3474"/>
      <c r="U256" s="3470"/>
      <c r="V256" s="1670"/>
      <c r="W256" s="1671" t="s">
        <v>200</v>
      </c>
      <c r="X256" s="1763" t="s">
        <v>2274</v>
      </c>
      <c r="Y256" s="1672">
        <v>1</v>
      </c>
      <c r="Z256" s="1673" t="s">
        <v>204</v>
      </c>
      <c r="AA256" s="1674">
        <v>4.7699999999999996</v>
      </c>
      <c r="AB256" s="1674">
        <f t="shared" si="44"/>
        <v>4.7699999999999996</v>
      </c>
      <c r="AC256" s="1674">
        <f t="shared" si="45"/>
        <v>5.3423999999999996</v>
      </c>
      <c r="AD256" s="1670"/>
      <c r="AE256" s="1670"/>
      <c r="AF256" s="1673" t="s">
        <v>199</v>
      </c>
      <c r="AG256" s="1675"/>
      <c r="AH256" s="3620"/>
    </row>
    <row r="257" spans="1:34" ht="43.5" customHeight="1" x14ac:dyDescent="0.25">
      <c r="A257" s="2572"/>
      <c r="B257" s="2575"/>
      <c r="C257" s="3467"/>
      <c r="D257" s="3470"/>
      <c r="E257" s="3470"/>
      <c r="F257" s="3474"/>
      <c r="G257" s="3470"/>
      <c r="H257" s="3470"/>
      <c r="I257" s="3470"/>
      <c r="J257" s="3474"/>
      <c r="K257" s="3474"/>
      <c r="L257" s="3474"/>
      <c r="M257" s="3474"/>
      <c r="N257" s="3470"/>
      <c r="O257" s="3662"/>
      <c r="P257" s="3612"/>
      <c r="Q257" s="3474"/>
      <c r="R257" s="3474"/>
      <c r="S257" s="3474"/>
      <c r="T257" s="3474"/>
      <c r="U257" s="3470"/>
      <c r="V257" s="1670"/>
      <c r="W257" s="1671" t="s">
        <v>200</v>
      </c>
      <c r="X257" s="1763" t="s">
        <v>2275</v>
      </c>
      <c r="Y257" s="1672">
        <v>2</v>
      </c>
      <c r="Z257" s="1673" t="s">
        <v>204</v>
      </c>
      <c r="AA257" s="1674">
        <v>0.37</v>
      </c>
      <c r="AB257" s="1674">
        <f t="shared" si="44"/>
        <v>0.74</v>
      </c>
      <c r="AC257" s="1674">
        <f t="shared" si="45"/>
        <v>0.82879999999999998</v>
      </c>
      <c r="AD257" s="1670"/>
      <c r="AE257" s="1670"/>
      <c r="AF257" s="1673" t="s">
        <v>199</v>
      </c>
      <c r="AG257" s="1675"/>
      <c r="AH257" s="3620"/>
    </row>
    <row r="258" spans="1:34" ht="43.5" customHeight="1" x14ac:dyDescent="0.25">
      <c r="A258" s="2573"/>
      <c r="B258" s="2576"/>
      <c r="C258" s="3468"/>
      <c r="D258" s="3471"/>
      <c r="E258" s="3471"/>
      <c r="F258" s="3475"/>
      <c r="G258" s="3471"/>
      <c r="H258" s="3471"/>
      <c r="I258" s="3471"/>
      <c r="J258" s="3475"/>
      <c r="K258" s="3475"/>
      <c r="L258" s="3475"/>
      <c r="M258" s="3475"/>
      <c r="N258" s="3471"/>
      <c r="O258" s="3663"/>
      <c r="P258" s="3613"/>
      <c r="Q258" s="3475"/>
      <c r="R258" s="3475"/>
      <c r="S258" s="3475"/>
      <c r="T258" s="3475"/>
      <c r="U258" s="3471"/>
      <c r="V258" s="1678"/>
      <c r="W258" s="1679" t="s">
        <v>200</v>
      </c>
      <c r="X258" s="1765" t="s">
        <v>2276</v>
      </c>
      <c r="Y258" s="1680">
        <v>4</v>
      </c>
      <c r="Z258" s="1681" t="s">
        <v>204</v>
      </c>
      <c r="AA258" s="1682">
        <v>1.06</v>
      </c>
      <c r="AB258" s="1682">
        <f t="shared" si="44"/>
        <v>4.24</v>
      </c>
      <c r="AC258" s="1682">
        <f t="shared" si="45"/>
        <v>4.7488000000000001</v>
      </c>
      <c r="AD258" s="1678"/>
      <c r="AE258" s="1678"/>
      <c r="AF258" s="1681" t="s">
        <v>199</v>
      </c>
      <c r="AG258" s="1736"/>
      <c r="AH258" s="3628"/>
    </row>
    <row r="259" spans="1:34" ht="219" customHeight="1" x14ac:dyDescent="0.25">
      <c r="A259" s="2571" t="s">
        <v>143</v>
      </c>
      <c r="B259" s="2574" t="s">
        <v>145</v>
      </c>
      <c r="C259" s="2019" t="s">
        <v>11</v>
      </c>
      <c r="D259" s="1756" t="s">
        <v>12</v>
      </c>
      <c r="E259" s="1757" t="s">
        <v>80</v>
      </c>
      <c r="F259" s="1685" t="s">
        <v>200</v>
      </c>
      <c r="G259" s="1757" t="s">
        <v>2277</v>
      </c>
      <c r="H259" s="1757" t="s">
        <v>2278</v>
      </c>
      <c r="I259" s="1757" t="s">
        <v>2279</v>
      </c>
      <c r="J259" s="1733">
        <v>0</v>
      </c>
      <c r="K259" s="1733">
        <v>1</v>
      </c>
      <c r="L259" s="1733">
        <v>0</v>
      </c>
      <c r="M259" s="1704">
        <v>6</v>
      </c>
      <c r="N259" s="1757" t="s">
        <v>2280</v>
      </c>
      <c r="O259" s="1780" t="s">
        <v>2281</v>
      </c>
      <c r="P259" s="1734">
        <f t="shared" ref="P259:P261" si="46">SUM(AD259)</f>
        <v>0</v>
      </c>
      <c r="Q259" s="1735">
        <v>0</v>
      </c>
      <c r="R259" s="1735">
        <v>0</v>
      </c>
      <c r="S259" s="1735">
        <v>0</v>
      </c>
      <c r="T259" s="1689">
        <f t="shared" ref="T259:T261" si="47">SUM(P259:R259)</f>
        <v>0</v>
      </c>
      <c r="U259" s="1760" t="s">
        <v>2272</v>
      </c>
      <c r="V259" s="1693"/>
      <c r="W259" s="1707"/>
      <c r="X259" s="1769"/>
      <c r="Y259" s="1693"/>
      <c r="Z259" s="1693"/>
      <c r="AA259" s="1693"/>
      <c r="AB259" s="1688"/>
      <c r="AC259" s="1688"/>
      <c r="AD259" s="1689"/>
      <c r="AE259" s="1689"/>
      <c r="AF259" s="1689"/>
      <c r="AG259" s="1689"/>
      <c r="AH259" s="1776" t="s">
        <v>2342</v>
      </c>
    </row>
    <row r="260" spans="1:34" ht="152.25" customHeight="1" x14ac:dyDescent="0.25">
      <c r="A260" s="2572"/>
      <c r="B260" s="2575"/>
      <c r="C260" s="2019" t="s">
        <v>5</v>
      </c>
      <c r="D260" s="1756" t="s">
        <v>6</v>
      </c>
      <c r="E260" s="1757" t="s">
        <v>89</v>
      </c>
      <c r="F260" s="1685" t="s">
        <v>200</v>
      </c>
      <c r="G260" s="1757" t="s">
        <v>2282</v>
      </c>
      <c r="H260" s="1757" t="s">
        <v>2283</v>
      </c>
      <c r="I260" s="1757" t="s">
        <v>2284</v>
      </c>
      <c r="J260" s="1733">
        <v>10</v>
      </c>
      <c r="K260" s="1733">
        <v>0</v>
      </c>
      <c r="L260" s="1733">
        <v>8</v>
      </c>
      <c r="M260" s="1733">
        <v>0</v>
      </c>
      <c r="N260" s="1757" t="s">
        <v>2285</v>
      </c>
      <c r="O260" s="1780" t="s">
        <v>2286</v>
      </c>
      <c r="P260" s="1734">
        <f t="shared" si="46"/>
        <v>0</v>
      </c>
      <c r="Q260" s="1735">
        <v>0</v>
      </c>
      <c r="R260" s="1735">
        <v>0</v>
      </c>
      <c r="S260" s="1735">
        <v>0</v>
      </c>
      <c r="T260" s="1689">
        <f t="shared" si="47"/>
        <v>0</v>
      </c>
      <c r="U260" s="1760" t="s">
        <v>2287</v>
      </c>
      <c r="V260" s="1693"/>
      <c r="W260" s="1707"/>
      <c r="X260" s="1769"/>
      <c r="Y260" s="1693"/>
      <c r="Z260" s="1693"/>
      <c r="AA260" s="1693"/>
      <c r="AB260" s="1688"/>
      <c r="AC260" s="1688"/>
      <c r="AD260" s="1689"/>
      <c r="AE260" s="1689"/>
      <c r="AF260" s="1689"/>
      <c r="AG260" s="1689"/>
      <c r="AH260" s="1774"/>
    </row>
    <row r="261" spans="1:34" ht="216" customHeight="1" x14ac:dyDescent="0.25">
      <c r="A261" s="2572"/>
      <c r="B261" s="2575"/>
      <c r="C261" s="2019" t="s">
        <v>9</v>
      </c>
      <c r="D261" s="1756" t="s">
        <v>10</v>
      </c>
      <c r="E261" s="1757" t="s">
        <v>49</v>
      </c>
      <c r="F261" s="1685" t="s">
        <v>200</v>
      </c>
      <c r="G261" s="1757" t="s">
        <v>2288</v>
      </c>
      <c r="H261" s="1757" t="s">
        <v>2289</v>
      </c>
      <c r="I261" s="1779" t="s">
        <v>2290</v>
      </c>
      <c r="J261" s="1737">
        <v>1</v>
      </c>
      <c r="K261" s="1737">
        <v>1</v>
      </c>
      <c r="L261" s="1737">
        <v>4</v>
      </c>
      <c r="M261" s="1733">
        <v>4</v>
      </c>
      <c r="N261" s="1757" t="s">
        <v>2291</v>
      </c>
      <c r="O261" s="1780" t="s">
        <v>2292</v>
      </c>
      <c r="P261" s="1734">
        <f t="shared" si="46"/>
        <v>0</v>
      </c>
      <c r="Q261" s="1735">
        <v>0</v>
      </c>
      <c r="R261" s="1735">
        <v>0</v>
      </c>
      <c r="S261" s="1735">
        <v>0</v>
      </c>
      <c r="T261" s="1689">
        <f t="shared" si="47"/>
        <v>0</v>
      </c>
      <c r="U261" s="1760" t="s">
        <v>2272</v>
      </c>
      <c r="V261" s="1693"/>
      <c r="W261" s="1707"/>
      <c r="X261" s="1769"/>
      <c r="Y261" s="1693"/>
      <c r="Z261" s="1693"/>
      <c r="AA261" s="1693"/>
      <c r="AB261" s="1688"/>
      <c r="AC261" s="1688"/>
      <c r="AD261" s="1689"/>
      <c r="AE261" s="1689"/>
      <c r="AF261" s="1689"/>
      <c r="AG261" s="1689"/>
      <c r="AH261" s="1774"/>
    </row>
    <row r="262" spans="1:34" ht="36.75" customHeight="1" x14ac:dyDescent="0.25">
      <c r="A262" s="2572"/>
      <c r="B262" s="2575"/>
      <c r="C262" s="3650" t="s">
        <v>19</v>
      </c>
      <c r="D262" s="3651" t="s">
        <v>20</v>
      </c>
      <c r="E262" s="3482" t="s">
        <v>90</v>
      </c>
      <c r="F262" s="3648" t="s">
        <v>200</v>
      </c>
      <c r="G262" s="3482" t="s">
        <v>2293</v>
      </c>
      <c r="H262" s="3482" t="s">
        <v>2294</v>
      </c>
      <c r="I262" s="3482" t="s">
        <v>2295</v>
      </c>
      <c r="J262" s="3671">
        <v>0</v>
      </c>
      <c r="K262" s="3671">
        <v>1</v>
      </c>
      <c r="L262" s="3671">
        <v>0</v>
      </c>
      <c r="M262" s="3671">
        <v>2</v>
      </c>
      <c r="N262" s="3482" t="s">
        <v>2296</v>
      </c>
      <c r="O262" s="3672" t="s">
        <v>2297</v>
      </c>
      <c r="P262" s="3673">
        <f>SUM(AD262:AD267)</f>
        <v>484.4</v>
      </c>
      <c r="Q262" s="3674">
        <v>0</v>
      </c>
      <c r="R262" s="3674">
        <v>0</v>
      </c>
      <c r="S262" s="3674">
        <v>0</v>
      </c>
      <c r="T262" s="3629">
        <f>SUM(P262:R267)</f>
        <v>484.4</v>
      </c>
      <c r="U262" s="3626" t="s">
        <v>2298</v>
      </c>
      <c r="V262" s="1708" t="s">
        <v>201</v>
      </c>
      <c r="W262" s="1709"/>
      <c r="X262" s="1770" t="s">
        <v>225</v>
      </c>
      <c r="Y262" s="1710"/>
      <c r="Z262" s="1738"/>
      <c r="AA262" s="1710"/>
      <c r="AB262" s="1711"/>
      <c r="AC262" s="1711"/>
      <c r="AD262" s="1712">
        <f>SUM(AC263:AC267)</f>
        <v>484.4</v>
      </c>
      <c r="AE262" s="1712"/>
      <c r="AF262" s="1712"/>
      <c r="AG262" s="1712"/>
      <c r="AH262" s="3627" t="s">
        <v>2344</v>
      </c>
    </row>
    <row r="263" spans="1:34" ht="36.75" customHeight="1" x14ac:dyDescent="0.25">
      <c r="A263" s="2573"/>
      <c r="B263" s="2576"/>
      <c r="C263" s="3467"/>
      <c r="D263" s="3470"/>
      <c r="E263" s="3470"/>
      <c r="F263" s="3474"/>
      <c r="G263" s="3470"/>
      <c r="H263" s="3470"/>
      <c r="I263" s="3470"/>
      <c r="J263" s="3474"/>
      <c r="K263" s="3474"/>
      <c r="L263" s="3474"/>
      <c r="M263" s="3474"/>
      <c r="N263" s="3470"/>
      <c r="O263" s="3662"/>
      <c r="P263" s="3612"/>
      <c r="Q263" s="3474"/>
      <c r="R263" s="3474"/>
      <c r="S263" s="3474"/>
      <c r="T263" s="3474"/>
      <c r="U263" s="3470"/>
      <c r="V263" s="1739"/>
      <c r="W263" s="1700" t="s">
        <v>200</v>
      </c>
      <c r="X263" s="1768" t="s">
        <v>2299</v>
      </c>
      <c r="Y263" s="1701">
        <v>1</v>
      </c>
      <c r="Z263" s="1702" t="s">
        <v>204</v>
      </c>
      <c r="AA263" s="1703">
        <v>264.5</v>
      </c>
      <c r="AB263" s="1703">
        <f t="shared" ref="AB263:AB267" si="48">+Y263*AA263</f>
        <v>264.5</v>
      </c>
      <c r="AC263" s="1703">
        <f t="shared" ref="AC263:AC267" si="49">+AB263*0.12+AB263</f>
        <v>296.24</v>
      </c>
      <c r="AD263" s="1717"/>
      <c r="AE263" s="1699"/>
      <c r="AF263" s="1702" t="s">
        <v>199</v>
      </c>
      <c r="AG263" s="1717"/>
      <c r="AH263" s="3620"/>
    </row>
    <row r="264" spans="1:34" ht="36.75" customHeight="1" x14ac:dyDescent="0.25">
      <c r="A264" s="2571" t="s">
        <v>143</v>
      </c>
      <c r="B264" s="2574" t="s">
        <v>145</v>
      </c>
      <c r="C264" s="3467"/>
      <c r="D264" s="3470"/>
      <c r="E264" s="3470"/>
      <c r="F264" s="3474"/>
      <c r="G264" s="3470"/>
      <c r="H264" s="3470"/>
      <c r="I264" s="3470"/>
      <c r="J264" s="3474"/>
      <c r="K264" s="3474"/>
      <c r="L264" s="3474"/>
      <c r="M264" s="3474"/>
      <c r="N264" s="3470"/>
      <c r="O264" s="3662"/>
      <c r="P264" s="3612"/>
      <c r="Q264" s="3474"/>
      <c r="R264" s="3474"/>
      <c r="S264" s="3474"/>
      <c r="T264" s="3474"/>
      <c r="U264" s="3470"/>
      <c r="V264" s="1713"/>
      <c r="W264" s="1671" t="s">
        <v>200</v>
      </c>
      <c r="X264" s="1764" t="s">
        <v>2300</v>
      </c>
      <c r="Y264" s="1672">
        <v>8</v>
      </c>
      <c r="Z264" s="1673" t="s">
        <v>204</v>
      </c>
      <c r="AA264" s="1674">
        <v>8</v>
      </c>
      <c r="AB264" s="1674">
        <f t="shared" si="48"/>
        <v>64</v>
      </c>
      <c r="AC264" s="1674">
        <f t="shared" si="49"/>
        <v>71.680000000000007</v>
      </c>
      <c r="AD264" s="1675"/>
      <c r="AE264" s="1670"/>
      <c r="AF264" s="1673" t="s">
        <v>199</v>
      </c>
      <c r="AG264" s="1675"/>
      <c r="AH264" s="3620"/>
    </row>
    <row r="265" spans="1:34" ht="36.75" customHeight="1" x14ac:dyDescent="0.25">
      <c r="A265" s="2572"/>
      <c r="B265" s="2575"/>
      <c r="C265" s="3467"/>
      <c r="D265" s="3470"/>
      <c r="E265" s="3470"/>
      <c r="F265" s="3474"/>
      <c r="G265" s="3470"/>
      <c r="H265" s="3470"/>
      <c r="I265" s="3470"/>
      <c r="J265" s="3474"/>
      <c r="K265" s="3474"/>
      <c r="L265" s="3474"/>
      <c r="M265" s="3474"/>
      <c r="N265" s="3470"/>
      <c r="O265" s="3662"/>
      <c r="P265" s="3612"/>
      <c r="Q265" s="3474"/>
      <c r="R265" s="3474"/>
      <c r="S265" s="3474"/>
      <c r="T265" s="3474"/>
      <c r="U265" s="3470"/>
      <c r="V265" s="1713"/>
      <c r="W265" s="1671" t="s">
        <v>200</v>
      </c>
      <c r="X265" s="1764" t="s">
        <v>2301</v>
      </c>
      <c r="Y265" s="1672">
        <v>4</v>
      </c>
      <c r="Z265" s="1673" t="s">
        <v>204</v>
      </c>
      <c r="AA265" s="1674">
        <v>8</v>
      </c>
      <c r="AB265" s="1674">
        <f t="shared" si="48"/>
        <v>32</v>
      </c>
      <c r="AC265" s="1674">
        <f t="shared" si="49"/>
        <v>35.840000000000003</v>
      </c>
      <c r="AD265" s="1675"/>
      <c r="AE265" s="1670"/>
      <c r="AF265" s="1673" t="s">
        <v>199</v>
      </c>
      <c r="AG265" s="1675"/>
      <c r="AH265" s="3620"/>
    </row>
    <row r="266" spans="1:34" ht="36.75" customHeight="1" x14ac:dyDescent="0.25">
      <c r="A266" s="2572"/>
      <c r="B266" s="2575"/>
      <c r="C266" s="3467"/>
      <c r="D266" s="3470"/>
      <c r="E266" s="3470"/>
      <c r="F266" s="3474"/>
      <c r="G266" s="3470"/>
      <c r="H266" s="3470"/>
      <c r="I266" s="3470"/>
      <c r="J266" s="3474"/>
      <c r="K266" s="3474"/>
      <c r="L266" s="3474"/>
      <c r="M266" s="3474"/>
      <c r="N266" s="3470"/>
      <c r="O266" s="3662"/>
      <c r="P266" s="3612"/>
      <c r="Q266" s="3474"/>
      <c r="R266" s="3474"/>
      <c r="S266" s="3474"/>
      <c r="T266" s="3474"/>
      <c r="U266" s="3470"/>
      <c r="V266" s="1713"/>
      <c r="W266" s="1671" t="s">
        <v>200</v>
      </c>
      <c r="X266" s="1764" t="s">
        <v>2302</v>
      </c>
      <c r="Y266" s="1672">
        <v>5</v>
      </c>
      <c r="Z266" s="1673" t="s">
        <v>204</v>
      </c>
      <c r="AA266" s="1674">
        <v>8</v>
      </c>
      <c r="AB266" s="1674">
        <f t="shared" si="48"/>
        <v>40</v>
      </c>
      <c r="AC266" s="1674">
        <f t="shared" si="49"/>
        <v>44.8</v>
      </c>
      <c r="AD266" s="1675"/>
      <c r="AE266" s="1670"/>
      <c r="AF266" s="1673" t="s">
        <v>199</v>
      </c>
      <c r="AG266" s="1675"/>
      <c r="AH266" s="3620"/>
    </row>
    <row r="267" spans="1:34" ht="36.75" customHeight="1" x14ac:dyDescent="0.25">
      <c r="A267" s="2572"/>
      <c r="B267" s="2575"/>
      <c r="C267" s="3468"/>
      <c r="D267" s="3471"/>
      <c r="E267" s="3471"/>
      <c r="F267" s="3475"/>
      <c r="G267" s="3471"/>
      <c r="H267" s="3471"/>
      <c r="I267" s="3471"/>
      <c r="J267" s="3475"/>
      <c r="K267" s="3475"/>
      <c r="L267" s="3475"/>
      <c r="M267" s="3475"/>
      <c r="N267" s="3471"/>
      <c r="O267" s="3663"/>
      <c r="P267" s="3613"/>
      <c r="Q267" s="3475"/>
      <c r="R267" s="3475"/>
      <c r="S267" s="3475"/>
      <c r="T267" s="3475"/>
      <c r="U267" s="3471"/>
      <c r="V267" s="1740"/>
      <c r="W267" s="1786" t="s">
        <v>200</v>
      </c>
      <c r="X267" s="1771" t="s">
        <v>2303</v>
      </c>
      <c r="Y267" s="1741">
        <v>4</v>
      </c>
      <c r="Z267" s="1742" t="s">
        <v>204</v>
      </c>
      <c r="AA267" s="1743">
        <v>8</v>
      </c>
      <c r="AB267" s="1743">
        <f t="shared" si="48"/>
        <v>32</v>
      </c>
      <c r="AC267" s="1743">
        <f t="shared" si="49"/>
        <v>35.840000000000003</v>
      </c>
      <c r="AD267" s="1744"/>
      <c r="AE267" s="1740"/>
      <c r="AF267" s="1742" t="s">
        <v>199</v>
      </c>
      <c r="AG267" s="1744"/>
      <c r="AH267" s="3628"/>
    </row>
    <row r="268" spans="1:34" ht="102" customHeight="1" x14ac:dyDescent="0.25">
      <c r="A268" s="2572"/>
      <c r="B268" s="2575"/>
      <c r="C268" s="3650" t="s">
        <v>19</v>
      </c>
      <c r="D268" s="3651" t="s">
        <v>20</v>
      </c>
      <c r="E268" s="3482" t="s">
        <v>71</v>
      </c>
      <c r="F268" s="3648" t="s">
        <v>200</v>
      </c>
      <c r="G268" s="3482" t="s">
        <v>2304</v>
      </c>
      <c r="H268" s="3482" t="s">
        <v>2305</v>
      </c>
      <c r="I268" s="3482" t="s">
        <v>2306</v>
      </c>
      <c r="J268" s="3671">
        <v>0</v>
      </c>
      <c r="K268" s="3681">
        <v>5</v>
      </c>
      <c r="L268" s="3671">
        <v>0</v>
      </c>
      <c r="M268" s="3681">
        <v>4</v>
      </c>
      <c r="N268" s="3482" t="s">
        <v>2307</v>
      </c>
      <c r="O268" s="3672" t="s">
        <v>2308</v>
      </c>
      <c r="P268" s="3673">
        <f>SUM(AD268:AD269)</f>
        <v>136.63999999999999</v>
      </c>
      <c r="Q268" s="3674">
        <v>0</v>
      </c>
      <c r="R268" s="3674">
        <v>0</v>
      </c>
      <c r="S268" s="3674">
        <v>0</v>
      </c>
      <c r="T268" s="3629">
        <f>SUM(P268:R269)</f>
        <v>136.63999999999999</v>
      </c>
      <c r="U268" s="3677" t="s">
        <v>2345</v>
      </c>
      <c r="V268" s="1708" t="s">
        <v>255</v>
      </c>
      <c r="W268" s="1709"/>
      <c r="X268" s="1770" t="s">
        <v>256</v>
      </c>
      <c r="Y268" s="1710"/>
      <c r="Z268" s="1710"/>
      <c r="AA268" s="1710"/>
      <c r="AB268" s="1711"/>
      <c r="AC268" s="1711"/>
      <c r="AD268" s="1712">
        <f>SUM(AC269)</f>
        <v>136.63999999999999</v>
      </c>
      <c r="AE268" s="1712"/>
      <c r="AF268" s="1712"/>
      <c r="AG268" s="1712"/>
      <c r="AH268" s="3627" t="s">
        <v>2343</v>
      </c>
    </row>
    <row r="269" spans="1:34" ht="102" customHeight="1" x14ac:dyDescent="0.25">
      <c r="A269" s="2572"/>
      <c r="B269" s="2575"/>
      <c r="C269" s="3680"/>
      <c r="D269" s="3678"/>
      <c r="E269" s="3678"/>
      <c r="F269" s="3633"/>
      <c r="G269" s="3678"/>
      <c r="H269" s="3678"/>
      <c r="I269" s="3678"/>
      <c r="J269" s="3633"/>
      <c r="K269" s="3633"/>
      <c r="L269" s="3633"/>
      <c r="M269" s="3633"/>
      <c r="N269" s="3678"/>
      <c r="O269" s="3682"/>
      <c r="P269" s="3683"/>
      <c r="Q269" s="3633"/>
      <c r="R269" s="3633"/>
      <c r="S269" s="3633"/>
      <c r="T269" s="3633"/>
      <c r="U269" s="3678"/>
      <c r="V269" s="1791"/>
      <c r="W269" s="1792">
        <v>170700310001</v>
      </c>
      <c r="X269" s="1793" t="s">
        <v>2309</v>
      </c>
      <c r="Y269" s="1794">
        <v>2</v>
      </c>
      <c r="Z269" s="1795" t="s">
        <v>204</v>
      </c>
      <c r="AA269" s="1796">
        <v>61</v>
      </c>
      <c r="AB269" s="1796">
        <f>+Y269*AA269</f>
        <v>122</v>
      </c>
      <c r="AC269" s="1796">
        <f>+AB269*0.12+AB269</f>
        <v>136.63999999999999</v>
      </c>
      <c r="AD269" s="1797"/>
      <c r="AE269" s="1791"/>
      <c r="AF269" s="1795" t="s">
        <v>199</v>
      </c>
      <c r="AG269" s="1797"/>
      <c r="AH269" s="3679"/>
    </row>
    <row r="270" spans="1:34" ht="242.25" customHeight="1" x14ac:dyDescent="0.25">
      <c r="A270" s="2573"/>
      <c r="B270" s="2576"/>
      <c r="C270" s="2025" t="s">
        <v>19</v>
      </c>
      <c r="D270" s="1778" t="s">
        <v>20</v>
      </c>
      <c r="E270" s="1768" t="s">
        <v>90</v>
      </c>
      <c r="F270" s="1729" t="s">
        <v>200</v>
      </c>
      <c r="G270" s="1768" t="s">
        <v>2310</v>
      </c>
      <c r="H270" s="1768" t="s">
        <v>2311</v>
      </c>
      <c r="I270" s="1768" t="s">
        <v>2312</v>
      </c>
      <c r="J270" s="1746">
        <v>1</v>
      </c>
      <c r="K270" s="1746">
        <v>0</v>
      </c>
      <c r="L270" s="1745">
        <v>4</v>
      </c>
      <c r="M270" s="1746">
        <v>0</v>
      </c>
      <c r="N270" s="1768" t="s">
        <v>2313</v>
      </c>
      <c r="O270" s="1789" t="s">
        <v>2314</v>
      </c>
      <c r="P270" s="1747">
        <f t="shared" ref="P270:P274" si="50">SUM(AD270)</f>
        <v>0</v>
      </c>
      <c r="Q270" s="1748">
        <v>0</v>
      </c>
      <c r="R270" s="1748">
        <v>0</v>
      </c>
      <c r="S270" s="1748">
        <v>0</v>
      </c>
      <c r="T270" s="1732">
        <f t="shared" ref="T270:T274" si="51">SUM(P270:R270)</f>
        <v>0</v>
      </c>
      <c r="U270" s="1784" t="s">
        <v>2315</v>
      </c>
      <c r="V270" s="1739"/>
      <c r="W270" s="1750"/>
      <c r="X270" s="1790"/>
      <c r="Y270" s="1750"/>
      <c r="Z270" s="1750"/>
      <c r="AA270" s="1750"/>
      <c r="AB270" s="1731"/>
      <c r="AC270" s="1731"/>
      <c r="AD270" s="1732"/>
      <c r="AE270" s="1732"/>
      <c r="AF270" s="1732"/>
      <c r="AG270" s="1732"/>
      <c r="AH270" s="1787"/>
    </row>
    <row r="271" spans="1:34" ht="238.5" customHeight="1" x14ac:dyDescent="0.25">
      <c r="A271" s="2571" t="s">
        <v>143</v>
      </c>
      <c r="B271" s="2574" t="s">
        <v>145</v>
      </c>
      <c r="C271" s="2019" t="s">
        <v>19</v>
      </c>
      <c r="D271" s="1756" t="s">
        <v>20</v>
      </c>
      <c r="E271" s="1757" t="s">
        <v>90</v>
      </c>
      <c r="F271" s="1685" t="s">
        <v>200</v>
      </c>
      <c r="G271" s="1757" t="s">
        <v>2316</v>
      </c>
      <c r="H271" s="1757" t="s">
        <v>2317</v>
      </c>
      <c r="I271" s="1757" t="s">
        <v>2318</v>
      </c>
      <c r="J271" s="1733">
        <v>0</v>
      </c>
      <c r="K271" s="1733">
        <v>1</v>
      </c>
      <c r="L271" s="1733">
        <v>0</v>
      </c>
      <c r="M271" s="1733">
        <v>3</v>
      </c>
      <c r="N271" s="1757" t="s">
        <v>2319</v>
      </c>
      <c r="O271" s="1780" t="s">
        <v>2320</v>
      </c>
      <c r="P271" s="1734">
        <f t="shared" si="50"/>
        <v>0</v>
      </c>
      <c r="Q271" s="1735">
        <v>0</v>
      </c>
      <c r="R271" s="1735">
        <v>0</v>
      </c>
      <c r="S271" s="1735">
        <v>0</v>
      </c>
      <c r="T271" s="1689">
        <f t="shared" si="51"/>
        <v>0</v>
      </c>
      <c r="U271" s="1760" t="s">
        <v>2321</v>
      </c>
      <c r="V271" s="1693"/>
      <c r="W271" s="1693"/>
      <c r="X271" s="1769"/>
      <c r="Y271" s="1693"/>
      <c r="Z271" s="1693"/>
      <c r="AA271" s="1693"/>
      <c r="AB271" s="1688"/>
      <c r="AC271" s="1688"/>
      <c r="AD271" s="1689"/>
      <c r="AE271" s="1689"/>
      <c r="AF271" s="1689"/>
      <c r="AG271" s="1689"/>
      <c r="AH271" s="1776" t="s">
        <v>2342</v>
      </c>
    </row>
    <row r="272" spans="1:34" ht="217.5" customHeight="1" x14ac:dyDescent="0.25">
      <c r="A272" s="2572"/>
      <c r="B272" s="2575"/>
      <c r="C272" s="2025" t="s">
        <v>7</v>
      </c>
      <c r="D272" s="1778" t="s">
        <v>8</v>
      </c>
      <c r="E272" s="1768" t="s">
        <v>33</v>
      </c>
      <c r="F272" s="1729" t="s">
        <v>200</v>
      </c>
      <c r="G272" s="1768" t="s">
        <v>2322</v>
      </c>
      <c r="H272" s="1768" t="s">
        <v>2323</v>
      </c>
      <c r="I272" s="1768" t="s">
        <v>2324</v>
      </c>
      <c r="J272" s="1745">
        <v>0</v>
      </c>
      <c r="K272" s="1745">
        <v>0</v>
      </c>
      <c r="L272" s="1746">
        <v>0</v>
      </c>
      <c r="M272" s="1745">
        <v>0</v>
      </c>
      <c r="N272" s="1768" t="s">
        <v>2325</v>
      </c>
      <c r="O272" s="1781" t="s">
        <v>2326</v>
      </c>
      <c r="P272" s="1747">
        <f t="shared" si="50"/>
        <v>0</v>
      </c>
      <c r="Q272" s="1748">
        <v>0</v>
      </c>
      <c r="R272" s="1748">
        <v>0</v>
      </c>
      <c r="S272" s="1748">
        <v>0</v>
      </c>
      <c r="T272" s="1732">
        <f t="shared" si="51"/>
        <v>0</v>
      </c>
      <c r="U272" s="1784" t="s">
        <v>2272</v>
      </c>
      <c r="V272" s="1749"/>
      <c r="W272" s="1750"/>
      <c r="X272" s="1785"/>
      <c r="Y272" s="1730"/>
      <c r="Z272" s="1729"/>
      <c r="AA272" s="1731"/>
      <c r="AB272" s="1731"/>
      <c r="AC272" s="1731"/>
      <c r="AD272" s="1732"/>
      <c r="AE272" s="1729"/>
      <c r="AF272" s="1751"/>
      <c r="AG272" s="1751"/>
      <c r="AH272" s="1788" t="s">
        <v>2327</v>
      </c>
    </row>
    <row r="273" spans="1:34" ht="213.75" customHeight="1" x14ac:dyDescent="0.25">
      <c r="A273" s="2573"/>
      <c r="B273" s="2576"/>
      <c r="C273" s="2019" t="s">
        <v>19</v>
      </c>
      <c r="D273" s="1756" t="s">
        <v>20</v>
      </c>
      <c r="E273" s="1757" t="s">
        <v>90</v>
      </c>
      <c r="F273" s="1685" t="s">
        <v>200</v>
      </c>
      <c r="G273" s="1757" t="s">
        <v>2328</v>
      </c>
      <c r="H273" s="1757" t="s">
        <v>219</v>
      </c>
      <c r="I273" s="1757" t="s">
        <v>2329</v>
      </c>
      <c r="J273" s="1704">
        <v>1</v>
      </c>
      <c r="K273" s="1704">
        <v>1</v>
      </c>
      <c r="L273" s="1686">
        <v>4</v>
      </c>
      <c r="M273" s="1686">
        <v>4</v>
      </c>
      <c r="N273" s="1757" t="s">
        <v>2330</v>
      </c>
      <c r="O273" s="1782" t="s">
        <v>2247</v>
      </c>
      <c r="P273" s="1734">
        <f t="shared" si="50"/>
        <v>0</v>
      </c>
      <c r="Q273" s="1735">
        <v>0</v>
      </c>
      <c r="R273" s="1735">
        <v>0</v>
      </c>
      <c r="S273" s="1735">
        <v>0</v>
      </c>
      <c r="T273" s="1689">
        <f t="shared" si="51"/>
        <v>0</v>
      </c>
      <c r="U273" s="1777" t="s">
        <v>2331</v>
      </c>
      <c r="V273" s="1706"/>
      <c r="W273" s="1693"/>
      <c r="X273" s="1772"/>
      <c r="Y273" s="1686"/>
      <c r="Z273" s="1685"/>
      <c r="AA273" s="1688"/>
      <c r="AB273" s="1688"/>
      <c r="AC273" s="1688"/>
      <c r="AD273" s="1689"/>
      <c r="AE273" s="1685"/>
      <c r="AF273" s="1719"/>
      <c r="AG273" s="1719"/>
      <c r="AH273" s="1774"/>
    </row>
    <row r="274" spans="1:34" s="18" customFormat="1" ht="113.25" customHeight="1" thickBot="1" x14ac:dyDescent="0.3">
      <c r="A274" s="2571" t="s">
        <v>143</v>
      </c>
      <c r="B274" s="2568" t="s">
        <v>145</v>
      </c>
      <c r="C274" s="2020" t="s">
        <v>19</v>
      </c>
      <c r="D274" s="1758" t="s">
        <v>20</v>
      </c>
      <c r="E274" s="1759" t="s">
        <v>90</v>
      </c>
      <c r="F274" s="1720" t="s">
        <v>200</v>
      </c>
      <c r="G274" s="1759" t="s">
        <v>2332</v>
      </c>
      <c r="H274" s="1759" t="s">
        <v>220</v>
      </c>
      <c r="I274" s="1759" t="s">
        <v>2215</v>
      </c>
      <c r="J274" s="1721">
        <v>5</v>
      </c>
      <c r="K274" s="1721">
        <v>5</v>
      </c>
      <c r="L274" s="1752">
        <v>2</v>
      </c>
      <c r="M274" s="1752">
        <v>2</v>
      </c>
      <c r="N274" s="1759" t="s">
        <v>2249</v>
      </c>
      <c r="O274" s="1783" t="s">
        <v>2250</v>
      </c>
      <c r="P274" s="1753">
        <f t="shared" si="50"/>
        <v>0</v>
      </c>
      <c r="Q274" s="1754">
        <v>0</v>
      </c>
      <c r="R274" s="1754">
        <v>0</v>
      </c>
      <c r="S274" s="1754">
        <v>0</v>
      </c>
      <c r="T274" s="1725">
        <f t="shared" si="51"/>
        <v>0</v>
      </c>
      <c r="U274" s="1761" t="s">
        <v>2333</v>
      </c>
      <c r="V274" s="1726"/>
      <c r="W274" s="1755"/>
      <c r="X274" s="1773"/>
      <c r="Y274" s="1722"/>
      <c r="Z274" s="1720"/>
      <c r="AA274" s="1724"/>
      <c r="AB274" s="1724"/>
      <c r="AC274" s="1724"/>
      <c r="AD274" s="1725"/>
      <c r="AE274" s="1720"/>
      <c r="AF274" s="1728"/>
      <c r="AG274" s="1728"/>
      <c r="AH274" s="1775"/>
    </row>
    <row r="275" spans="1:34" s="67" customFormat="1" ht="22.5" customHeight="1" thickBot="1" x14ac:dyDescent="0.3">
      <c r="A275" s="2572"/>
      <c r="B275" s="2570"/>
      <c r="C275" s="2592" t="s">
        <v>137</v>
      </c>
      <c r="D275" s="2592"/>
      <c r="E275" s="2592"/>
      <c r="F275" s="2592"/>
      <c r="G275" s="2592"/>
      <c r="H275" s="2592"/>
      <c r="I275" s="2592"/>
      <c r="J275" s="2592"/>
      <c r="K275" s="2592"/>
      <c r="L275" s="2592"/>
      <c r="M275" s="2592"/>
      <c r="N275" s="2592"/>
      <c r="O275" s="101" t="s">
        <v>138</v>
      </c>
      <c r="P275" s="117">
        <f>SUM(P248:P274)</f>
        <v>661.04639999999995</v>
      </c>
      <c r="Q275" s="117">
        <f>SUM(Q248:Q274)</f>
        <v>0</v>
      </c>
      <c r="R275" s="117">
        <f>SUM(R248:R274)</f>
        <v>0</v>
      </c>
      <c r="S275" s="117">
        <f>SUM(S248:S274)</f>
        <v>0</v>
      </c>
      <c r="T275" s="117">
        <f>SUM(T248:T274)</f>
        <v>661.04639999999995</v>
      </c>
      <c r="U275" s="103"/>
      <c r="V275" s="3171" t="s">
        <v>139</v>
      </c>
      <c r="W275" s="2592"/>
      <c r="X275" s="2592"/>
      <c r="Y275" s="2592"/>
      <c r="Z275" s="2592"/>
      <c r="AA275" s="2592"/>
      <c r="AB275" s="2592"/>
      <c r="AC275" s="101" t="s">
        <v>138</v>
      </c>
      <c r="AD275" s="106">
        <f>SUM(AD248:AD274)</f>
        <v>661.04639999999995</v>
      </c>
      <c r="AE275" s="3172"/>
      <c r="AF275" s="3173"/>
      <c r="AG275" s="3173"/>
      <c r="AH275" s="3174"/>
    </row>
    <row r="276" spans="1:34" s="102" customFormat="1" ht="30" customHeight="1" thickBot="1" x14ac:dyDescent="0.3">
      <c r="A276" s="2590" t="s">
        <v>178</v>
      </c>
      <c r="B276" s="2591"/>
      <c r="C276" s="2591"/>
      <c r="D276" s="2591"/>
      <c r="E276" s="2591"/>
      <c r="F276" s="2591"/>
      <c r="G276" s="2591"/>
      <c r="H276" s="2591"/>
      <c r="I276" s="2591"/>
      <c r="J276" s="2591"/>
      <c r="K276" s="2591"/>
      <c r="L276" s="2591"/>
      <c r="M276" s="2591"/>
      <c r="N276" s="2591"/>
      <c r="O276" s="108" t="s">
        <v>138</v>
      </c>
      <c r="P276" s="109">
        <f>+P215+P247+P275</f>
        <v>58120.484799999998</v>
      </c>
      <c r="Q276" s="109">
        <f>+Q215+Q247+Q275</f>
        <v>7207.78</v>
      </c>
      <c r="R276" s="109">
        <f>+R215+R247+R275</f>
        <v>0</v>
      </c>
      <c r="S276" s="109">
        <f>+S215+S247+S275</f>
        <v>0</v>
      </c>
      <c r="T276" s="109">
        <f>+T215+T247+T275</f>
        <v>65328.264799999997</v>
      </c>
      <c r="U276" s="110"/>
      <c r="V276" s="3175" t="s">
        <v>179</v>
      </c>
      <c r="W276" s="3175"/>
      <c r="X276" s="3175"/>
      <c r="Y276" s="3175"/>
      <c r="Z276" s="3175"/>
      <c r="AA276" s="3175"/>
      <c r="AB276" s="3175"/>
      <c r="AC276" s="111" t="s">
        <v>138</v>
      </c>
      <c r="AD276" s="109">
        <f>+AD215+AD247+AD275</f>
        <v>65328.264799999997</v>
      </c>
      <c r="AE276" s="3176"/>
      <c r="AF276" s="3176"/>
      <c r="AG276" s="3176"/>
      <c r="AH276" s="3177"/>
    </row>
    <row r="277" spans="1:34" s="18" customFormat="1" ht="33.950000000000003" customHeight="1" x14ac:dyDescent="0.25">
      <c r="A277" s="2580" t="s">
        <v>146</v>
      </c>
      <c r="B277" s="2586" t="s">
        <v>146</v>
      </c>
      <c r="C277" s="2977" t="s">
        <v>19</v>
      </c>
      <c r="D277" s="3004" t="s">
        <v>20</v>
      </c>
      <c r="E277" s="3005" t="s">
        <v>91</v>
      </c>
      <c r="F277" s="2862" t="s">
        <v>200</v>
      </c>
      <c r="G277" s="2603" t="s">
        <v>1077</v>
      </c>
      <c r="H277" s="2603" t="s">
        <v>1078</v>
      </c>
      <c r="I277" s="2603" t="s">
        <v>1079</v>
      </c>
      <c r="J277" s="3357">
        <v>0</v>
      </c>
      <c r="K277" s="3357">
        <v>1</v>
      </c>
      <c r="L277" s="2736">
        <v>0</v>
      </c>
      <c r="M277" s="2736">
        <v>22</v>
      </c>
      <c r="N277" s="2603" t="s">
        <v>1080</v>
      </c>
      <c r="O277" s="2738" t="s">
        <v>1081</v>
      </c>
      <c r="P277" s="3283">
        <f>AD277</f>
        <v>1770.7199999999998</v>
      </c>
      <c r="Q277" s="3286">
        <v>0</v>
      </c>
      <c r="R277" s="3286">
        <v>0</v>
      </c>
      <c r="S277" s="3153">
        <v>0</v>
      </c>
      <c r="T277" s="3289">
        <f>SUM(P277:R281)</f>
        <v>1770.7199999999998</v>
      </c>
      <c r="U277" s="2603" t="s">
        <v>1082</v>
      </c>
      <c r="V277" s="698" t="s">
        <v>201</v>
      </c>
      <c r="W277" s="174"/>
      <c r="X277" s="87" t="s">
        <v>225</v>
      </c>
      <c r="Y277" s="88"/>
      <c r="Z277" s="89"/>
      <c r="AA277" s="16"/>
      <c r="AB277" s="16"/>
      <c r="AC277" s="16"/>
      <c r="AD277" s="90">
        <f>SUM(AC278:AC281)</f>
        <v>1770.7199999999998</v>
      </c>
      <c r="AE277" s="89"/>
      <c r="AF277" s="91"/>
      <c r="AG277" s="182"/>
      <c r="AH277" s="2745"/>
    </row>
    <row r="278" spans="1:34" s="18" customFormat="1" ht="30" customHeight="1" x14ac:dyDescent="0.25">
      <c r="A278" s="2572"/>
      <c r="B278" s="2578"/>
      <c r="C278" s="2797"/>
      <c r="D278" s="2597"/>
      <c r="E278" s="2748"/>
      <c r="F278" s="2759"/>
      <c r="G278" s="2605"/>
      <c r="H278" s="2605"/>
      <c r="I278" s="2605"/>
      <c r="J278" s="3358"/>
      <c r="K278" s="3358"/>
      <c r="L278" s="2737"/>
      <c r="M278" s="2737"/>
      <c r="N278" s="2605"/>
      <c r="O278" s="2739"/>
      <c r="P278" s="3284"/>
      <c r="Q278" s="3287"/>
      <c r="R278" s="3287"/>
      <c r="S278" s="2767"/>
      <c r="T278" s="3290"/>
      <c r="U278" s="2605"/>
      <c r="V278" s="1213"/>
      <c r="W278" s="129" t="s">
        <v>200</v>
      </c>
      <c r="X278" s="936" t="s">
        <v>1083</v>
      </c>
      <c r="Y278" s="19">
        <v>2</v>
      </c>
      <c r="Z278" s="20" t="s">
        <v>204</v>
      </c>
      <c r="AA278" s="21">
        <v>160.5</v>
      </c>
      <c r="AB278" s="21">
        <f>+Y278*AA278</f>
        <v>321</v>
      </c>
      <c r="AC278" s="21">
        <f t="shared" ref="AC278:AC300" si="52">+AB278*0.12+AB278</f>
        <v>359.52</v>
      </c>
      <c r="AD278" s="22"/>
      <c r="AE278" s="20"/>
      <c r="AF278" s="20"/>
      <c r="AG278" s="20" t="s">
        <v>199</v>
      </c>
      <c r="AH278" s="2745"/>
    </row>
    <row r="279" spans="1:34" s="18" customFormat="1" ht="30" customHeight="1" x14ac:dyDescent="0.25">
      <c r="A279" s="2572"/>
      <c r="B279" s="2578"/>
      <c r="C279" s="2797"/>
      <c r="D279" s="2597"/>
      <c r="E279" s="2748"/>
      <c r="F279" s="2759"/>
      <c r="G279" s="2605"/>
      <c r="H279" s="2605"/>
      <c r="I279" s="2605"/>
      <c r="J279" s="3358"/>
      <c r="K279" s="3358"/>
      <c r="L279" s="2737"/>
      <c r="M279" s="2737"/>
      <c r="N279" s="2605"/>
      <c r="O279" s="2739"/>
      <c r="P279" s="3284"/>
      <c r="Q279" s="3287"/>
      <c r="R279" s="3287"/>
      <c r="S279" s="2767"/>
      <c r="T279" s="3290"/>
      <c r="U279" s="2605"/>
      <c r="V279" s="1213"/>
      <c r="W279" s="129" t="s">
        <v>200</v>
      </c>
      <c r="X279" s="936" t="s">
        <v>1084</v>
      </c>
      <c r="Y279" s="19">
        <v>2</v>
      </c>
      <c r="Z279" s="20" t="s">
        <v>204</v>
      </c>
      <c r="AA279" s="21">
        <v>210</v>
      </c>
      <c r="AB279" s="21">
        <f t="shared" ref="AB279:AB288" si="53">+Y279*AA279</f>
        <v>420</v>
      </c>
      <c r="AC279" s="21">
        <f t="shared" si="52"/>
        <v>470.4</v>
      </c>
      <c r="AD279" s="22"/>
      <c r="AE279" s="20"/>
      <c r="AF279" s="20"/>
      <c r="AG279" s="20" t="s">
        <v>199</v>
      </c>
      <c r="AH279" s="2745"/>
    </row>
    <row r="280" spans="1:34" s="18" customFormat="1" ht="30" customHeight="1" x14ac:dyDescent="0.25">
      <c r="A280" s="2572"/>
      <c r="B280" s="2578"/>
      <c r="C280" s="2797"/>
      <c r="D280" s="2597"/>
      <c r="E280" s="2748"/>
      <c r="F280" s="2759"/>
      <c r="G280" s="2605"/>
      <c r="H280" s="2605"/>
      <c r="I280" s="2605"/>
      <c r="J280" s="3358"/>
      <c r="K280" s="3358"/>
      <c r="L280" s="2737"/>
      <c r="M280" s="2737"/>
      <c r="N280" s="2605"/>
      <c r="O280" s="2739"/>
      <c r="P280" s="3284"/>
      <c r="Q280" s="3287"/>
      <c r="R280" s="3287"/>
      <c r="S280" s="2767"/>
      <c r="T280" s="3290"/>
      <c r="U280" s="2605"/>
      <c r="V280" s="1213"/>
      <c r="W280" s="129" t="s">
        <v>200</v>
      </c>
      <c r="X280" s="936" t="s">
        <v>1085</v>
      </c>
      <c r="Y280" s="19">
        <v>2</v>
      </c>
      <c r="Z280" s="20" t="s">
        <v>204</v>
      </c>
      <c r="AA280" s="21">
        <v>210</v>
      </c>
      <c r="AB280" s="21">
        <f t="shared" si="53"/>
        <v>420</v>
      </c>
      <c r="AC280" s="21">
        <f t="shared" si="52"/>
        <v>470.4</v>
      </c>
      <c r="AD280" s="22"/>
      <c r="AE280" s="20"/>
      <c r="AF280" s="20"/>
      <c r="AG280" s="20" t="s">
        <v>199</v>
      </c>
      <c r="AH280" s="2745"/>
    </row>
    <row r="281" spans="1:34" s="18" customFormat="1" ht="30" customHeight="1" x14ac:dyDescent="0.25">
      <c r="A281" s="2572"/>
      <c r="B281" s="2578"/>
      <c r="C281" s="2797"/>
      <c r="D281" s="2598"/>
      <c r="E281" s="2846"/>
      <c r="F281" s="2847"/>
      <c r="G281" s="2605"/>
      <c r="H281" s="2605"/>
      <c r="I281" s="2605"/>
      <c r="J281" s="3358"/>
      <c r="K281" s="3358"/>
      <c r="L281" s="2737"/>
      <c r="M281" s="2737"/>
      <c r="N281" s="2605"/>
      <c r="O281" s="2739"/>
      <c r="P281" s="3285"/>
      <c r="Q281" s="3288"/>
      <c r="R281" s="3288"/>
      <c r="S281" s="3154"/>
      <c r="T281" s="3291"/>
      <c r="U281" s="2607"/>
      <c r="V281" s="1214"/>
      <c r="W281" s="143" t="s">
        <v>200</v>
      </c>
      <c r="X281" s="1019" t="s">
        <v>1086</v>
      </c>
      <c r="Y281" s="25">
        <v>2</v>
      </c>
      <c r="Z281" s="26" t="s">
        <v>204</v>
      </c>
      <c r="AA281" s="21">
        <v>210</v>
      </c>
      <c r="AB281" s="27">
        <f t="shared" si="53"/>
        <v>420</v>
      </c>
      <c r="AC281" s="27">
        <f t="shared" si="52"/>
        <v>470.4</v>
      </c>
      <c r="AD281" s="28"/>
      <c r="AE281" s="20"/>
      <c r="AF281" s="26"/>
      <c r="AG281" s="20" t="s">
        <v>199</v>
      </c>
      <c r="AH281" s="2822"/>
    </row>
    <row r="282" spans="1:34" ht="72.75" customHeight="1" x14ac:dyDescent="0.25">
      <c r="A282" s="2572"/>
      <c r="B282" s="2578"/>
      <c r="C282" s="2772" t="s">
        <v>19</v>
      </c>
      <c r="D282" s="2596" t="s">
        <v>20</v>
      </c>
      <c r="E282" s="2845" t="s">
        <v>91</v>
      </c>
      <c r="F282" s="2757" t="s">
        <v>200</v>
      </c>
      <c r="G282" s="2845" t="s">
        <v>1087</v>
      </c>
      <c r="H282" s="2845" t="s">
        <v>1088</v>
      </c>
      <c r="I282" s="2845" t="s">
        <v>1089</v>
      </c>
      <c r="J282" s="2760">
        <v>3</v>
      </c>
      <c r="K282" s="2760">
        <v>0</v>
      </c>
      <c r="L282" s="2761">
        <v>7</v>
      </c>
      <c r="M282" s="2761">
        <v>3</v>
      </c>
      <c r="N282" s="2845" t="s">
        <v>1090</v>
      </c>
      <c r="O282" s="2855" t="s">
        <v>1091</v>
      </c>
      <c r="P282" s="3188">
        <f>AD282</f>
        <v>44.8</v>
      </c>
      <c r="Q282" s="3190">
        <v>0</v>
      </c>
      <c r="R282" s="3190">
        <v>0</v>
      </c>
      <c r="S282" s="3190">
        <v>0</v>
      </c>
      <c r="T282" s="3204">
        <f>SUM(P282:R283)</f>
        <v>44.8</v>
      </c>
      <c r="U282" s="2604" t="s">
        <v>1092</v>
      </c>
      <c r="V282" s="675" t="s">
        <v>233</v>
      </c>
      <c r="W282" s="175"/>
      <c r="X282" s="30" t="s">
        <v>234</v>
      </c>
      <c r="Y282" s="31"/>
      <c r="Z282" s="32"/>
      <c r="AA282" s="33"/>
      <c r="AB282" s="34"/>
      <c r="AC282" s="34"/>
      <c r="AD282" s="35">
        <f>SUM(AC283:AC283)</f>
        <v>44.8</v>
      </c>
      <c r="AE282" s="32"/>
      <c r="AF282" s="36"/>
      <c r="AG282" s="32"/>
      <c r="AH282" s="2744" t="s">
        <v>1221</v>
      </c>
    </row>
    <row r="283" spans="1:34" ht="72.75" customHeight="1" x14ac:dyDescent="0.25">
      <c r="A283" s="2572"/>
      <c r="B283" s="2578"/>
      <c r="C283" s="2797"/>
      <c r="D283" s="2597"/>
      <c r="E283" s="2846"/>
      <c r="F283" s="2747"/>
      <c r="G283" s="2748"/>
      <c r="H283" s="2748"/>
      <c r="I283" s="2748"/>
      <c r="J283" s="2749"/>
      <c r="K283" s="2749"/>
      <c r="L283" s="2750"/>
      <c r="M283" s="2750"/>
      <c r="N283" s="2748"/>
      <c r="O283" s="2751"/>
      <c r="P283" s="3189"/>
      <c r="Q283" s="3191"/>
      <c r="R283" s="3191"/>
      <c r="S283" s="3191"/>
      <c r="T283" s="3205"/>
      <c r="U283" s="2605"/>
      <c r="V283" s="1213"/>
      <c r="W283" s="135" t="s">
        <v>200</v>
      </c>
      <c r="X283" s="37" t="s">
        <v>1093</v>
      </c>
      <c r="Y283" s="38">
        <v>1</v>
      </c>
      <c r="Z283" s="39" t="s">
        <v>204</v>
      </c>
      <c r="AA283" s="40">
        <v>40</v>
      </c>
      <c r="AB283" s="21">
        <f>+Y283*AA283</f>
        <v>40</v>
      </c>
      <c r="AC283" s="21">
        <f>+AB283*0.12+AB283</f>
        <v>44.8</v>
      </c>
      <c r="AD283" s="41"/>
      <c r="AE283" s="39"/>
      <c r="AF283" s="24"/>
      <c r="AG283" s="39" t="s">
        <v>199</v>
      </c>
      <c r="AH283" s="2745"/>
    </row>
    <row r="284" spans="1:34" ht="32.25" customHeight="1" x14ac:dyDescent="0.25">
      <c r="A284" s="2572"/>
      <c r="B284" s="2578"/>
      <c r="C284" s="2772" t="s">
        <v>19</v>
      </c>
      <c r="D284" s="2596" t="s">
        <v>20</v>
      </c>
      <c r="E284" s="2748" t="s">
        <v>91</v>
      </c>
      <c r="F284" s="2757" t="s">
        <v>200</v>
      </c>
      <c r="G284" s="2845" t="s">
        <v>1094</v>
      </c>
      <c r="H284" s="2845" t="s">
        <v>1095</v>
      </c>
      <c r="I284" s="2845" t="s">
        <v>1096</v>
      </c>
      <c r="J284" s="2760">
        <v>2</v>
      </c>
      <c r="K284" s="2760">
        <v>0</v>
      </c>
      <c r="L284" s="2761">
        <v>4</v>
      </c>
      <c r="M284" s="2761">
        <v>0</v>
      </c>
      <c r="N284" s="2845" t="s">
        <v>1097</v>
      </c>
      <c r="O284" s="2855" t="s">
        <v>1098</v>
      </c>
      <c r="P284" s="3276">
        <f>AD284</f>
        <v>122.08</v>
      </c>
      <c r="Q284" s="3279">
        <v>0</v>
      </c>
      <c r="R284" s="3279">
        <v>0</v>
      </c>
      <c r="S284" s="3279">
        <v>0</v>
      </c>
      <c r="T284" s="3272">
        <f>SUM(P284:R288)</f>
        <v>122.08</v>
      </c>
      <c r="U284" s="3274" t="s">
        <v>1092</v>
      </c>
      <c r="V284" s="699" t="s">
        <v>197</v>
      </c>
      <c r="W284" s="183"/>
      <c r="X284" s="184" t="s">
        <v>198</v>
      </c>
      <c r="Y284" s="185"/>
      <c r="Z284" s="186"/>
      <c r="AA284" s="187"/>
      <c r="AB284" s="188"/>
      <c r="AC284" s="188"/>
      <c r="AD284" s="189">
        <f>SUM(AC285:AC288)</f>
        <v>122.08</v>
      </c>
      <c r="AE284" s="186"/>
      <c r="AF284" s="190"/>
      <c r="AG284" s="186"/>
      <c r="AH284" s="2744"/>
    </row>
    <row r="285" spans="1:34" ht="32.25" customHeight="1" x14ac:dyDescent="0.25">
      <c r="A285" s="2572"/>
      <c r="B285" s="2578"/>
      <c r="C285" s="2797"/>
      <c r="D285" s="2597"/>
      <c r="E285" s="2748"/>
      <c r="F285" s="2747"/>
      <c r="G285" s="2748"/>
      <c r="H285" s="2748"/>
      <c r="I285" s="2748"/>
      <c r="J285" s="2749"/>
      <c r="K285" s="2749"/>
      <c r="L285" s="2750"/>
      <c r="M285" s="2750"/>
      <c r="N285" s="2748"/>
      <c r="O285" s="2751"/>
      <c r="P285" s="3123"/>
      <c r="Q285" s="3127"/>
      <c r="R285" s="3127"/>
      <c r="S285" s="3127"/>
      <c r="T285" s="3131"/>
      <c r="U285" s="2605"/>
      <c r="V285" s="1215"/>
      <c r="W285" s="180" t="s">
        <v>200</v>
      </c>
      <c r="X285" s="37" t="s">
        <v>1099</v>
      </c>
      <c r="Y285" s="38">
        <v>1</v>
      </c>
      <c r="Z285" s="39" t="s">
        <v>204</v>
      </c>
      <c r="AA285" s="40">
        <v>8</v>
      </c>
      <c r="AB285" s="21">
        <f>+Y285*AA285</f>
        <v>8</v>
      </c>
      <c r="AC285" s="21">
        <f>+AB285*0.12+AB285</f>
        <v>8.9600000000000009</v>
      </c>
      <c r="AD285" s="41"/>
      <c r="AE285" s="39"/>
      <c r="AF285" s="24"/>
      <c r="AG285" s="39" t="s">
        <v>199</v>
      </c>
      <c r="AH285" s="2745"/>
    </row>
    <row r="286" spans="1:34" ht="32.25" customHeight="1" x14ac:dyDescent="0.25">
      <c r="A286" s="2572"/>
      <c r="B286" s="2578"/>
      <c r="C286" s="2797"/>
      <c r="D286" s="2597"/>
      <c r="E286" s="2748"/>
      <c r="F286" s="2747"/>
      <c r="G286" s="2748"/>
      <c r="H286" s="2748"/>
      <c r="I286" s="2748"/>
      <c r="J286" s="2749"/>
      <c r="K286" s="2749"/>
      <c r="L286" s="2750"/>
      <c r="M286" s="2750"/>
      <c r="N286" s="2748"/>
      <c r="O286" s="2751"/>
      <c r="P286" s="3123"/>
      <c r="Q286" s="3127"/>
      <c r="R286" s="3127"/>
      <c r="S286" s="3127"/>
      <c r="T286" s="3131"/>
      <c r="U286" s="2605"/>
      <c r="V286" s="1216"/>
      <c r="W286" s="191" t="s">
        <v>200</v>
      </c>
      <c r="X286" s="1180" t="s">
        <v>1100</v>
      </c>
      <c r="Y286" s="1217">
        <v>50</v>
      </c>
      <c r="Z286" s="55" t="s">
        <v>204</v>
      </c>
      <c r="AA286" s="56">
        <v>0.4</v>
      </c>
      <c r="AB286" s="21">
        <f t="shared" si="53"/>
        <v>20</v>
      </c>
      <c r="AC286" s="21">
        <f t="shared" si="52"/>
        <v>22.4</v>
      </c>
      <c r="AD286" s="57"/>
      <c r="AE286" s="39"/>
      <c r="AF286" s="58"/>
      <c r="AG286" s="39" t="s">
        <v>199</v>
      </c>
      <c r="AH286" s="2745"/>
    </row>
    <row r="287" spans="1:34" ht="32.25" customHeight="1" x14ac:dyDescent="0.25">
      <c r="A287" s="2572"/>
      <c r="B287" s="2578"/>
      <c r="C287" s="2797"/>
      <c r="D287" s="2597"/>
      <c r="E287" s="2748"/>
      <c r="F287" s="2747"/>
      <c r="G287" s="2748"/>
      <c r="H287" s="2748"/>
      <c r="I287" s="2748"/>
      <c r="J287" s="2749"/>
      <c r="K287" s="2749"/>
      <c r="L287" s="2750"/>
      <c r="M287" s="2750"/>
      <c r="N287" s="2748"/>
      <c r="O287" s="2751"/>
      <c r="P287" s="3123"/>
      <c r="Q287" s="3127"/>
      <c r="R287" s="3127"/>
      <c r="S287" s="3127"/>
      <c r="T287" s="3131"/>
      <c r="U287" s="2605"/>
      <c r="V287" s="1218"/>
      <c r="W287" s="161" t="s">
        <v>200</v>
      </c>
      <c r="X287" s="1180" t="s">
        <v>1101</v>
      </c>
      <c r="Y287" s="1217">
        <v>100</v>
      </c>
      <c r="Z287" s="55" t="s">
        <v>204</v>
      </c>
      <c r="AA287" s="56">
        <v>0.1</v>
      </c>
      <c r="AB287" s="21">
        <f t="shared" si="53"/>
        <v>10</v>
      </c>
      <c r="AC287" s="21">
        <f t="shared" si="52"/>
        <v>11.2</v>
      </c>
      <c r="AD287" s="57"/>
      <c r="AE287" s="39"/>
      <c r="AF287" s="58"/>
      <c r="AG287" s="39" t="s">
        <v>199</v>
      </c>
      <c r="AH287" s="2745"/>
    </row>
    <row r="288" spans="1:34" ht="32.25" customHeight="1" x14ac:dyDescent="0.25">
      <c r="A288" s="2572"/>
      <c r="B288" s="2578"/>
      <c r="C288" s="2797"/>
      <c r="D288" s="2597"/>
      <c r="E288" s="2748"/>
      <c r="F288" s="2747"/>
      <c r="G288" s="2748"/>
      <c r="H288" s="2748"/>
      <c r="I288" s="2748"/>
      <c r="J288" s="2749"/>
      <c r="K288" s="2749"/>
      <c r="L288" s="2750"/>
      <c r="M288" s="2750"/>
      <c r="N288" s="2748"/>
      <c r="O288" s="2751"/>
      <c r="P288" s="3277"/>
      <c r="Q288" s="3280"/>
      <c r="R288" s="3280"/>
      <c r="S288" s="3280"/>
      <c r="T288" s="3273"/>
      <c r="U288" s="3275"/>
      <c r="V288" s="1219"/>
      <c r="W288" s="192" t="s">
        <v>200</v>
      </c>
      <c r="X288" s="1181" t="s">
        <v>1102</v>
      </c>
      <c r="Y288" s="1220">
        <v>100</v>
      </c>
      <c r="Z288" s="55" t="s">
        <v>204</v>
      </c>
      <c r="AA288" s="193">
        <v>0.71</v>
      </c>
      <c r="AB288" s="194">
        <f t="shared" si="53"/>
        <v>71</v>
      </c>
      <c r="AC288" s="21">
        <f t="shared" si="52"/>
        <v>79.52</v>
      </c>
      <c r="AD288" s="195"/>
      <c r="AE288" s="39"/>
      <c r="AF288" s="196"/>
      <c r="AG288" s="39" t="s">
        <v>199</v>
      </c>
      <c r="AH288" s="2822"/>
    </row>
    <row r="289" spans="1:34" ht="18" customHeight="1" x14ac:dyDescent="0.25">
      <c r="A289" s="2572"/>
      <c r="B289" s="2578"/>
      <c r="C289" s="2772" t="s">
        <v>19</v>
      </c>
      <c r="D289" s="3250" t="s">
        <v>20</v>
      </c>
      <c r="E289" s="2776" t="s">
        <v>92</v>
      </c>
      <c r="F289" s="3401" t="s">
        <v>200</v>
      </c>
      <c r="G289" s="3259" t="s">
        <v>1103</v>
      </c>
      <c r="H289" s="3259" t="s">
        <v>1104</v>
      </c>
      <c r="I289" s="3259" t="s">
        <v>1105</v>
      </c>
      <c r="J289" s="3281">
        <v>7</v>
      </c>
      <c r="K289" s="3281">
        <v>0</v>
      </c>
      <c r="L289" s="2809">
        <v>4</v>
      </c>
      <c r="M289" s="2809">
        <v>0</v>
      </c>
      <c r="N289" s="2768" t="s">
        <v>1106</v>
      </c>
      <c r="O289" s="2787" t="s">
        <v>1107</v>
      </c>
      <c r="P289" s="3276">
        <f>AD289</f>
        <v>120.248</v>
      </c>
      <c r="Q289" s="3279">
        <v>0</v>
      </c>
      <c r="R289" s="3279">
        <v>0</v>
      </c>
      <c r="S289" s="3279">
        <v>0</v>
      </c>
      <c r="T289" s="3272">
        <f>SUM(P289:S300)</f>
        <v>120.248</v>
      </c>
      <c r="U289" s="3274" t="s">
        <v>1108</v>
      </c>
      <c r="V289" s="699" t="s">
        <v>197</v>
      </c>
      <c r="W289" s="183"/>
      <c r="X289" s="184" t="s">
        <v>198</v>
      </c>
      <c r="Y289" s="185"/>
      <c r="Z289" s="186"/>
      <c r="AA289" s="187"/>
      <c r="AB289" s="188"/>
      <c r="AC289" s="188"/>
      <c r="AD289" s="189">
        <f>SUM(AC290:AC300)</f>
        <v>120.248</v>
      </c>
      <c r="AE289" s="186"/>
      <c r="AF289" s="190"/>
      <c r="AG289" s="186"/>
      <c r="AH289" s="2744" t="s">
        <v>1109</v>
      </c>
    </row>
    <row r="290" spans="1:34" ht="18" customHeight="1" x14ac:dyDescent="0.25">
      <c r="A290" s="2573"/>
      <c r="B290" s="2579"/>
      <c r="C290" s="2914"/>
      <c r="D290" s="3246"/>
      <c r="E290" s="3252"/>
      <c r="F290" s="3253"/>
      <c r="G290" s="2921"/>
      <c r="H290" s="2921"/>
      <c r="I290" s="2921"/>
      <c r="J290" s="2962"/>
      <c r="K290" s="2962"/>
      <c r="L290" s="3256"/>
      <c r="M290" s="3256"/>
      <c r="N290" s="2604"/>
      <c r="O290" s="2839"/>
      <c r="P290" s="3257"/>
      <c r="Q290" s="3258"/>
      <c r="R290" s="3258"/>
      <c r="S290" s="3258"/>
      <c r="T290" s="3269"/>
      <c r="U290" s="2604"/>
      <c r="V290" s="1215"/>
      <c r="W290" s="180" t="s">
        <v>200</v>
      </c>
      <c r="X290" s="1179" t="s">
        <v>226</v>
      </c>
      <c r="Y290" s="1221">
        <v>20</v>
      </c>
      <c r="Z290" s="1222" t="s">
        <v>204</v>
      </c>
      <c r="AA290" s="1223">
        <v>3.26</v>
      </c>
      <c r="AB290" s="21">
        <f>+Y290*AA290</f>
        <v>65.199999999999989</v>
      </c>
      <c r="AC290" s="21">
        <f>AB290</f>
        <v>65.199999999999989</v>
      </c>
      <c r="AD290" s="51"/>
      <c r="AE290" s="49"/>
      <c r="AF290" s="52"/>
      <c r="AG290" s="49" t="s">
        <v>199</v>
      </c>
      <c r="AH290" s="2745"/>
    </row>
    <row r="291" spans="1:34" ht="18" customHeight="1" x14ac:dyDescent="0.25">
      <c r="A291" s="2571" t="s">
        <v>146</v>
      </c>
      <c r="B291" s="2577" t="s">
        <v>146</v>
      </c>
      <c r="C291" s="2914"/>
      <c r="D291" s="3246"/>
      <c r="E291" s="3252"/>
      <c r="F291" s="3253"/>
      <c r="G291" s="2921"/>
      <c r="H291" s="2921"/>
      <c r="I291" s="2921"/>
      <c r="J291" s="2962"/>
      <c r="K291" s="2962"/>
      <c r="L291" s="3256"/>
      <c r="M291" s="3256"/>
      <c r="N291" s="2604"/>
      <c r="O291" s="2839"/>
      <c r="P291" s="3257"/>
      <c r="Q291" s="3258"/>
      <c r="R291" s="3258"/>
      <c r="S291" s="3258"/>
      <c r="T291" s="3269"/>
      <c r="U291" s="2604"/>
      <c r="V291" s="1215"/>
      <c r="W291" s="180" t="s">
        <v>200</v>
      </c>
      <c r="X291" s="1180" t="s">
        <v>1110</v>
      </c>
      <c r="Y291" s="1217">
        <v>8</v>
      </c>
      <c r="Z291" s="1222" t="s">
        <v>204</v>
      </c>
      <c r="AA291" s="1224">
        <v>0.33</v>
      </c>
      <c r="AB291" s="21">
        <f t="shared" ref="AB291:AB302" si="54">+Y291*AA291</f>
        <v>2.64</v>
      </c>
      <c r="AC291" s="21">
        <f t="shared" si="52"/>
        <v>2.9568000000000003</v>
      </c>
      <c r="AD291" s="51"/>
      <c r="AE291" s="49"/>
      <c r="AF291" s="52"/>
      <c r="AG291" s="49" t="s">
        <v>199</v>
      </c>
      <c r="AH291" s="2745"/>
    </row>
    <row r="292" spans="1:34" ht="18" customHeight="1" x14ac:dyDescent="0.25">
      <c r="A292" s="2572"/>
      <c r="B292" s="2578"/>
      <c r="C292" s="2914"/>
      <c r="D292" s="3246"/>
      <c r="E292" s="3252"/>
      <c r="F292" s="3253"/>
      <c r="G292" s="2921"/>
      <c r="H292" s="2921"/>
      <c r="I292" s="2921"/>
      <c r="J292" s="2962"/>
      <c r="K292" s="2962"/>
      <c r="L292" s="3256"/>
      <c r="M292" s="3256"/>
      <c r="N292" s="2604"/>
      <c r="O292" s="2839"/>
      <c r="P292" s="3257"/>
      <c r="Q292" s="3258"/>
      <c r="R292" s="3258"/>
      <c r="S292" s="3258"/>
      <c r="T292" s="3269"/>
      <c r="U292" s="2604"/>
      <c r="V292" s="1215"/>
      <c r="W292" s="180" t="s">
        <v>200</v>
      </c>
      <c r="X292" s="1225" t="s">
        <v>1111</v>
      </c>
      <c r="Y292" s="1221">
        <v>8</v>
      </c>
      <c r="Z292" s="1222" t="s">
        <v>204</v>
      </c>
      <c r="AA292" s="1223">
        <v>0.1</v>
      </c>
      <c r="AB292" s="21">
        <f t="shared" si="54"/>
        <v>0.8</v>
      </c>
      <c r="AC292" s="21">
        <f t="shared" si="52"/>
        <v>0.89600000000000002</v>
      </c>
      <c r="AD292" s="51"/>
      <c r="AE292" s="49"/>
      <c r="AF292" s="52"/>
      <c r="AG292" s="49" t="s">
        <v>199</v>
      </c>
      <c r="AH292" s="2745"/>
    </row>
    <row r="293" spans="1:34" ht="18" customHeight="1" x14ac:dyDescent="0.25">
      <c r="A293" s="2572"/>
      <c r="B293" s="2578"/>
      <c r="C293" s="2914"/>
      <c r="D293" s="3246"/>
      <c r="E293" s="3252"/>
      <c r="F293" s="3253"/>
      <c r="G293" s="2921"/>
      <c r="H293" s="2921"/>
      <c r="I293" s="2921"/>
      <c r="J293" s="2962"/>
      <c r="K293" s="2962"/>
      <c r="L293" s="3256"/>
      <c r="M293" s="3256"/>
      <c r="N293" s="2604"/>
      <c r="O293" s="2839"/>
      <c r="P293" s="3257"/>
      <c r="Q293" s="3258"/>
      <c r="R293" s="3258"/>
      <c r="S293" s="3258"/>
      <c r="T293" s="3269"/>
      <c r="U293" s="2604"/>
      <c r="V293" s="1215"/>
      <c r="W293" s="180" t="s">
        <v>200</v>
      </c>
      <c r="X293" s="1225" t="s">
        <v>1112</v>
      </c>
      <c r="Y293" s="1221">
        <v>3</v>
      </c>
      <c r="Z293" s="1222" t="s">
        <v>204</v>
      </c>
      <c r="AA293" s="1223">
        <v>0.1</v>
      </c>
      <c r="AB293" s="21">
        <f t="shared" si="54"/>
        <v>0.30000000000000004</v>
      </c>
      <c r="AC293" s="21">
        <f t="shared" si="52"/>
        <v>0.33600000000000008</v>
      </c>
      <c r="AD293" s="51"/>
      <c r="AE293" s="49"/>
      <c r="AF293" s="52"/>
      <c r="AG293" s="49" t="s">
        <v>199</v>
      </c>
      <c r="AH293" s="2745"/>
    </row>
    <row r="294" spans="1:34" ht="18" customHeight="1" x14ac:dyDescent="0.25">
      <c r="A294" s="2572"/>
      <c r="B294" s="2578"/>
      <c r="C294" s="2914"/>
      <c r="D294" s="3246"/>
      <c r="E294" s="3252"/>
      <c r="F294" s="3253"/>
      <c r="G294" s="2921"/>
      <c r="H294" s="2921"/>
      <c r="I294" s="2921"/>
      <c r="J294" s="2962"/>
      <c r="K294" s="2962"/>
      <c r="L294" s="3256"/>
      <c r="M294" s="3256"/>
      <c r="N294" s="2604"/>
      <c r="O294" s="2839"/>
      <c r="P294" s="3257"/>
      <c r="Q294" s="3258"/>
      <c r="R294" s="3258"/>
      <c r="S294" s="3258"/>
      <c r="T294" s="3269"/>
      <c r="U294" s="2604"/>
      <c r="V294" s="1215"/>
      <c r="W294" s="180" t="s">
        <v>200</v>
      </c>
      <c r="X294" s="1225" t="s">
        <v>227</v>
      </c>
      <c r="Y294" s="1221">
        <v>3</v>
      </c>
      <c r="Z294" s="1222" t="s">
        <v>204</v>
      </c>
      <c r="AA294" s="1223">
        <v>0.1</v>
      </c>
      <c r="AB294" s="21">
        <f t="shared" si="54"/>
        <v>0.30000000000000004</v>
      </c>
      <c r="AC294" s="21">
        <f t="shared" si="52"/>
        <v>0.33600000000000008</v>
      </c>
      <c r="AD294" s="51"/>
      <c r="AE294" s="49"/>
      <c r="AF294" s="52"/>
      <c r="AG294" s="49" t="s">
        <v>199</v>
      </c>
      <c r="AH294" s="2745"/>
    </row>
    <row r="295" spans="1:34" ht="18" customHeight="1" x14ac:dyDescent="0.25">
      <c r="A295" s="2572"/>
      <c r="B295" s="2578"/>
      <c r="C295" s="2797"/>
      <c r="D295" s="3247"/>
      <c r="E295" s="2801"/>
      <c r="F295" s="3254"/>
      <c r="G295" s="2602"/>
      <c r="H295" s="2602"/>
      <c r="I295" s="2602"/>
      <c r="J295" s="2963"/>
      <c r="K295" s="2963"/>
      <c r="L295" s="2810"/>
      <c r="M295" s="2810"/>
      <c r="N295" s="2605"/>
      <c r="O295" s="2739"/>
      <c r="P295" s="3123"/>
      <c r="Q295" s="3127"/>
      <c r="R295" s="3127"/>
      <c r="S295" s="3127"/>
      <c r="T295" s="3131"/>
      <c r="U295" s="2605"/>
      <c r="V295" s="1213"/>
      <c r="W295" s="180" t="s">
        <v>200</v>
      </c>
      <c r="X295" s="1180" t="s">
        <v>228</v>
      </c>
      <c r="Y295" s="1217">
        <v>40</v>
      </c>
      <c r="Z295" s="1174" t="s">
        <v>204</v>
      </c>
      <c r="AA295" s="1224">
        <v>0.1</v>
      </c>
      <c r="AB295" s="21">
        <f t="shared" si="54"/>
        <v>4</v>
      </c>
      <c r="AC295" s="21">
        <f t="shared" si="52"/>
        <v>4.4800000000000004</v>
      </c>
      <c r="AD295" s="41"/>
      <c r="AE295" s="49"/>
      <c r="AF295" s="24"/>
      <c r="AG295" s="49" t="s">
        <v>199</v>
      </c>
      <c r="AH295" s="2745"/>
    </row>
    <row r="296" spans="1:34" ht="18" customHeight="1" x14ac:dyDescent="0.25">
      <c r="A296" s="2572"/>
      <c r="B296" s="2578"/>
      <c r="C296" s="2797"/>
      <c r="D296" s="3247"/>
      <c r="E296" s="2801"/>
      <c r="F296" s="3254"/>
      <c r="G296" s="2602"/>
      <c r="H296" s="2602"/>
      <c r="I296" s="2602"/>
      <c r="J296" s="2963"/>
      <c r="K296" s="2963"/>
      <c r="L296" s="2810"/>
      <c r="M296" s="2810"/>
      <c r="N296" s="2605"/>
      <c r="O296" s="2739"/>
      <c r="P296" s="3123"/>
      <c r="Q296" s="3127"/>
      <c r="R296" s="3127"/>
      <c r="S296" s="3127"/>
      <c r="T296" s="3131"/>
      <c r="U296" s="2605"/>
      <c r="V296" s="1213"/>
      <c r="W296" s="180" t="s">
        <v>200</v>
      </c>
      <c r="X296" s="1180" t="s">
        <v>937</v>
      </c>
      <c r="Y296" s="1217">
        <v>1</v>
      </c>
      <c r="Z296" s="1174" t="s">
        <v>205</v>
      </c>
      <c r="AA296" s="1224">
        <v>1.55</v>
      </c>
      <c r="AB296" s="21">
        <f t="shared" si="54"/>
        <v>1.55</v>
      </c>
      <c r="AC296" s="21">
        <f t="shared" si="52"/>
        <v>1.736</v>
      </c>
      <c r="AD296" s="41"/>
      <c r="AE296" s="49"/>
      <c r="AF296" s="24"/>
      <c r="AG296" s="49" t="s">
        <v>199</v>
      </c>
      <c r="AH296" s="2745"/>
    </row>
    <row r="297" spans="1:34" ht="18" customHeight="1" x14ac:dyDescent="0.25">
      <c r="A297" s="2572"/>
      <c r="B297" s="2578"/>
      <c r="C297" s="2797"/>
      <c r="D297" s="3247"/>
      <c r="E297" s="2801"/>
      <c r="F297" s="3254"/>
      <c r="G297" s="2602"/>
      <c r="H297" s="2602"/>
      <c r="I297" s="2602"/>
      <c r="J297" s="2963"/>
      <c r="K297" s="2963"/>
      <c r="L297" s="2810"/>
      <c r="M297" s="2810"/>
      <c r="N297" s="2605"/>
      <c r="O297" s="2739"/>
      <c r="P297" s="3123"/>
      <c r="Q297" s="3127"/>
      <c r="R297" s="3127"/>
      <c r="S297" s="3127"/>
      <c r="T297" s="3131"/>
      <c r="U297" s="2605"/>
      <c r="V297" s="1213"/>
      <c r="W297" s="180" t="s">
        <v>200</v>
      </c>
      <c r="X297" s="1180" t="s">
        <v>1113</v>
      </c>
      <c r="Y297" s="1217">
        <v>6</v>
      </c>
      <c r="Z297" s="1174" t="s">
        <v>204</v>
      </c>
      <c r="AA297" s="1224">
        <v>0.64</v>
      </c>
      <c r="AB297" s="21">
        <f t="shared" si="54"/>
        <v>3.84</v>
      </c>
      <c r="AC297" s="21">
        <f t="shared" si="52"/>
        <v>4.3007999999999997</v>
      </c>
      <c r="AD297" s="41"/>
      <c r="AE297" s="49"/>
      <c r="AF297" s="24"/>
      <c r="AG297" s="49" t="s">
        <v>199</v>
      </c>
      <c r="AH297" s="2745"/>
    </row>
    <row r="298" spans="1:34" ht="18" customHeight="1" x14ac:dyDescent="0.25">
      <c r="A298" s="2572"/>
      <c r="B298" s="2578"/>
      <c r="C298" s="2797"/>
      <c r="D298" s="3247"/>
      <c r="E298" s="2801"/>
      <c r="F298" s="3254"/>
      <c r="G298" s="2602"/>
      <c r="H298" s="2602"/>
      <c r="I298" s="2602"/>
      <c r="J298" s="2963"/>
      <c r="K298" s="2963"/>
      <c r="L298" s="2810"/>
      <c r="M298" s="2810"/>
      <c r="N298" s="2605"/>
      <c r="O298" s="2739"/>
      <c r="P298" s="3123"/>
      <c r="Q298" s="3127"/>
      <c r="R298" s="3127"/>
      <c r="S298" s="3127"/>
      <c r="T298" s="3131"/>
      <c r="U298" s="2605"/>
      <c r="V298" s="1213"/>
      <c r="W298" s="180" t="s">
        <v>200</v>
      </c>
      <c r="X298" s="1180" t="s">
        <v>1114</v>
      </c>
      <c r="Y298" s="1217">
        <v>2</v>
      </c>
      <c r="Z298" s="1174" t="s">
        <v>204</v>
      </c>
      <c r="AA298" s="1224">
        <v>0.5</v>
      </c>
      <c r="AB298" s="21">
        <f t="shared" si="54"/>
        <v>1</v>
      </c>
      <c r="AC298" s="21">
        <f t="shared" si="52"/>
        <v>1.1200000000000001</v>
      </c>
      <c r="AD298" s="41"/>
      <c r="AE298" s="49"/>
      <c r="AF298" s="24"/>
      <c r="AG298" s="49" t="s">
        <v>199</v>
      </c>
      <c r="AH298" s="2745"/>
    </row>
    <row r="299" spans="1:34" ht="18" customHeight="1" x14ac:dyDescent="0.25">
      <c r="A299" s="2572"/>
      <c r="B299" s="2578"/>
      <c r="C299" s="2797"/>
      <c r="D299" s="3247"/>
      <c r="E299" s="2801"/>
      <c r="F299" s="3254"/>
      <c r="G299" s="2602"/>
      <c r="H299" s="2602"/>
      <c r="I299" s="2602"/>
      <c r="J299" s="2963"/>
      <c r="K299" s="2963"/>
      <c r="L299" s="2810"/>
      <c r="M299" s="2810"/>
      <c r="N299" s="2605"/>
      <c r="O299" s="2739"/>
      <c r="P299" s="3123"/>
      <c r="Q299" s="3127"/>
      <c r="R299" s="3127"/>
      <c r="S299" s="3127"/>
      <c r="T299" s="3131"/>
      <c r="U299" s="2605"/>
      <c r="V299" s="1213"/>
      <c r="W299" s="180" t="s">
        <v>200</v>
      </c>
      <c r="X299" s="1180" t="s">
        <v>1115</v>
      </c>
      <c r="Y299" s="1217">
        <v>12</v>
      </c>
      <c r="Z299" s="1174" t="s">
        <v>204</v>
      </c>
      <c r="AA299" s="1224">
        <v>2.06</v>
      </c>
      <c r="AB299" s="21">
        <f t="shared" si="54"/>
        <v>24.72</v>
      </c>
      <c r="AC299" s="21">
        <f t="shared" si="52"/>
        <v>27.686399999999999</v>
      </c>
      <c r="AD299" s="41"/>
      <c r="AE299" s="49"/>
      <c r="AF299" s="24"/>
      <c r="AG299" s="49" t="s">
        <v>199</v>
      </c>
      <c r="AH299" s="2745"/>
    </row>
    <row r="300" spans="1:34" ht="18" customHeight="1" x14ac:dyDescent="0.25">
      <c r="A300" s="2572"/>
      <c r="B300" s="2578"/>
      <c r="C300" s="2798"/>
      <c r="D300" s="3251"/>
      <c r="E300" s="2802"/>
      <c r="F300" s="3402"/>
      <c r="G300" s="3260"/>
      <c r="H300" s="3260"/>
      <c r="I300" s="3260"/>
      <c r="J300" s="3282"/>
      <c r="K300" s="3282"/>
      <c r="L300" s="2811"/>
      <c r="M300" s="2811"/>
      <c r="N300" s="2607"/>
      <c r="O300" s="2812"/>
      <c r="P300" s="3277"/>
      <c r="Q300" s="3280"/>
      <c r="R300" s="3280"/>
      <c r="S300" s="3280"/>
      <c r="T300" s="3273"/>
      <c r="U300" s="3275"/>
      <c r="V300" s="1218"/>
      <c r="W300" s="180" t="s">
        <v>200</v>
      </c>
      <c r="X300" s="1181" t="s">
        <v>1116</v>
      </c>
      <c r="Y300" s="1220">
        <v>100</v>
      </c>
      <c r="Z300" s="1226" t="s">
        <v>204</v>
      </c>
      <c r="AA300" s="1227">
        <v>0.1</v>
      </c>
      <c r="AB300" s="21">
        <f t="shared" si="54"/>
        <v>10</v>
      </c>
      <c r="AC300" s="21">
        <f t="shared" si="52"/>
        <v>11.2</v>
      </c>
      <c r="AD300" s="57"/>
      <c r="AE300" s="49"/>
      <c r="AF300" s="58"/>
      <c r="AG300" s="49" t="s">
        <v>199</v>
      </c>
      <c r="AH300" s="2822"/>
    </row>
    <row r="301" spans="1:34" ht="76.5" customHeight="1" x14ac:dyDescent="0.25">
      <c r="A301" s="2572"/>
      <c r="B301" s="2578"/>
      <c r="C301" s="2772" t="s">
        <v>19</v>
      </c>
      <c r="D301" s="3193" t="s">
        <v>20</v>
      </c>
      <c r="E301" s="3407" t="s">
        <v>92</v>
      </c>
      <c r="F301" s="3409" t="s">
        <v>200</v>
      </c>
      <c r="G301" s="3259" t="s">
        <v>1117</v>
      </c>
      <c r="H301" s="3259" t="s">
        <v>1118</v>
      </c>
      <c r="I301" s="3259" t="s">
        <v>1119</v>
      </c>
      <c r="J301" s="3500">
        <v>8</v>
      </c>
      <c r="K301" s="3500">
        <v>6</v>
      </c>
      <c r="L301" s="3270">
        <v>14</v>
      </c>
      <c r="M301" s="3270">
        <v>24</v>
      </c>
      <c r="N301" s="3259" t="s">
        <v>1120</v>
      </c>
      <c r="O301" s="3261" t="s">
        <v>1121</v>
      </c>
      <c r="P301" s="3263">
        <f>+AD301</f>
        <v>44.8</v>
      </c>
      <c r="Q301" s="3265">
        <v>0</v>
      </c>
      <c r="R301" s="3265">
        <v>0</v>
      </c>
      <c r="S301" s="3265">
        <v>0</v>
      </c>
      <c r="T301" s="3267">
        <f>SUM(P301:R302)</f>
        <v>44.8</v>
      </c>
      <c r="U301" s="3278" t="s">
        <v>1082</v>
      </c>
      <c r="V301" s="676" t="s">
        <v>233</v>
      </c>
      <c r="W301" s="1228"/>
      <c r="X301" s="1229" t="s">
        <v>234</v>
      </c>
      <c r="Y301" s="1230"/>
      <c r="Z301" s="1231"/>
      <c r="AA301" s="1232"/>
      <c r="AB301" s="1233"/>
      <c r="AC301" s="1233"/>
      <c r="AD301" s="1178">
        <f>SUM(AC302:AC302)</f>
        <v>44.8</v>
      </c>
      <c r="AE301" s="32"/>
      <c r="AF301" s="1234"/>
      <c r="AG301" s="32"/>
      <c r="AH301" s="3248" t="s">
        <v>1222</v>
      </c>
    </row>
    <row r="302" spans="1:34" ht="76.5" customHeight="1" x14ac:dyDescent="0.25">
      <c r="A302" s="2572"/>
      <c r="B302" s="2578"/>
      <c r="C302" s="2798"/>
      <c r="D302" s="3194"/>
      <c r="E302" s="3408"/>
      <c r="F302" s="3410"/>
      <c r="G302" s="3260"/>
      <c r="H302" s="3260"/>
      <c r="I302" s="3260"/>
      <c r="J302" s="3501"/>
      <c r="K302" s="3501"/>
      <c r="L302" s="3271"/>
      <c r="M302" s="3271"/>
      <c r="N302" s="3260"/>
      <c r="O302" s="3262"/>
      <c r="P302" s="3264"/>
      <c r="Q302" s="3266"/>
      <c r="R302" s="3266"/>
      <c r="S302" s="3266"/>
      <c r="T302" s="3268"/>
      <c r="U302" s="3260"/>
      <c r="V302" s="1214"/>
      <c r="W302" s="1235" t="s">
        <v>200</v>
      </c>
      <c r="X302" s="1181" t="s">
        <v>1122</v>
      </c>
      <c r="Y302" s="1220">
        <v>1</v>
      </c>
      <c r="Z302" s="1175" t="s">
        <v>204</v>
      </c>
      <c r="AA302" s="1227">
        <v>40</v>
      </c>
      <c r="AB302" s="27">
        <f t="shared" si="54"/>
        <v>40</v>
      </c>
      <c r="AC302" s="27">
        <f>+AB302*0.12+AB302</f>
        <v>44.8</v>
      </c>
      <c r="AD302" s="1236"/>
      <c r="AE302" s="44"/>
      <c r="AF302" s="1187"/>
      <c r="AG302" s="44" t="s">
        <v>199</v>
      </c>
      <c r="AH302" s="3249"/>
    </row>
    <row r="303" spans="1:34" ht="33.75" customHeight="1" x14ac:dyDescent="0.25">
      <c r="A303" s="2572"/>
      <c r="B303" s="2578"/>
      <c r="C303" s="2914" t="s">
        <v>19</v>
      </c>
      <c r="D303" s="3250" t="s">
        <v>20</v>
      </c>
      <c r="E303" s="3252" t="s">
        <v>91</v>
      </c>
      <c r="F303" s="3253" t="s">
        <v>200</v>
      </c>
      <c r="G303" s="2604" t="s">
        <v>1123</v>
      </c>
      <c r="H303" s="2604" t="s">
        <v>1124</v>
      </c>
      <c r="I303" s="2604" t="s">
        <v>1125</v>
      </c>
      <c r="J303" s="3255">
        <v>4</v>
      </c>
      <c r="K303" s="3255">
        <v>0</v>
      </c>
      <c r="L303" s="3256">
        <v>4</v>
      </c>
      <c r="M303" s="3256">
        <v>0</v>
      </c>
      <c r="N303" s="2604" t="s">
        <v>1126</v>
      </c>
      <c r="O303" s="2839" t="s">
        <v>1127</v>
      </c>
      <c r="P303" s="3257">
        <f>AD303</f>
        <v>150.75200000000001</v>
      </c>
      <c r="Q303" s="3258">
        <v>0</v>
      </c>
      <c r="R303" s="3258">
        <v>0</v>
      </c>
      <c r="S303" s="3258">
        <v>0</v>
      </c>
      <c r="T303" s="3269">
        <f>SUM(P303:S307)</f>
        <v>150.75200000000001</v>
      </c>
      <c r="U303" s="2604" t="s">
        <v>1092</v>
      </c>
      <c r="V303" s="661" t="s">
        <v>211</v>
      </c>
      <c r="W303" s="1237"/>
      <c r="X303" s="1238" t="s">
        <v>212</v>
      </c>
      <c r="Y303" s="48"/>
      <c r="Z303" s="49"/>
      <c r="AA303" s="50"/>
      <c r="AB303" s="34"/>
      <c r="AC303" s="34"/>
      <c r="AD303" s="51">
        <f>SUM(AC304:AC307)</f>
        <v>150.75200000000001</v>
      </c>
      <c r="AE303" s="49"/>
      <c r="AF303" s="52"/>
      <c r="AG303" s="49"/>
      <c r="AH303" s="2745" t="s">
        <v>1128</v>
      </c>
    </row>
    <row r="304" spans="1:34" ht="33.75" customHeight="1" x14ac:dyDescent="0.25">
      <c r="A304" s="2572"/>
      <c r="B304" s="2578"/>
      <c r="C304" s="2797"/>
      <c r="D304" s="3247"/>
      <c r="E304" s="2801"/>
      <c r="F304" s="3254"/>
      <c r="G304" s="2605"/>
      <c r="H304" s="2605"/>
      <c r="I304" s="2605"/>
      <c r="J304" s="2807"/>
      <c r="K304" s="2807"/>
      <c r="L304" s="2810"/>
      <c r="M304" s="2810"/>
      <c r="N304" s="2605"/>
      <c r="O304" s="2739"/>
      <c r="P304" s="3123"/>
      <c r="Q304" s="3127"/>
      <c r="R304" s="3127"/>
      <c r="S304" s="3127"/>
      <c r="T304" s="3131"/>
      <c r="U304" s="2605"/>
      <c r="V304" s="1213"/>
      <c r="W304" s="135" t="s">
        <v>200</v>
      </c>
      <c r="X304" s="1180" t="s">
        <v>1129</v>
      </c>
      <c r="Y304" s="1217">
        <v>6</v>
      </c>
      <c r="Z304" s="197" t="s">
        <v>1130</v>
      </c>
      <c r="AA304" s="40">
        <v>2.6</v>
      </c>
      <c r="AB304" s="21">
        <f>+Y304*AA304</f>
        <v>15.600000000000001</v>
      </c>
      <c r="AC304" s="21">
        <f>+AB304*0.12+AB304</f>
        <v>17.472000000000001</v>
      </c>
      <c r="AD304" s="41"/>
      <c r="AE304" s="39"/>
      <c r="AF304" s="24"/>
      <c r="AG304" s="39" t="s">
        <v>199</v>
      </c>
      <c r="AH304" s="2745"/>
    </row>
    <row r="305" spans="1:34" ht="33.75" customHeight="1" x14ac:dyDescent="0.25">
      <c r="A305" s="2572"/>
      <c r="B305" s="2578"/>
      <c r="C305" s="2797"/>
      <c r="D305" s="3247"/>
      <c r="E305" s="2801"/>
      <c r="F305" s="3254"/>
      <c r="G305" s="2605"/>
      <c r="H305" s="2605"/>
      <c r="I305" s="2605"/>
      <c r="J305" s="2807"/>
      <c r="K305" s="2807"/>
      <c r="L305" s="2810"/>
      <c r="M305" s="2810"/>
      <c r="N305" s="2605"/>
      <c r="O305" s="2739"/>
      <c r="P305" s="3123"/>
      <c r="Q305" s="3127"/>
      <c r="R305" s="3127"/>
      <c r="S305" s="3127"/>
      <c r="T305" s="3131"/>
      <c r="U305" s="2605"/>
      <c r="V305" s="1213"/>
      <c r="W305" s="135" t="s">
        <v>200</v>
      </c>
      <c r="X305" s="1180" t="s">
        <v>1131</v>
      </c>
      <c r="Y305" s="1217">
        <v>20</v>
      </c>
      <c r="Z305" s="197" t="s">
        <v>204</v>
      </c>
      <c r="AA305" s="40">
        <v>4.0999999999999996</v>
      </c>
      <c r="AB305" s="21">
        <f t="shared" ref="AB305:AB307" si="55">+Y305*AA305</f>
        <v>82</v>
      </c>
      <c r="AC305" s="21">
        <f t="shared" ref="AC305:AC307" si="56">+AB305*0.12+AB305</f>
        <v>91.84</v>
      </c>
      <c r="AD305" s="41"/>
      <c r="AE305" s="39"/>
      <c r="AF305" s="24"/>
      <c r="AG305" s="39" t="s">
        <v>199</v>
      </c>
      <c r="AH305" s="2745"/>
    </row>
    <row r="306" spans="1:34" ht="33.75" customHeight="1" x14ac:dyDescent="0.25">
      <c r="A306" s="2572"/>
      <c r="B306" s="2578"/>
      <c r="C306" s="2797"/>
      <c r="D306" s="3247"/>
      <c r="E306" s="2801"/>
      <c r="F306" s="3254"/>
      <c r="G306" s="2605"/>
      <c r="H306" s="2605"/>
      <c r="I306" s="2605"/>
      <c r="J306" s="2807"/>
      <c r="K306" s="2807"/>
      <c r="L306" s="2810"/>
      <c r="M306" s="2810"/>
      <c r="N306" s="2605"/>
      <c r="O306" s="2739"/>
      <c r="P306" s="3123"/>
      <c r="Q306" s="3127"/>
      <c r="R306" s="3127"/>
      <c r="S306" s="3127"/>
      <c r="T306" s="3131"/>
      <c r="U306" s="2605"/>
      <c r="V306" s="1213"/>
      <c r="W306" s="135" t="s">
        <v>200</v>
      </c>
      <c r="X306" s="37" t="s">
        <v>756</v>
      </c>
      <c r="Y306" s="38">
        <v>12</v>
      </c>
      <c r="Z306" s="39" t="s">
        <v>204</v>
      </c>
      <c r="AA306" s="40">
        <v>2.0499999999999998</v>
      </c>
      <c r="AB306" s="21">
        <f t="shared" si="55"/>
        <v>24.599999999999998</v>
      </c>
      <c r="AC306" s="21">
        <f t="shared" si="56"/>
        <v>27.551999999999996</v>
      </c>
      <c r="AD306" s="41"/>
      <c r="AE306" s="39"/>
      <c r="AF306" s="24"/>
      <c r="AG306" s="39" t="s">
        <v>199</v>
      </c>
      <c r="AH306" s="2745"/>
    </row>
    <row r="307" spans="1:34" ht="33.75" customHeight="1" x14ac:dyDescent="0.25">
      <c r="A307" s="2572"/>
      <c r="B307" s="2578"/>
      <c r="C307" s="2797"/>
      <c r="D307" s="3251"/>
      <c r="E307" s="2801"/>
      <c r="F307" s="3254"/>
      <c r="G307" s="2605"/>
      <c r="H307" s="2605"/>
      <c r="I307" s="2605"/>
      <c r="J307" s="2807"/>
      <c r="K307" s="2807"/>
      <c r="L307" s="2810"/>
      <c r="M307" s="2810"/>
      <c r="N307" s="2605"/>
      <c r="O307" s="2739"/>
      <c r="P307" s="3123"/>
      <c r="Q307" s="3127"/>
      <c r="R307" s="3127"/>
      <c r="S307" s="3127"/>
      <c r="T307" s="3131"/>
      <c r="U307" s="2605"/>
      <c r="V307" s="1213"/>
      <c r="W307" s="135" t="s">
        <v>200</v>
      </c>
      <c r="X307" s="37" t="s">
        <v>1132</v>
      </c>
      <c r="Y307" s="43">
        <v>4</v>
      </c>
      <c r="Z307" s="44" t="s">
        <v>204</v>
      </c>
      <c r="AA307" s="45">
        <v>3.1</v>
      </c>
      <c r="AB307" s="27">
        <f t="shared" si="55"/>
        <v>12.4</v>
      </c>
      <c r="AC307" s="27">
        <f t="shared" si="56"/>
        <v>13.888</v>
      </c>
      <c r="AD307" s="46"/>
      <c r="AE307" s="44"/>
      <c r="AF307" s="29"/>
      <c r="AG307" s="44" t="s">
        <v>199</v>
      </c>
      <c r="AH307" s="2745"/>
    </row>
    <row r="308" spans="1:34" ht="28.5" customHeight="1" x14ac:dyDescent="0.25">
      <c r="A308" s="2572"/>
      <c r="B308" s="2578"/>
      <c r="C308" s="2772" t="s">
        <v>19</v>
      </c>
      <c r="D308" s="3246" t="s">
        <v>20</v>
      </c>
      <c r="E308" s="2878" t="s">
        <v>93</v>
      </c>
      <c r="F308" s="2757" t="s">
        <v>200</v>
      </c>
      <c r="G308" s="2845" t="s">
        <v>1133</v>
      </c>
      <c r="H308" s="2845" t="s">
        <v>1134</v>
      </c>
      <c r="I308" s="2845" t="s">
        <v>1135</v>
      </c>
      <c r="J308" s="3240">
        <v>3</v>
      </c>
      <c r="K308" s="3240">
        <v>1</v>
      </c>
      <c r="L308" s="2761">
        <v>8</v>
      </c>
      <c r="M308" s="2761">
        <v>4</v>
      </c>
      <c r="N308" s="2845" t="s">
        <v>1136</v>
      </c>
      <c r="O308" s="2855" t="s">
        <v>1137</v>
      </c>
      <c r="P308" s="3188">
        <f>AD308</f>
        <v>88.816000000000017</v>
      </c>
      <c r="Q308" s="3190">
        <v>0</v>
      </c>
      <c r="R308" s="3190">
        <v>0</v>
      </c>
      <c r="S308" s="3190">
        <v>0</v>
      </c>
      <c r="T308" s="3204">
        <f>SUM(P308:S313)</f>
        <v>88.816000000000017</v>
      </c>
      <c r="U308" s="2845" t="s">
        <v>1138</v>
      </c>
      <c r="V308" s="700" t="s">
        <v>197</v>
      </c>
      <c r="W308" s="198"/>
      <c r="X308" s="199" t="s">
        <v>198</v>
      </c>
      <c r="Y308" s="200"/>
      <c r="Z308" s="201"/>
      <c r="AA308" s="202"/>
      <c r="AB308" s="203"/>
      <c r="AC308" s="203"/>
      <c r="AD308" s="204">
        <f>SUM(AC309:AC313)</f>
        <v>88.816000000000017</v>
      </c>
      <c r="AE308" s="201"/>
      <c r="AF308" s="205"/>
      <c r="AG308" s="201"/>
      <c r="AH308" s="2744"/>
    </row>
    <row r="309" spans="1:34" ht="28.5" customHeight="1" x14ac:dyDescent="0.25">
      <c r="A309" s="2572"/>
      <c r="B309" s="2578"/>
      <c r="C309" s="2797"/>
      <c r="D309" s="3247"/>
      <c r="E309" s="2746"/>
      <c r="F309" s="2747"/>
      <c r="G309" s="2748"/>
      <c r="H309" s="2748"/>
      <c r="I309" s="2748"/>
      <c r="J309" s="3227"/>
      <c r="K309" s="3227"/>
      <c r="L309" s="2750"/>
      <c r="M309" s="2750"/>
      <c r="N309" s="2748"/>
      <c r="O309" s="2751"/>
      <c r="P309" s="3189"/>
      <c r="Q309" s="3191"/>
      <c r="R309" s="3191"/>
      <c r="S309" s="3191"/>
      <c r="T309" s="3205"/>
      <c r="U309" s="2748"/>
      <c r="V309" s="1213"/>
      <c r="W309" s="135" t="s">
        <v>200</v>
      </c>
      <c r="X309" s="37" t="s">
        <v>1139</v>
      </c>
      <c r="Y309" s="38">
        <v>4</v>
      </c>
      <c r="Z309" s="39" t="s">
        <v>204</v>
      </c>
      <c r="AA309" s="40">
        <v>4.5</v>
      </c>
      <c r="AB309" s="21">
        <f>+Y309*AA309</f>
        <v>18</v>
      </c>
      <c r="AC309" s="21">
        <f t="shared" ref="AC309:AC313" si="57">+AB309*0.12+AB309</f>
        <v>20.16</v>
      </c>
      <c r="AD309" s="41"/>
      <c r="AE309" s="39"/>
      <c r="AF309" s="24"/>
      <c r="AG309" s="39" t="s">
        <v>199</v>
      </c>
      <c r="AH309" s="2745"/>
    </row>
    <row r="310" spans="1:34" ht="28.5" customHeight="1" x14ac:dyDescent="0.25">
      <c r="A310" s="2572"/>
      <c r="B310" s="2578"/>
      <c r="C310" s="2797"/>
      <c r="D310" s="3247"/>
      <c r="E310" s="2746"/>
      <c r="F310" s="2747"/>
      <c r="G310" s="2748"/>
      <c r="H310" s="2748"/>
      <c r="I310" s="2748"/>
      <c r="J310" s="3227"/>
      <c r="K310" s="3227"/>
      <c r="L310" s="2750"/>
      <c r="M310" s="2750"/>
      <c r="N310" s="2748"/>
      <c r="O310" s="2751"/>
      <c r="P310" s="3189"/>
      <c r="Q310" s="3191"/>
      <c r="R310" s="3191"/>
      <c r="S310" s="3191"/>
      <c r="T310" s="3205"/>
      <c r="U310" s="2748"/>
      <c r="V310" s="1213"/>
      <c r="W310" s="135" t="s">
        <v>200</v>
      </c>
      <c r="X310" s="37" t="s">
        <v>1140</v>
      </c>
      <c r="Y310" s="38">
        <v>50</v>
      </c>
      <c r="Z310" s="1174" t="s">
        <v>204</v>
      </c>
      <c r="AA310" s="40">
        <v>1.1000000000000001</v>
      </c>
      <c r="AB310" s="21">
        <f>+Y310*AA310</f>
        <v>55.000000000000007</v>
      </c>
      <c r="AC310" s="21">
        <f t="shared" si="57"/>
        <v>61.600000000000009</v>
      </c>
      <c r="AD310" s="41"/>
      <c r="AE310" s="39"/>
      <c r="AF310" s="24"/>
      <c r="AG310" s="39" t="s">
        <v>199</v>
      </c>
      <c r="AH310" s="2745"/>
    </row>
    <row r="311" spans="1:34" ht="28.5" customHeight="1" x14ac:dyDescent="0.25">
      <c r="A311" s="2572"/>
      <c r="B311" s="2578"/>
      <c r="C311" s="2797"/>
      <c r="D311" s="3247"/>
      <c r="E311" s="2746"/>
      <c r="F311" s="2747"/>
      <c r="G311" s="2748"/>
      <c r="H311" s="2748"/>
      <c r="I311" s="2748"/>
      <c r="J311" s="3227"/>
      <c r="K311" s="3227"/>
      <c r="L311" s="2750"/>
      <c r="M311" s="2750"/>
      <c r="N311" s="2748"/>
      <c r="O311" s="2751"/>
      <c r="P311" s="3189"/>
      <c r="Q311" s="3191"/>
      <c r="R311" s="3191"/>
      <c r="S311" s="3191"/>
      <c r="T311" s="3205"/>
      <c r="U311" s="2748"/>
      <c r="V311" s="1213"/>
      <c r="W311" s="135" t="s">
        <v>200</v>
      </c>
      <c r="X311" s="37" t="s">
        <v>1141</v>
      </c>
      <c r="Y311" s="38">
        <v>3</v>
      </c>
      <c r="Z311" s="1174" t="s">
        <v>204</v>
      </c>
      <c r="AA311" s="40">
        <v>0.6</v>
      </c>
      <c r="AB311" s="21">
        <f>+Y311*AA311</f>
        <v>1.7999999999999998</v>
      </c>
      <c r="AC311" s="21">
        <f t="shared" si="57"/>
        <v>2.016</v>
      </c>
      <c r="AD311" s="41"/>
      <c r="AE311" s="39"/>
      <c r="AF311" s="24"/>
      <c r="AG311" s="39" t="s">
        <v>199</v>
      </c>
      <c r="AH311" s="2745"/>
    </row>
    <row r="312" spans="1:34" ht="28.5" customHeight="1" x14ac:dyDescent="0.25">
      <c r="A312" s="2573"/>
      <c r="B312" s="2579"/>
      <c r="C312" s="2797"/>
      <c r="D312" s="3247"/>
      <c r="E312" s="2746"/>
      <c r="F312" s="2747"/>
      <c r="G312" s="2748"/>
      <c r="H312" s="2748"/>
      <c r="I312" s="2748"/>
      <c r="J312" s="3227"/>
      <c r="K312" s="3227"/>
      <c r="L312" s="2750"/>
      <c r="M312" s="2750"/>
      <c r="N312" s="2748"/>
      <c r="O312" s="2751"/>
      <c r="P312" s="3189"/>
      <c r="Q312" s="3191"/>
      <c r="R312" s="3191"/>
      <c r="S312" s="3191"/>
      <c r="T312" s="3205"/>
      <c r="U312" s="2748"/>
      <c r="V312" s="1213"/>
      <c r="W312" s="135" t="s">
        <v>200</v>
      </c>
      <c r="X312" s="37" t="s">
        <v>1142</v>
      </c>
      <c r="Y312" s="38">
        <v>1</v>
      </c>
      <c r="Z312" s="1174" t="s">
        <v>204</v>
      </c>
      <c r="AA312" s="40">
        <v>4.2</v>
      </c>
      <c r="AB312" s="21">
        <f>+Y312*AA312</f>
        <v>4.2</v>
      </c>
      <c r="AC312" s="21">
        <f t="shared" si="57"/>
        <v>4.7040000000000006</v>
      </c>
      <c r="AD312" s="41"/>
      <c r="AE312" s="39"/>
      <c r="AF312" s="24"/>
      <c r="AG312" s="39" t="s">
        <v>199</v>
      </c>
      <c r="AH312" s="2745"/>
    </row>
    <row r="313" spans="1:34" ht="28.5" customHeight="1" x14ac:dyDescent="0.25">
      <c r="A313" s="2571" t="s">
        <v>146</v>
      </c>
      <c r="B313" s="2577" t="s">
        <v>146</v>
      </c>
      <c r="C313" s="2797"/>
      <c r="D313" s="3247"/>
      <c r="E313" s="2746"/>
      <c r="F313" s="2747"/>
      <c r="G313" s="2748"/>
      <c r="H313" s="2748"/>
      <c r="I313" s="2748"/>
      <c r="J313" s="3227"/>
      <c r="K313" s="3227"/>
      <c r="L313" s="2750"/>
      <c r="M313" s="2750"/>
      <c r="N313" s="2748"/>
      <c r="O313" s="2751"/>
      <c r="P313" s="3189"/>
      <c r="Q313" s="3191"/>
      <c r="R313" s="3191"/>
      <c r="S313" s="3191"/>
      <c r="T313" s="3205"/>
      <c r="U313" s="2748"/>
      <c r="V313" s="1216"/>
      <c r="W313" s="207" t="s">
        <v>200</v>
      </c>
      <c r="X313" s="208" t="s">
        <v>1143</v>
      </c>
      <c r="Y313" s="200">
        <v>1</v>
      </c>
      <c r="Z313" s="201" t="s">
        <v>204</v>
      </c>
      <c r="AA313" s="202">
        <v>0.3</v>
      </c>
      <c r="AB313" s="203">
        <f>+Y313*AA313</f>
        <v>0.3</v>
      </c>
      <c r="AC313" s="203">
        <f t="shared" si="57"/>
        <v>0.33599999999999997</v>
      </c>
      <c r="AD313" s="204"/>
      <c r="AE313" s="201"/>
      <c r="AF313" s="205"/>
      <c r="AG313" s="201" t="s">
        <v>199</v>
      </c>
      <c r="AH313" s="2745"/>
    </row>
    <row r="314" spans="1:34" ht="51.75" customHeight="1" x14ac:dyDescent="0.25">
      <c r="A314" s="2572"/>
      <c r="B314" s="2578"/>
      <c r="C314" s="3058" t="s">
        <v>19</v>
      </c>
      <c r="D314" s="2596" t="s">
        <v>20</v>
      </c>
      <c r="E314" s="2878" t="s">
        <v>93</v>
      </c>
      <c r="F314" s="2757" t="s">
        <v>200</v>
      </c>
      <c r="G314" s="2845" t="s">
        <v>1144</v>
      </c>
      <c r="H314" s="2845" t="s">
        <v>1145</v>
      </c>
      <c r="I314" s="2845" t="s">
        <v>1146</v>
      </c>
      <c r="J314" s="2760">
        <v>1</v>
      </c>
      <c r="K314" s="2760">
        <v>0</v>
      </c>
      <c r="L314" s="2761">
        <v>24</v>
      </c>
      <c r="M314" s="2761">
        <v>24</v>
      </c>
      <c r="N314" s="2845" t="s">
        <v>1147</v>
      </c>
      <c r="O314" s="2855" t="s">
        <v>1148</v>
      </c>
      <c r="P314" s="3188">
        <f>AD314</f>
        <v>28.560000000000002</v>
      </c>
      <c r="Q314" s="3190">
        <v>0</v>
      </c>
      <c r="R314" s="3190">
        <v>0</v>
      </c>
      <c r="S314" s="3190">
        <v>0</v>
      </c>
      <c r="T314" s="3204">
        <f>SUM(P314:S317)</f>
        <v>28.560000000000002</v>
      </c>
      <c r="U314" s="2845" t="s">
        <v>1092</v>
      </c>
      <c r="V314" s="676" t="s">
        <v>211</v>
      </c>
      <c r="W314" s="1237"/>
      <c r="X314" s="1229" t="s">
        <v>212</v>
      </c>
      <c r="Y314" s="31"/>
      <c r="Z314" s="32"/>
      <c r="AA314" s="33"/>
      <c r="AB314" s="15"/>
      <c r="AC314" s="15"/>
      <c r="AD314" s="35">
        <f>SUM(AC315:AC317)</f>
        <v>28.560000000000002</v>
      </c>
      <c r="AE314" s="32"/>
      <c r="AF314" s="36"/>
      <c r="AG314" s="32"/>
      <c r="AH314" s="2744"/>
    </row>
    <row r="315" spans="1:34" ht="51.75" customHeight="1" x14ac:dyDescent="0.25">
      <c r="A315" s="2572"/>
      <c r="B315" s="2578"/>
      <c r="C315" s="3059"/>
      <c r="D315" s="2597"/>
      <c r="E315" s="2746"/>
      <c r="F315" s="2747"/>
      <c r="G315" s="2748"/>
      <c r="H315" s="2748"/>
      <c r="I315" s="2748"/>
      <c r="J315" s="2749"/>
      <c r="K315" s="2749"/>
      <c r="L315" s="2750"/>
      <c r="M315" s="2750"/>
      <c r="N315" s="2748"/>
      <c r="O315" s="2751"/>
      <c r="P315" s="3189"/>
      <c r="Q315" s="3191"/>
      <c r="R315" s="3191"/>
      <c r="S315" s="3191"/>
      <c r="T315" s="3205"/>
      <c r="U315" s="2748"/>
      <c r="V315" s="1213"/>
      <c r="W315" s="135" t="s">
        <v>200</v>
      </c>
      <c r="X315" s="37" t="s">
        <v>1149</v>
      </c>
      <c r="Y315" s="38">
        <v>18</v>
      </c>
      <c r="Z315" s="39" t="s">
        <v>204</v>
      </c>
      <c r="AA315" s="40">
        <v>1.1000000000000001</v>
      </c>
      <c r="AB315" s="21">
        <f>+Y315*AA315</f>
        <v>19.8</v>
      </c>
      <c r="AC315" s="21">
        <f t="shared" ref="AC315:AC317" si="58">+AB315*0.12+AB315</f>
        <v>22.176000000000002</v>
      </c>
      <c r="AD315" s="41"/>
      <c r="AE315" s="39"/>
      <c r="AF315" s="24"/>
      <c r="AG315" s="39" t="s">
        <v>199</v>
      </c>
      <c r="AH315" s="2745"/>
    </row>
    <row r="316" spans="1:34" ht="51.75" customHeight="1" x14ac:dyDescent="0.25">
      <c r="A316" s="2572"/>
      <c r="B316" s="2578"/>
      <c r="C316" s="3059"/>
      <c r="D316" s="2597"/>
      <c r="E316" s="2746"/>
      <c r="F316" s="2747"/>
      <c r="G316" s="2748"/>
      <c r="H316" s="2748"/>
      <c r="I316" s="2748"/>
      <c r="J316" s="2749"/>
      <c r="K316" s="2749"/>
      <c r="L316" s="2750"/>
      <c r="M316" s="2750"/>
      <c r="N316" s="2748"/>
      <c r="O316" s="2751"/>
      <c r="P316" s="3189"/>
      <c r="Q316" s="3191"/>
      <c r="R316" s="3191"/>
      <c r="S316" s="3191"/>
      <c r="T316" s="3205"/>
      <c r="U316" s="2748"/>
      <c r="V316" s="1213"/>
      <c r="W316" s="135" t="s">
        <v>200</v>
      </c>
      <c r="X316" s="37" t="s">
        <v>1150</v>
      </c>
      <c r="Y316" s="38">
        <v>1</v>
      </c>
      <c r="Z316" s="39" t="s">
        <v>204</v>
      </c>
      <c r="AA316" s="40">
        <v>3</v>
      </c>
      <c r="AB316" s="21">
        <f>+Y316*AA316</f>
        <v>3</v>
      </c>
      <c r="AC316" s="21">
        <f t="shared" si="58"/>
        <v>3.36</v>
      </c>
      <c r="AD316" s="41"/>
      <c r="AE316" s="39"/>
      <c r="AF316" s="24"/>
      <c r="AG316" s="39" t="s">
        <v>199</v>
      </c>
      <c r="AH316" s="2745"/>
    </row>
    <row r="317" spans="1:34" ht="51.75" customHeight="1" x14ac:dyDescent="0.25">
      <c r="A317" s="2572"/>
      <c r="B317" s="2578"/>
      <c r="C317" s="3059"/>
      <c r="D317" s="2597"/>
      <c r="E317" s="2746"/>
      <c r="F317" s="2747"/>
      <c r="G317" s="2748"/>
      <c r="H317" s="2748"/>
      <c r="I317" s="2748"/>
      <c r="J317" s="2749"/>
      <c r="K317" s="2749"/>
      <c r="L317" s="2750"/>
      <c r="M317" s="2750"/>
      <c r="N317" s="2748"/>
      <c r="O317" s="2751"/>
      <c r="P317" s="3224"/>
      <c r="Q317" s="3191"/>
      <c r="R317" s="3191"/>
      <c r="S317" s="3191"/>
      <c r="T317" s="3205"/>
      <c r="U317" s="2748"/>
      <c r="V317" s="1213"/>
      <c r="W317" s="135" t="s">
        <v>200</v>
      </c>
      <c r="X317" s="37" t="s">
        <v>1151</v>
      </c>
      <c r="Y317" s="38">
        <v>1</v>
      </c>
      <c r="Z317" s="39" t="s">
        <v>204</v>
      </c>
      <c r="AA317" s="40">
        <v>2.7</v>
      </c>
      <c r="AB317" s="21">
        <f>+Y317*AA317</f>
        <v>2.7</v>
      </c>
      <c r="AC317" s="21">
        <f t="shared" si="58"/>
        <v>3.024</v>
      </c>
      <c r="AD317" s="41"/>
      <c r="AE317" s="39"/>
      <c r="AF317" s="24"/>
      <c r="AG317" s="39" t="s">
        <v>199</v>
      </c>
      <c r="AH317" s="2745"/>
    </row>
    <row r="318" spans="1:34" ht="155.25" customHeight="1" x14ac:dyDescent="0.25">
      <c r="A318" s="2572"/>
      <c r="B318" s="2578"/>
      <c r="C318" s="2026" t="s">
        <v>19</v>
      </c>
      <c r="D318" s="1063" t="s">
        <v>20</v>
      </c>
      <c r="E318" s="1061" t="s">
        <v>92</v>
      </c>
      <c r="F318" s="1044" t="s">
        <v>200</v>
      </c>
      <c r="G318" s="1035" t="s">
        <v>1152</v>
      </c>
      <c r="H318" s="1035" t="s">
        <v>1153</v>
      </c>
      <c r="I318" s="1035" t="s">
        <v>1154</v>
      </c>
      <c r="J318" s="1239">
        <v>5</v>
      </c>
      <c r="K318" s="1240">
        <v>4</v>
      </c>
      <c r="L318" s="1042">
        <v>14</v>
      </c>
      <c r="M318" s="1042">
        <v>24</v>
      </c>
      <c r="N318" s="1035" t="s">
        <v>1155</v>
      </c>
      <c r="O318" s="1064" t="s">
        <v>1156</v>
      </c>
      <c r="P318" s="883">
        <f>AD318</f>
        <v>0</v>
      </c>
      <c r="Q318" s="1067">
        <v>0</v>
      </c>
      <c r="R318" s="1067">
        <v>0</v>
      </c>
      <c r="S318" s="1067">
        <v>0</v>
      </c>
      <c r="T318" s="1069">
        <f>SUM(P318:S318)</f>
        <v>0</v>
      </c>
      <c r="U318" s="1053" t="s">
        <v>1082</v>
      </c>
      <c r="V318" s="1076"/>
      <c r="W318" s="209"/>
      <c r="X318" s="210"/>
      <c r="Y318" s="211"/>
      <c r="Z318" s="212"/>
      <c r="AA318" s="213"/>
      <c r="AB318" s="151"/>
      <c r="AC318" s="151"/>
      <c r="AD318" s="214"/>
      <c r="AE318" s="212"/>
      <c r="AF318" s="154"/>
      <c r="AG318" s="215"/>
      <c r="AH318" s="1166"/>
    </row>
    <row r="319" spans="1:34" ht="155.25" customHeight="1" x14ac:dyDescent="0.25">
      <c r="A319" s="2573"/>
      <c r="B319" s="2579"/>
      <c r="C319" s="2013" t="s">
        <v>19</v>
      </c>
      <c r="D319" s="290" t="s">
        <v>20</v>
      </c>
      <c r="E319" s="293" t="s">
        <v>93</v>
      </c>
      <c r="F319" s="421" t="s">
        <v>200</v>
      </c>
      <c r="G319" s="291" t="s">
        <v>1157</v>
      </c>
      <c r="H319" s="291" t="s">
        <v>1158</v>
      </c>
      <c r="I319" s="291" t="s">
        <v>1159</v>
      </c>
      <c r="J319" s="301">
        <v>5</v>
      </c>
      <c r="K319" s="301">
        <v>4</v>
      </c>
      <c r="L319" s="294">
        <v>24</v>
      </c>
      <c r="M319" s="294">
        <v>24</v>
      </c>
      <c r="N319" s="291" t="s">
        <v>1160</v>
      </c>
      <c r="O319" s="325" t="s">
        <v>1161</v>
      </c>
      <c r="P319" s="305">
        <f>AD319</f>
        <v>0</v>
      </c>
      <c r="Q319" s="306">
        <v>0</v>
      </c>
      <c r="R319" s="306">
        <v>0</v>
      </c>
      <c r="S319" s="306">
        <v>0</v>
      </c>
      <c r="T319" s="307">
        <f>SUM(P319:S319)</f>
        <v>0</v>
      </c>
      <c r="U319" s="422" t="s">
        <v>1082</v>
      </c>
      <c r="V319" s="1274"/>
      <c r="W319" s="329"/>
      <c r="X319" s="435"/>
      <c r="Y319" s="311"/>
      <c r="Z319" s="312"/>
      <c r="AA319" s="313"/>
      <c r="AB319" s="238"/>
      <c r="AC319" s="238"/>
      <c r="AD319" s="314"/>
      <c r="AE319" s="312"/>
      <c r="AF319" s="315"/>
      <c r="AG319" s="1241"/>
      <c r="AH319" s="300"/>
    </row>
    <row r="320" spans="1:34" ht="156.75" customHeight="1" x14ac:dyDescent="0.25">
      <c r="A320" s="2571" t="s">
        <v>146</v>
      </c>
      <c r="B320" s="2568" t="s">
        <v>146</v>
      </c>
      <c r="C320" s="2027" t="s">
        <v>19</v>
      </c>
      <c r="D320" s="1052" t="s">
        <v>20</v>
      </c>
      <c r="E320" s="1062" t="s">
        <v>91</v>
      </c>
      <c r="F320" s="1045" t="s">
        <v>200</v>
      </c>
      <c r="G320" s="1036" t="s">
        <v>1162</v>
      </c>
      <c r="H320" s="1036" t="s">
        <v>219</v>
      </c>
      <c r="I320" s="1036" t="s">
        <v>1163</v>
      </c>
      <c r="J320" s="1242">
        <v>1</v>
      </c>
      <c r="K320" s="1242">
        <v>1</v>
      </c>
      <c r="L320" s="1043">
        <v>4</v>
      </c>
      <c r="M320" s="1043">
        <v>8</v>
      </c>
      <c r="N320" s="1036" t="s">
        <v>1164</v>
      </c>
      <c r="O320" s="1065" t="s">
        <v>1165</v>
      </c>
      <c r="P320" s="1072">
        <f>AD320</f>
        <v>0</v>
      </c>
      <c r="Q320" s="1068">
        <v>0</v>
      </c>
      <c r="R320" s="1068">
        <v>0</v>
      </c>
      <c r="S320" s="1068">
        <v>0</v>
      </c>
      <c r="T320" s="1070">
        <f>SUM(P320:S320)</f>
        <v>0</v>
      </c>
      <c r="U320" s="1054" t="s">
        <v>1082</v>
      </c>
      <c r="V320" s="1077"/>
      <c r="W320" s="217"/>
      <c r="X320" s="218"/>
      <c r="Y320" s="200"/>
      <c r="Z320" s="201"/>
      <c r="AA320" s="202"/>
      <c r="AB320" s="203"/>
      <c r="AC320" s="203"/>
      <c r="AD320" s="204"/>
      <c r="AE320" s="201"/>
      <c r="AF320" s="205"/>
      <c r="AG320" s="206"/>
      <c r="AH320" s="1028"/>
    </row>
    <row r="321" spans="1:34" s="18" customFormat="1" ht="120.75" customHeight="1" thickBot="1" x14ac:dyDescent="0.3">
      <c r="A321" s="2572"/>
      <c r="B321" s="2569"/>
      <c r="C321" s="2028" t="s">
        <v>19</v>
      </c>
      <c r="D321" s="884" t="s">
        <v>20</v>
      </c>
      <c r="E321" s="885" t="s">
        <v>91</v>
      </c>
      <c r="F321" s="886" t="s">
        <v>200</v>
      </c>
      <c r="G321" s="887" t="s">
        <v>1166</v>
      </c>
      <c r="H321" s="887" t="s">
        <v>220</v>
      </c>
      <c r="I321" s="887" t="s">
        <v>1167</v>
      </c>
      <c r="J321" s="888">
        <v>5</v>
      </c>
      <c r="K321" s="888">
        <v>0</v>
      </c>
      <c r="L321" s="889">
        <v>4</v>
      </c>
      <c r="M321" s="889">
        <v>0</v>
      </c>
      <c r="N321" s="887" t="s">
        <v>1168</v>
      </c>
      <c r="O321" s="890" t="s">
        <v>221</v>
      </c>
      <c r="P321" s="891">
        <f>AD321</f>
        <v>0</v>
      </c>
      <c r="Q321" s="892">
        <v>0</v>
      </c>
      <c r="R321" s="892">
        <v>0</v>
      </c>
      <c r="S321" s="892">
        <v>0</v>
      </c>
      <c r="T321" s="893">
        <f>SUM(P321:S321)</f>
        <v>0</v>
      </c>
      <c r="U321" s="887" t="s">
        <v>1169</v>
      </c>
      <c r="V321" s="1078"/>
      <c r="W321" s="1243"/>
      <c r="X321" s="1244"/>
      <c r="Y321" s="894"/>
      <c r="Z321" s="895"/>
      <c r="AA321" s="896"/>
      <c r="AB321" s="897"/>
      <c r="AC321" s="897"/>
      <c r="AD321" s="898"/>
      <c r="AE321" s="895"/>
      <c r="AF321" s="899"/>
      <c r="AG321" s="900"/>
      <c r="AH321" s="237"/>
    </row>
    <row r="322" spans="1:34" s="67" customFormat="1" ht="22.5" customHeight="1" thickBot="1" x14ac:dyDescent="0.3">
      <c r="A322" s="2535"/>
      <c r="B322" s="2570"/>
      <c r="C322" s="2592" t="s">
        <v>137</v>
      </c>
      <c r="D322" s="2592"/>
      <c r="E322" s="2592"/>
      <c r="F322" s="2592"/>
      <c r="G322" s="2592"/>
      <c r="H322" s="2592"/>
      <c r="I322" s="2592"/>
      <c r="J322" s="2592"/>
      <c r="K322" s="2592"/>
      <c r="L322" s="2592"/>
      <c r="M322" s="2592"/>
      <c r="N322" s="2592"/>
      <c r="O322" s="101" t="s">
        <v>138</v>
      </c>
      <c r="P322" s="117">
        <f>SUM(P277:P321)</f>
        <v>2370.7759999999994</v>
      </c>
      <c r="Q322" s="117">
        <f>SUM(Q277:Q321)</f>
        <v>0</v>
      </c>
      <c r="R322" s="117">
        <f>SUM(R277:R321)</f>
        <v>0</v>
      </c>
      <c r="S322" s="117">
        <f>SUM(S277:S321)</f>
        <v>0</v>
      </c>
      <c r="T322" s="117">
        <f>SUM(T277:T321)</f>
        <v>2370.7759999999994</v>
      </c>
      <c r="U322" s="103"/>
      <c r="V322" s="3171" t="s">
        <v>139</v>
      </c>
      <c r="W322" s="2592"/>
      <c r="X322" s="2592"/>
      <c r="Y322" s="2592"/>
      <c r="Z322" s="2592"/>
      <c r="AA322" s="2592"/>
      <c r="AB322" s="2592"/>
      <c r="AC322" s="101" t="s">
        <v>138</v>
      </c>
      <c r="AD322" s="106">
        <f>SUM(AD277:AD321)</f>
        <v>2370.7759999999994</v>
      </c>
      <c r="AE322" s="3172"/>
      <c r="AF322" s="3173"/>
      <c r="AG322" s="3173"/>
      <c r="AH322" s="3174"/>
    </row>
    <row r="323" spans="1:34" s="18" customFormat="1" ht="64.5" customHeight="1" x14ac:dyDescent="0.25">
      <c r="A323" s="2571" t="s">
        <v>146</v>
      </c>
      <c r="B323" s="2587" t="s">
        <v>147</v>
      </c>
      <c r="C323" s="3003" t="s">
        <v>19</v>
      </c>
      <c r="D323" s="2885" t="s">
        <v>20</v>
      </c>
      <c r="E323" s="2888" t="s">
        <v>92</v>
      </c>
      <c r="F323" s="3465" t="s">
        <v>200</v>
      </c>
      <c r="G323" s="2601" t="s">
        <v>1170</v>
      </c>
      <c r="H323" s="2601" t="s">
        <v>1171</v>
      </c>
      <c r="I323" s="2601" t="s">
        <v>1172</v>
      </c>
      <c r="J323" s="3244">
        <v>2</v>
      </c>
      <c r="K323" s="3244">
        <v>0</v>
      </c>
      <c r="L323" s="2599">
        <v>4</v>
      </c>
      <c r="M323" s="2599">
        <v>0</v>
      </c>
      <c r="N323" s="2601" t="s">
        <v>1173</v>
      </c>
      <c r="O323" s="2936" t="s">
        <v>1174</v>
      </c>
      <c r="P323" s="3216">
        <f>+AD323</f>
        <v>302.39999999999998</v>
      </c>
      <c r="Q323" s="3218">
        <v>0</v>
      </c>
      <c r="R323" s="3218">
        <v>0</v>
      </c>
      <c r="S323" s="3220">
        <v>0</v>
      </c>
      <c r="T323" s="3222">
        <f>SUM(P323:R324)</f>
        <v>302.39999999999998</v>
      </c>
      <c r="U323" s="2601" t="s">
        <v>1175</v>
      </c>
      <c r="V323" s="257" t="s">
        <v>233</v>
      </c>
      <c r="W323" s="1245"/>
      <c r="X323" s="1246" t="s">
        <v>234</v>
      </c>
      <c r="Y323" s="1247"/>
      <c r="Z323" s="1248"/>
      <c r="AA323" s="1249"/>
      <c r="AB323" s="1249"/>
      <c r="AC323" s="1249"/>
      <c r="AD323" s="1250">
        <f>SUM(AC324)</f>
        <v>302.39999999999998</v>
      </c>
      <c r="AE323" s="1248"/>
      <c r="AF323" s="1251"/>
      <c r="AG323" s="1251"/>
      <c r="AH323" s="3209" t="s">
        <v>1176</v>
      </c>
    </row>
    <row r="324" spans="1:34" s="18" customFormat="1" ht="64.5" customHeight="1" x14ac:dyDescent="0.25">
      <c r="A324" s="2572"/>
      <c r="B324" s="2575"/>
      <c r="C324" s="2595"/>
      <c r="D324" s="2886"/>
      <c r="E324" s="2729"/>
      <c r="F324" s="2712"/>
      <c r="G324" s="2602"/>
      <c r="H324" s="2602"/>
      <c r="I324" s="2602"/>
      <c r="J324" s="3245"/>
      <c r="K324" s="3245"/>
      <c r="L324" s="2600"/>
      <c r="M324" s="2600"/>
      <c r="N324" s="2602"/>
      <c r="O324" s="2927"/>
      <c r="P324" s="3217"/>
      <c r="Q324" s="3219"/>
      <c r="R324" s="3219"/>
      <c r="S324" s="3221"/>
      <c r="T324" s="3223"/>
      <c r="U324" s="2602"/>
      <c r="V324" s="1213"/>
      <c r="W324" s="1252" t="s">
        <v>200</v>
      </c>
      <c r="X324" s="1180" t="s">
        <v>1177</v>
      </c>
      <c r="Y324" s="1217">
        <v>1</v>
      </c>
      <c r="Z324" s="1174" t="s">
        <v>204</v>
      </c>
      <c r="AA324" s="1224">
        <v>270</v>
      </c>
      <c r="AB324" s="1253">
        <f>+Y324*AA324</f>
        <v>270</v>
      </c>
      <c r="AC324" s="21">
        <f t="shared" ref="AC324" si="59">+AB324*0.12+AB324</f>
        <v>302.39999999999998</v>
      </c>
      <c r="AD324" s="1254"/>
      <c r="AE324" s="20"/>
      <c r="AF324" s="1184"/>
      <c r="AG324" s="20" t="s">
        <v>199</v>
      </c>
      <c r="AH324" s="3210"/>
    </row>
    <row r="325" spans="1:34" s="18" customFormat="1" ht="60" customHeight="1" x14ac:dyDescent="0.25">
      <c r="A325" s="2572"/>
      <c r="B325" s="2575"/>
      <c r="C325" s="2593" t="s">
        <v>19</v>
      </c>
      <c r="D325" s="3192" t="s">
        <v>20</v>
      </c>
      <c r="E325" s="2728" t="s">
        <v>92</v>
      </c>
      <c r="F325" s="3195" t="s">
        <v>200</v>
      </c>
      <c r="G325" s="2728" t="s">
        <v>1178</v>
      </c>
      <c r="H325" s="2728" t="s">
        <v>1179</v>
      </c>
      <c r="I325" s="2728" t="s">
        <v>1180</v>
      </c>
      <c r="J325" s="3229">
        <v>4</v>
      </c>
      <c r="K325" s="3229">
        <v>4</v>
      </c>
      <c r="L325" s="3231">
        <v>4</v>
      </c>
      <c r="M325" s="3231">
        <v>4</v>
      </c>
      <c r="N325" s="2728" t="s">
        <v>1181</v>
      </c>
      <c r="O325" s="2730" t="s">
        <v>1182</v>
      </c>
      <c r="P325" s="3237">
        <f>+AD327</f>
        <v>94.99839999999999</v>
      </c>
      <c r="Q325" s="3234">
        <v>0</v>
      </c>
      <c r="R325" s="3234">
        <f>+AD325</f>
        <v>2318.4</v>
      </c>
      <c r="S325" s="3234">
        <v>0</v>
      </c>
      <c r="T325" s="3200">
        <f>SUM(P325:S328)</f>
        <v>2413.3984</v>
      </c>
      <c r="U325" s="3211" t="s">
        <v>1183</v>
      </c>
      <c r="V325" s="1076" t="s">
        <v>624</v>
      </c>
      <c r="W325" s="220"/>
      <c r="X325" s="210" t="s">
        <v>256</v>
      </c>
      <c r="Y325" s="211"/>
      <c r="Z325" s="212"/>
      <c r="AA325" s="213"/>
      <c r="AB325" s="151"/>
      <c r="AC325" s="151"/>
      <c r="AD325" s="214">
        <f>+AC326</f>
        <v>2318.4</v>
      </c>
      <c r="AE325" s="153"/>
      <c r="AF325" s="1257"/>
      <c r="AG325" s="153"/>
      <c r="AH325" s="3214" t="s">
        <v>1184</v>
      </c>
    </row>
    <row r="326" spans="1:34" s="18" customFormat="1" ht="60" customHeight="1" x14ac:dyDescent="0.25">
      <c r="A326" s="2572"/>
      <c r="B326" s="2575"/>
      <c r="C326" s="2754"/>
      <c r="D326" s="2886"/>
      <c r="E326" s="2729"/>
      <c r="F326" s="2712"/>
      <c r="G326" s="2729"/>
      <c r="H326" s="2729"/>
      <c r="I326" s="2729"/>
      <c r="J326" s="3136"/>
      <c r="K326" s="3136"/>
      <c r="L326" s="3232"/>
      <c r="M326" s="3232"/>
      <c r="N326" s="2729"/>
      <c r="O326" s="2731"/>
      <c r="P326" s="3238"/>
      <c r="Q326" s="3235"/>
      <c r="R326" s="3235"/>
      <c r="S326" s="3235"/>
      <c r="T326" s="3201"/>
      <c r="U326" s="3212"/>
      <c r="V326" s="249"/>
      <c r="W326" s="135"/>
      <c r="X326" s="37" t="s">
        <v>1185</v>
      </c>
      <c r="Y326" s="38">
        <v>2</v>
      </c>
      <c r="Z326" s="39" t="s">
        <v>204</v>
      </c>
      <c r="AA326" s="40">
        <v>1035</v>
      </c>
      <c r="AB326" s="21">
        <f>+Y326*AA326</f>
        <v>2070</v>
      </c>
      <c r="AC326" s="21">
        <f t="shared" ref="AC326" si="60">+AB326*0.12+AB326</f>
        <v>2318.4</v>
      </c>
      <c r="AD326" s="41"/>
      <c r="AE326" s="20"/>
      <c r="AF326" s="1184"/>
      <c r="AG326" s="20" t="s">
        <v>199</v>
      </c>
      <c r="AH326" s="3210"/>
    </row>
    <row r="327" spans="1:34" s="18" customFormat="1" ht="60" customHeight="1" x14ac:dyDescent="0.25">
      <c r="A327" s="2572"/>
      <c r="B327" s="2575"/>
      <c r="C327" s="2754"/>
      <c r="D327" s="2886"/>
      <c r="E327" s="2729"/>
      <c r="F327" s="2712"/>
      <c r="G327" s="2729"/>
      <c r="H327" s="2729"/>
      <c r="I327" s="2729"/>
      <c r="J327" s="3136"/>
      <c r="K327" s="3136"/>
      <c r="L327" s="3232"/>
      <c r="M327" s="3232"/>
      <c r="N327" s="2729"/>
      <c r="O327" s="2731"/>
      <c r="P327" s="3238"/>
      <c r="Q327" s="3235"/>
      <c r="R327" s="3235"/>
      <c r="S327" s="3235"/>
      <c r="T327" s="3201"/>
      <c r="U327" s="3212"/>
      <c r="V327" s="2242" t="s">
        <v>630</v>
      </c>
      <c r="W327" s="2243"/>
      <c r="X327" s="2244" t="s">
        <v>436</v>
      </c>
      <c r="Y327" s="2245"/>
      <c r="Z327" s="2246"/>
      <c r="AA327" s="2247"/>
      <c r="AB327" s="2248"/>
      <c r="AC327" s="2248"/>
      <c r="AD327" s="2249">
        <f>+AC328</f>
        <v>94.99839999999999</v>
      </c>
      <c r="AE327" s="222"/>
      <c r="AF327" s="1266"/>
      <c r="AG327" s="222"/>
      <c r="AH327" s="3210"/>
    </row>
    <row r="328" spans="1:34" ht="60" customHeight="1" x14ac:dyDescent="0.25">
      <c r="A328" s="2573"/>
      <c r="B328" s="2576"/>
      <c r="C328" s="2842"/>
      <c r="D328" s="2887"/>
      <c r="E328" s="2889"/>
      <c r="F328" s="3196"/>
      <c r="G328" s="2889"/>
      <c r="H328" s="2889"/>
      <c r="I328" s="2889"/>
      <c r="J328" s="3230"/>
      <c r="K328" s="3230"/>
      <c r="L328" s="3233"/>
      <c r="M328" s="3233"/>
      <c r="N328" s="2889"/>
      <c r="O328" s="2954"/>
      <c r="P328" s="3239"/>
      <c r="Q328" s="3236"/>
      <c r="R328" s="3236"/>
      <c r="S328" s="3236"/>
      <c r="T328" s="3202"/>
      <c r="U328" s="3213"/>
      <c r="V328" s="2250"/>
      <c r="W328" s="2251"/>
      <c r="X328" s="2232" t="s">
        <v>2778</v>
      </c>
      <c r="Y328" s="2233">
        <v>1</v>
      </c>
      <c r="Z328" s="1512" t="s">
        <v>204</v>
      </c>
      <c r="AA328" s="2252">
        <v>84.82</v>
      </c>
      <c r="AB328" s="2234">
        <f>+AA328*0.12</f>
        <v>10.178399999999998</v>
      </c>
      <c r="AC328" s="2234">
        <f>+AA328+AB328</f>
        <v>94.99839999999999</v>
      </c>
      <c r="AD328" s="2235"/>
      <c r="AE328" s="26"/>
      <c r="AF328" s="1258"/>
      <c r="AG328" s="26" t="s">
        <v>199</v>
      </c>
      <c r="AH328" s="3215"/>
    </row>
    <row r="329" spans="1:34" ht="147" customHeight="1" x14ac:dyDescent="0.25">
      <c r="A329" s="2571" t="s">
        <v>146</v>
      </c>
      <c r="B329" s="2574" t="s">
        <v>147</v>
      </c>
      <c r="C329" s="2029" t="s">
        <v>19</v>
      </c>
      <c r="D329" s="1259" t="s">
        <v>20</v>
      </c>
      <c r="E329" s="1054" t="s">
        <v>93</v>
      </c>
      <c r="F329" s="1058" t="s">
        <v>200</v>
      </c>
      <c r="G329" s="1054" t="s">
        <v>1186</v>
      </c>
      <c r="H329" s="1054" t="s">
        <v>1187</v>
      </c>
      <c r="I329" s="1054" t="s">
        <v>1188</v>
      </c>
      <c r="J329" s="1260">
        <v>4</v>
      </c>
      <c r="K329" s="1260">
        <v>0</v>
      </c>
      <c r="L329" s="1261">
        <v>4</v>
      </c>
      <c r="M329" s="1261">
        <v>0</v>
      </c>
      <c r="N329" s="1054" t="s">
        <v>1189</v>
      </c>
      <c r="O329" s="1262" t="s">
        <v>1190</v>
      </c>
      <c r="P329" s="1263">
        <f>AD329</f>
        <v>0</v>
      </c>
      <c r="Q329" s="1264">
        <v>0</v>
      </c>
      <c r="R329" s="1264">
        <v>0</v>
      </c>
      <c r="S329" s="1264">
        <v>0</v>
      </c>
      <c r="T329" s="1265">
        <f>SUM(P329:S329)</f>
        <v>0</v>
      </c>
      <c r="U329" s="2285" t="s">
        <v>1183</v>
      </c>
      <c r="V329" s="701"/>
      <c r="W329" s="1021"/>
      <c r="X329" s="221"/>
      <c r="Y329" s="948"/>
      <c r="Z329" s="222"/>
      <c r="AA329" s="203"/>
      <c r="AB329" s="203"/>
      <c r="AC329" s="203"/>
      <c r="AD329" s="640"/>
      <c r="AE329" s="222"/>
      <c r="AF329" s="1266"/>
      <c r="AG329" s="222"/>
      <c r="AH329" s="1267"/>
    </row>
    <row r="330" spans="1:34" ht="32.25" customHeight="1" x14ac:dyDescent="0.25">
      <c r="A330" s="2572"/>
      <c r="B330" s="2575"/>
      <c r="C330" s="2593" t="s">
        <v>19</v>
      </c>
      <c r="D330" s="3193" t="s">
        <v>20</v>
      </c>
      <c r="E330" s="2728" t="s">
        <v>92</v>
      </c>
      <c r="F330" s="3195" t="s">
        <v>200</v>
      </c>
      <c r="G330" s="2728" t="s">
        <v>1191</v>
      </c>
      <c r="H330" s="2728" t="s">
        <v>1192</v>
      </c>
      <c r="I330" s="2728" t="s">
        <v>1193</v>
      </c>
      <c r="J330" s="3197">
        <v>8</v>
      </c>
      <c r="K330" s="3197">
        <v>6</v>
      </c>
      <c r="L330" s="3241">
        <v>14</v>
      </c>
      <c r="M330" s="3231">
        <v>24</v>
      </c>
      <c r="N330" s="2728" t="s">
        <v>1194</v>
      </c>
      <c r="O330" s="2730" t="s">
        <v>1195</v>
      </c>
      <c r="P330" s="3237">
        <f>AD330</f>
        <v>68.319999999999993</v>
      </c>
      <c r="Q330" s="3234">
        <v>0</v>
      </c>
      <c r="R330" s="3234">
        <v>0</v>
      </c>
      <c r="S330" s="3234">
        <v>0</v>
      </c>
      <c r="T330" s="3200">
        <f>SUM(P330:S333)</f>
        <v>68.319999999999993</v>
      </c>
      <c r="U330" s="3211" t="s">
        <v>1196</v>
      </c>
      <c r="V330" s="676" t="s">
        <v>252</v>
      </c>
      <c r="W330" s="220"/>
      <c r="X330" s="210" t="s">
        <v>229</v>
      </c>
      <c r="Y330" s="211"/>
      <c r="Z330" s="212"/>
      <c r="AA330" s="213"/>
      <c r="AB330" s="151"/>
      <c r="AC330" s="151"/>
      <c r="AD330" s="214">
        <f>SUM(AC331:AC333)</f>
        <v>68.319999999999993</v>
      </c>
      <c r="AE330" s="14"/>
      <c r="AF330" s="1268"/>
      <c r="AG330" s="14"/>
      <c r="AH330" s="3615" t="s">
        <v>1222</v>
      </c>
    </row>
    <row r="331" spans="1:34" ht="32.25" customHeight="1" x14ac:dyDescent="0.25">
      <c r="A331" s="2572"/>
      <c r="B331" s="2575"/>
      <c r="C331" s="2595"/>
      <c r="D331" s="2916"/>
      <c r="E331" s="2729"/>
      <c r="F331" s="2712"/>
      <c r="G331" s="2729"/>
      <c r="H331" s="2729"/>
      <c r="I331" s="2729"/>
      <c r="J331" s="3198"/>
      <c r="K331" s="3198"/>
      <c r="L331" s="3242"/>
      <c r="M331" s="3232"/>
      <c r="N331" s="2729"/>
      <c r="O331" s="2731"/>
      <c r="P331" s="3238"/>
      <c r="Q331" s="3235"/>
      <c r="R331" s="3235"/>
      <c r="S331" s="3235"/>
      <c r="T331" s="3201"/>
      <c r="U331" s="3212"/>
      <c r="V331" s="1216"/>
      <c r="W331" s="216" t="s">
        <v>1197</v>
      </c>
      <c r="X331" s="37" t="s">
        <v>1198</v>
      </c>
      <c r="Y331" s="38">
        <v>2</v>
      </c>
      <c r="Z331" s="39" t="s">
        <v>204</v>
      </c>
      <c r="AA331" s="40">
        <v>5</v>
      </c>
      <c r="AB331" s="21">
        <f>+Y331*AA331</f>
        <v>10</v>
      </c>
      <c r="AC331" s="21">
        <f t="shared" ref="AC331:AC333" si="61">+AB331*0.12+AB331</f>
        <v>11.2</v>
      </c>
      <c r="AD331" s="41"/>
      <c r="AE331" s="20"/>
      <c r="AF331" s="1184"/>
      <c r="AG331" s="20" t="s">
        <v>199</v>
      </c>
      <c r="AH331" s="3616"/>
    </row>
    <row r="332" spans="1:34" ht="32.25" customHeight="1" x14ac:dyDescent="0.25">
      <c r="A332" s="2572"/>
      <c r="B332" s="2575"/>
      <c r="C332" s="2595"/>
      <c r="D332" s="2916"/>
      <c r="E332" s="2729"/>
      <c r="F332" s="2712"/>
      <c r="G332" s="2729"/>
      <c r="H332" s="2729"/>
      <c r="I332" s="2729"/>
      <c r="J332" s="3198"/>
      <c r="K332" s="3198"/>
      <c r="L332" s="3242"/>
      <c r="M332" s="3232"/>
      <c r="N332" s="2729"/>
      <c r="O332" s="2731"/>
      <c r="P332" s="3238"/>
      <c r="Q332" s="3235"/>
      <c r="R332" s="3235"/>
      <c r="S332" s="3235"/>
      <c r="T332" s="3201"/>
      <c r="U332" s="3212"/>
      <c r="V332" s="1213"/>
      <c r="W332" s="216" t="s">
        <v>230</v>
      </c>
      <c r="X332" s="37" t="s">
        <v>231</v>
      </c>
      <c r="Y332" s="38">
        <v>1</v>
      </c>
      <c r="Z332" s="39" t="s">
        <v>204</v>
      </c>
      <c r="AA332" s="40">
        <v>33</v>
      </c>
      <c r="AB332" s="21">
        <f>+Y332*AA332</f>
        <v>33</v>
      </c>
      <c r="AC332" s="21">
        <f t="shared" si="61"/>
        <v>36.96</v>
      </c>
      <c r="AD332" s="41"/>
      <c r="AE332" s="20"/>
      <c r="AF332" s="1184"/>
      <c r="AG332" s="20" t="s">
        <v>199</v>
      </c>
      <c r="AH332" s="3616"/>
    </row>
    <row r="333" spans="1:34" ht="32.25" customHeight="1" x14ac:dyDescent="0.25">
      <c r="A333" s="2572"/>
      <c r="B333" s="2575"/>
      <c r="C333" s="2842"/>
      <c r="D333" s="3194"/>
      <c r="E333" s="2889"/>
      <c r="F333" s="3196"/>
      <c r="G333" s="2889"/>
      <c r="H333" s="2889"/>
      <c r="I333" s="2889"/>
      <c r="J333" s="3199"/>
      <c r="K333" s="3199"/>
      <c r="L333" s="3243"/>
      <c r="M333" s="3233"/>
      <c r="N333" s="2889"/>
      <c r="O333" s="2954"/>
      <c r="P333" s="3239"/>
      <c r="Q333" s="3236"/>
      <c r="R333" s="3236"/>
      <c r="S333" s="3236"/>
      <c r="T333" s="3202"/>
      <c r="U333" s="3213"/>
      <c r="V333" s="1269"/>
      <c r="W333" s="223" t="s">
        <v>1199</v>
      </c>
      <c r="X333" s="939" t="s">
        <v>1200</v>
      </c>
      <c r="Y333" s="224">
        <v>1</v>
      </c>
      <c r="Z333" s="225" t="s">
        <v>204</v>
      </c>
      <c r="AA333" s="226">
        <v>18</v>
      </c>
      <c r="AB333" s="227">
        <f>+Y333*AA333</f>
        <v>18</v>
      </c>
      <c r="AC333" s="227">
        <f t="shared" si="61"/>
        <v>20.16</v>
      </c>
      <c r="AD333" s="228"/>
      <c r="AE333" s="26"/>
      <c r="AF333" s="1258"/>
      <c r="AG333" s="26" t="s">
        <v>199</v>
      </c>
      <c r="AH333" s="3617"/>
    </row>
    <row r="334" spans="1:34" ht="20.25" customHeight="1" x14ac:dyDescent="0.25">
      <c r="A334" s="2572"/>
      <c r="B334" s="2575"/>
      <c r="C334" s="2593" t="s">
        <v>19</v>
      </c>
      <c r="D334" s="3192" t="s">
        <v>20</v>
      </c>
      <c r="E334" s="2728" t="s">
        <v>92</v>
      </c>
      <c r="F334" s="3195" t="s">
        <v>200</v>
      </c>
      <c r="G334" s="2728" t="s">
        <v>1201</v>
      </c>
      <c r="H334" s="2728" t="s">
        <v>1202</v>
      </c>
      <c r="I334" s="2728" t="s">
        <v>1203</v>
      </c>
      <c r="J334" s="3229">
        <v>2</v>
      </c>
      <c r="K334" s="3229">
        <v>0</v>
      </c>
      <c r="L334" s="3231">
        <v>24</v>
      </c>
      <c r="M334" s="3231">
        <v>0</v>
      </c>
      <c r="N334" s="2728" t="s">
        <v>1204</v>
      </c>
      <c r="O334" s="2730" t="s">
        <v>1205</v>
      </c>
      <c r="P334" s="3237">
        <f>AD334</f>
        <v>368.5440000000001</v>
      </c>
      <c r="Q334" s="3234">
        <v>0</v>
      </c>
      <c r="R334" s="3234">
        <v>0</v>
      </c>
      <c r="S334" s="3234">
        <v>0</v>
      </c>
      <c r="T334" s="3200">
        <f>SUM(P334:S342)</f>
        <v>368.5440000000001</v>
      </c>
      <c r="U334" s="3211" t="s">
        <v>1206</v>
      </c>
      <c r="V334" s="676" t="s">
        <v>197</v>
      </c>
      <c r="W334" s="229"/>
      <c r="X334" s="230" t="s">
        <v>198</v>
      </c>
      <c r="Y334" s="31"/>
      <c r="Z334" s="32"/>
      <c r="AA334" s="33"/>
      <c r="AB334" s="15"/>
      <c r="AC334" s="15"/>
      <c r="AD334" s="35">
        <f>SUM(AC335:AC342)</f>
        <v>368.5440000000001</v>
      </c>
      <c r="AE334" s="153"/>
      <c r="AF334" s="1257"/>
      <c r="AG334" s="153"/>
      <c r="AH334" s="3214"/>
    </row>
    <row r="335" spans="1:34" ht="20.25" customHeight="1" x14ac:dyDescent="0.25">
      <c r="A335" s="2572"/>
      <c r="B335" s="2575"/>
      <c r="C335" s="2595"/>
      <c r="D335" s="2886"/>
      <c r="E335" s="2729"/>
      <c r="F335" s="2712"/>
      <c r="G335" s="2729"/>
      <c r="H335" s="2729"/>
      <c r="I335" s="2729"/>
      <c r="J335" s="3136"/>
      <c r="K335" s="3136"/>
      <c r="L335" s="3232"/>
      <c r="M335" s="3232"/>
      <c r="N335" s="2729"/>
      <c r="O335" s="2731"/>
      <c r="P335" s="3238"/>
      <c r="Q335" s="3235"/>
      <c r="R335" s="3235"/>
      <c r="S335" s="3235"/>
      <c r="T335" s="3201"/>
      <c r="U335" s="3212"/>
      <c r="V335" s="1215"/>
      <c r="W335" s="180" t="s">
        <v>200</v>
      </c>
      <c r="X335" s="1179" t="s">
        <v>226</v>
      </c>
      <c r="Y335" s="48">
        <v>80</v>
      </c>
      <c r="Z335" s="49" t="s">
        <v>204</v>
      </c>
      <c r="AA335" s="50">
        <v>3.26</v>
      </c>
      <c r="AB335" s="21">
        <f>+Y335*AA335</f>
        <v>260.79999999999995</v>
      </c>
      <c r="AC335" s="21">
        <f>AB335</f>
        <v>260.79999999999995</v>
      </c>
      <c r="AD335" s="51"/>
      <c r="AE335" s="20"/>
      <c r="AF335" s="1184"/>
      <c r="AG335" s="20" t="s">
        <v>199</v>
      </c>
      <c r="AH335" s="3210"/>
    </row>
    <row r="336" spans="1:34" ht="20.25" customHeight="1" x14ac:dyDescent="0.25">
      <c r="A336" s="2572"/>
      <c r="B336" s="2575"/>
      <c r="C336" s="2595"/>
      <c r="D336" s="2886"/>
      <c r="E336" s="2729"/>
      <c r="F336" s="2712"/>
      <c r="G336" s="2729"/>
      <c r="H336" s="2729"/>
      <c r="I336" s="2729"/>
      <c r="J336" s="3136"/>
      <c r="K336" s="3136"/>
      <c r="L336" s="3232"/>
      <c r="M336" s="3232"/>
      <c r="N336" s="2729"/>
      <c r="O336" s="2731"/>
      <c r="P336" s="3238"/>
      <c r="Q336" s="3235"/>
      <c r="R336" s="3235"/>
      <c r="S336" s="3235"/>
      <c r="T336" s="3201"/>
      <c r="U336" s="3212"/>
      <c r="V336" s="1215"/>
      <c r="W336" s="180" t="s">
        <v>200</v>
      </c>
      <c r="X336" s="1180" t="s">
        <v>1110</v>
      </c>
      <c r="Y336" s="38">
        <v>40</v>
      </c>
      <c r="Z336" s="49" t="s">
        <v>204</v>
      </c>
      <c r="AA336" s="40">
        <v>0.33</v>
      </c>
      <c r="AB336" s="21">
        <f t="shared" ref="AB336:AB342" si="62">+Y336*AA336</f>
        <v>13.200000000000001</v>
      </c>
      <c r="AC336" s="21">
        <f t="shared" ref="AC336:AC342" si="63">+AB336*0.12+AB336</f>
        <v>14.784000000000001</v>
      </c>
      <c r="AD336" s="51"/>
      <c r="AE336" s="20"/>
      <c r="AF336" s="1184"/>
      <c r="AG336" s="20" t="s">
        <v>199</v>
      </c>
      <c r="AH336" s="3210"/>
    </row>
    <row r="337" spans="1:34" ht="20.25" customHeight="1" x14ac:dyDescent="0.25">
      <c r="A337" s="2572"/>
      <c r="B337" s="2575"/>
      <c r="C337" s="2595"/>
      <c r="D337" s="2886"/>
      <c r="E337" s="2729"/>
      <c r="F337" s="2712"/>
      <c r="G337" s="2729"/>
      <c r="H337" s="2729"/>
      <c r="I337" s="2729"/>
      <c r="J337" s="3136"/>
      <c r="K337" s="3136"/>
      <c r="L337" s="3232"/>
      <c r="M337" s="3232"/>
      <c r="N337" s="2729"/>
      <c r="O337" s="2731"/>
      <c r="P337" s="3238"/>
      <c r="Q337" s="3235"/>
      <c r="R337" s="3235"/>
      <c r="S337" s="3235"/>
      <c r="T337" s="3201"/>
      <c r="U337" s="3212"/>
      <c r="V337" s="1215"/>
      <c r="W337" s="180" t="s">
        <v>200</v>
      </c>
      <c r="X337" s="1225" t="s">
        <v>1111</v>
      </c>
      <c r="Y337" s="48">
        <v>50</v>
      </c>
      <c r="Z337" s="49" t="s">
        <v>204</v>
      </c>
      <c r="AA337" s="50">
        <v>0.1</v>
      </c>
      <c r="AB337" s="21">
        <f t="shared" si="62"/>
        <v>5</v>
      </c>
      <c r="AC337" s="21">
        <f t="shared" si="63"/>
        <v>5.6</v>
      </c>
      <c r="AD337" s="51"/>
      <c r="AE337" s="20"/>
      <c r="AF337" s="1184"/>
      <c r="AG337" s="20" t="s">
        <v>199</v>
      </c>
      <c r="AH337" s="3210"/>
    </row>
    <row r="338" spans="1:34" ht="20.25" customHeight="1" x14ac:dyDescent="0.25">
      <c r="A338" s="2572"/>
      <c r="B338" s="2575"/>
      <c r="C338" s="2595"/>
      <c r="D338" s="2886"/>
      <c r="E338" s="2729"/>
      <c r="F338" s="2712"/>
      <c r="G338" s="2729"/>
      <c r="H338" s="2729"/>
      <c r="I338" s="2729"/>
      <c r="J338" s="3136"/>
      <c r="K338" s="3136"/>
      <c r="L338" s="3232"/>
      <c r="M338" s="3232"/>
      <c r="N338" s="2729"/>
      <c r="O338" s="2731"/>
      <c r="P338" s="3238"/>
      <c r="Q338" s="3235"/>
      <c r="R338" s="3235"/>
      <c r="S338" s="3235"/>
      <c r="T338" s="3201"/>
      <c r="U338" s="3212"/>
      <c r="V338" s="1215"/>
      <c r="W338" s="180" t="s">
        <v>200</v>
      </c>
      <c r="X338" s="1225" t="s">
        <v>1112</v>
      </c>
      <c r="Y338" s="48">
        <v>50</v>
      </c>
      <c r="Z338" s="49" t="s">
        <v>204</v>
      </c>
      <c r="AA338" s="50">
        <v>0.1</v>
      </c>
      <c r="AB338" s="21">
        <f t="shared" si="62"/>
        <v>5</v>
      </c>
      <c r="AC338" s="21">
        <f t="shared" si="63"/>
        <v>5.6</v>
      </c>
      <c r="AD338" s="51"/>
      <c r="AE338" s="20"/>
      <c r="AF338" s="1184"/>
      <c r="AG338" s="20" t="s">
        <v>199</v>
      </c>
      <c r="AH338" s="3210"/>
    </row>
    <row r="339" spans="1:34" ht="20.25" customHeight="1" x14ac:dyDescent="0.25">
      <c r="A339" s="2572"/>
      <c r="B339" s="2575"/>
      <c r="C339" s="2595"/>
      <c r="D339" s="2886"/>
      <c r="E339" s="2729"/>
      <c r="F339" s="2712"/>
      <c r="G339" s="2729"/>
      <c r="H339" s="2729"/>
      <c r="I339" s="2729"/>
      <c r="J339" s="3136"/>
      <c r="K339" s="3136"/>
      <c r="L339" s="3232"/>
      <c r="M339" s="3232"/>
      <c r="N339" s="2729"/>
      <c r="O339" s="2731"/>
      <c r="P339" s="3238"/>
      <c r="Q339" s="3235"/>
      <c r="R339" s="3235"/>
      <c r="S339" s="3235"/>
      <c r="T339" s="3201"/>
      <c r="U339" s="3212"/>
      <c r="V339" s="1215"/>
      <c r="W339" s="180" t="s">
        <v>200</v>
      </c>
      <c r="X339" s="1225" t="s">
        <v>227</v>
      </c>
      <c r="Y339" s="48">
        <v>50</v>
      </c>
      <c r="Z339" s="49" t="s">
        <v>204</v>
      </c>
      <c r="AA339" s="50">
        <v>0.1</v>
      </c>
      <c r="AB339" s="21">
        <f t="shared" si="62"/>
        <v>5</v>
      </c>
      <c r="AC339" s="21">
        <f t="shared" si="63"/>
        <v>5.6</v>
      </c>
      <c r="AD339" s="51"/>
      <c r="AE339" s="20"/>
      <c r="AF339" s="1184"/>
      <c r="AG339" s="20" t="s">
        <v>199</v>
      </c>
      <c r="AH339" s="3210"/>
    </row>
    <row r="340" spans="1:34" ht="20.25" customHeight="1" x14ac:dyDescent="0.25">
      <c r="A340" s="2572"/>
      <c r="B340" s="2575"/>
      <c r="C340" s="2595"/>
      <c r="D340" s="2886"/>
      <c r="E340" s="2729"/>
      <c r="F340" s="2712"/>
      <c r="G340" s="2729"/>
      <c r="H340" s="2729"/>
      <c r="I340" s="2729"/>
      <c r="J340" s="3136"/>
      <c r="K340" s="3136"/>
      <c r="L340" s="3232"/>
      <c r="M340" s="3232"/>
      <c r="N340" s="2729"/>
      <c r="O340" s="2731"/>
      <c r="P340" s="3238"/>
      <c r="Q340" s="3235"/>
      <c r="R340" s="3235"/>
      <c r="S340" s="3235"/>
      <c r="T340" s="3201"/>
      <c r="U340" s="3212"/>
      <c r="V340" s="1213"/>
      <c r="W340" s="180" t="s">
        <v>200</v>
      </c>
      <c r="X340" s="1180" t="s">
        <v>228</v>
      </c>
      <c r="Y340" s="38">
        <v>50</v>
      </c>
      <c r="Z340" s="39" t="s">
        <v>204</v>
      </c>
      <c r="AA340" s="40">
        <v>0.1</v>
      </c>
      <c r="AB340" s="21">
        <f t="shared" si="62"/>
        <v>5</v>
      </c>
      <c r="AC340" s="21">
        <f t="shared" si="63"/>
        <v>5.6</v>
      </c>
      <c r="AD340" s="41"/>
      <c r="AE340" s="20"/>
      <c r="AF340" s="1184"/>
      <c r="AG340" s="20" t="s">
        <v>199</v>
      </c>
      <c r="AH340" s="3210"/>
    </row>
    <row r="341" spans="1:34" ht="20.25" customHeight="1" x14ac:dyDescent="0.25">
      <c r="A341" s="2572"/>
      <c r="B341" s="2575"/>
      <c r="C341" s="2595"/>
      <c r="D341" s="2886"/>
      <c r="E341" s="2729"/>
      <c r="F341" s="2712"/>
      <c r="G341" s="2729"/>
      <c r="H341" s="2729"/>
      <c r="I341" s="2729"/>
      <c r="J341" s="3136"/>
      <c r="K341" s="3136"/>
      <c r="L341" s="3232"/>
      <c r="M341" s="3232"/>
      <c r="N341" s="2729"/>
      <c r="O341" s="2731"/>
      <c r="P341" s="3238"/>
      <c r="Q341" s="3235"/>
      <c r="R341" s="3235"/>
      <c r="S341" s="3235"/>
      <c r="T341" s="3201"/>
      <c r="U341" s="3212"/>
      <c r="V341" s="1213"/>
      <c r="W341" s="180" t="s">
        <v>200</v>
      </c>
      <c r="X341" s="1180" t="s">
        <v>937</v>
      </c>
      <c r="Y341" s="38">
        <v>20</v>
      </c>
      <c r="Z341" s="39" t="s">
        <v>205</v>
      </c>
      <c r="AA341" s="40">
        <v>1.55</v>
      </c>
      <c r="AB341" s="21">
        <f t="shared" si="62"/>
        <v>31</v>
      </c>
      <c r="AC341" s="21">
        <f t="shared" si="63"/>
        <v>34.72</v>
      </c>
      <c r="AD341" s="41"/>
      <c r="AE341" s="20"/>
      <c r="AF341" s="1184"/>
      <c r="AG341" s="20" t="s">
        <v>199</v>
      </c>
      <c r="AH341" s="3210"/>
    </row>
    <row r="342" spans="1:34" ht="20.25" customHeight="1" x14ac:dyDescent="0.25">
      <c r="A342" s="2572"/>
      <c r="B342" s="2575"/>
      <c r="C342" s="2842"/>
      <c r="D342" s="2887"/>
      <c r="E342" s="2889"/>
      <c r="F342" s="3196"/>
      <c r="G342" s="2889"/>
      <c r="H342" s="2889"/>
      <c r="I342" s="2889"/>
      <c r="J342" s="3230"/>
      <c r="K342" s="3230"/>
      <c r="L342" s="3233"/>
      <c r="M342" s="3233"/>
      <c r="N342" s="2889"/>
      <c r="O342" s="2954"/>
      <c r="P342" s="3239"/>
      <c r="Q342" s="3236"/>
      <c r="R342" s="3236"/>
      <c r="S342" s="3236"/>
      <c r="T342" s="3202"/>
      <c r="U342" s="3213"/>
      <c r="V342" s="1214"/>
      <c r="W342" s="207" t="s">
        <v>200</v>
      </c>
      <c r="X342" s="1181" t="s">
        <v>1113</v>
      </c>
      <c r="Y342" s="1220">
        <v>50</v>
      </c>
      <c r="Z342" s="1175" t="s">
        <v>204</v>
      </c>
      <c r="AA342" s="1227">
        <v>0.64</v>
      </c>
      <c r="AB342" s="27">
        <f t="shared" si="62"/>
        <v>32</v>
      </c>
      <c r="AC342" s="27">
        <f t="shared" si="63"/>
        <v>35.840000000000003</v>
      </c>
      <c r="AD342" s="46"/>
      <c r="AE342" s="323"/>
      <c r="AF342" s="1270"/>
      <c r="AG342" s="323" t="s">
        <v>199</v>
      </c>
      <c r="AH342" s="3215"/>
    </row>
    <row r="343" spans="1:34" ht="27.75" customHeight="1" x14ac:dyDescent="0.25">
      <c r="A343" s="2572"/>
      <c r="B343" s="2575"/>
      <c r="C343" s="2594" t="s">
        <v>19</v>
      </c>
      <c r="D343" s="2597" t="s">
        <v>20</v>
      </c>
      <c r="E343" s="2746" t="s">
        <v>92</v>
      </c>
      <c r="F343" s="2747" t="s">
        <v>200</v>
      </c>
      <c r="G343" s="2748" t="s">
        <v>1207</v>
      </c>
      <c r="H343" s="2748" t="s">
        <v>1208</v>
      </c>
      <c r="I343" s="2748" t="s">
        <v>1209</v>
      </c>
      <c r="J343" s="3227">
        <v>10</v>
      </c>
      <c r="K343" s="3227">
        <v>10</v>
      </c>
      <c r="L343" s="2750">
        <v>14</v>
      </c>
      <c r="M343" s="2750">
        <v>24</v>
      </c>
      <c r="N343" s="2748" t="s">
        <v>1210</v>
      </c>
      <c r="O343" s="2751" t="s">
        <v>1211</v>
      </c>
      <c r="P343" s="3189">
        <f>AD343</f>
        <v>129.41999999999999</v>
      </c>
      <c r="Q343" s="3191">
        <v>0</v>
      </c>
      <c r="R343" s="3191">
        <v>0</v>
      </c>
      <c r="S343" s="3191">
        <v>0</v>
      </c>
      <c r="T343" s="3205">
        <f>SUM(P343:R347)</f>
        <v>129.41999999999999</v>
      </c>
      <c r="U343" s="2748" t="s">
        <v>1196</v>
      </c>
      <c r="V343" s="661" t="s">
        <v>197</v>
      </c>
      <c r="W343" s="180"/>
      <c r="X343" s="47" t="s">
        <v>198</v>
      </c>
      <c r="Y343" s="48"/>
      <c r="Z343" s="49"/>
      <c r="AA343" s="50"/>
      <c r="AB343" s="34"/>
      <c r="AC343" s="34"/>
      <c r="AD343" s="51">
        <f>SUM(AC344:AC347)</f>
        <v>129.41999999999999</v>
      </c>
      <c r="AE343" s="49"/>
      <c r="AF343" s="52"/>
      <c r="AG343" s="49"/>
      <c r="AH343" s="2745"/>
    </row>
    <row r="344" spans="1:34" ht="27.75" customHeight="1" x14ac:dyDescent="0.25">
      <c r="A344" s="2572"/>
      <c r="B344" s="2575"/>
      <c r="C344" s="2595"/>
      <c r="D344" s="2597"/>
      <c r="E344" s="2746"/>
      <c r="F344" s="2747"/>
      <c r="G344" s="2748"/>
      <c r="H344" s="2748"/>
      <c r="I344" s="2748"/>
      <c r="J344" s="3227"/>
      <c r="K344" s="3227"/>
      <c r="L344" s="2750"/>
      <c r="M344" s="2750"/>
      <c r="N344" s="2748"/>
      <c r="O344" s="2751"/>
      <c r="P344" s="3189"/>
      <c r="Q344" s="3191"/>
      <c r="R344" s="3191"/>
      <c r="S344" s="3191"/>
      <c r="T344" s="3205"/>
      <c r="U344" s="2748"/>
      <c r="V344" s="1215"/>
      <c r="W344" s="180" t="s">
        <v>200</v>
      </c>
      <c r="X344" s="37" t="s">
        <v>226</v>
      </c>
      <c r="Y344" s="38">
        <v>5</v>
      </c>
      <c r="Z344" s="39" t="s">
        <v>204</v>
      </c>
      <c r="AA344" s="40">
        <v>3.26</v>
      </c>
      <c r="AB344" s="21">
        <f>+Y344*AA344</f>
        <v>16.299999999999997</v>
      </c>
      <c r="AC344" s="21">
        <f>+AB344</f>
        <v>16.299999999999997</v>
      </c>
      <c r="AD344" s="41"/>
      <c r="AE344" s="39"/>
      <c r="AF344" s="24"/>
      <c r="AG344" s="39" t="s">
        <v>199</v>
      </c>
      <c r="AH344" s="2745"/>
    </row>
    <row r="345" spans="1:34" ht="27.75" customHeight="1" x14ac:dyDescent="0.25">
      <c r="A345" s="2572"/>
      <c r="B345" s="2575"/>
      <c r="C345" s="2595"/>
      <c r="D345" s="2597"/>
      <c r="E345" s="2746"/>
      <c r="F345" s="2747"/>
      <c r="G345" s="2748"/>
      <c r="H345" s="2748"/>
      <c r="I345" s="2748"/>
      <c r="J345" s="3227"/>
      <c r="K345" s="3227"/>
      <c r="L345" s="2750"/>
      <c r="M345" s="2750"/>
      <c r="N345" s="2748"/>
      <c r="O345" s="2751"/>
      <c r="P345" s="3189"/>
      <c r="Q345" s="3191"/>
      <c r="R345" s="3191"/>
      <c r="S345" s="3191"/>
      <c r="T345" s="3205"/>
      <c r="U345" s="2748"/>
      <c r="V345" s="1216"/>
      <c r="W345" s="191" t="s">
        <v>200</v>
      </c>
      <c r="X345" s="1180" t="s">
        <v>1100</v>
      </c>
      <c r="Y345" s="1217">
        <v>50</v>
      </c>
      <c r="Z345" s="55" t="s">
        <v>204</v>
      </c>
      <c r="AA345" s="56">
        <v>0.4</v>
      </c>
      <c r="AB345" s="21">
        <f t="shared" ref="AB345:AB347" si="64">+Y345*AA345</f>
        <v>20</v>
      </c>
      <c r="AC345" s="21">
        <f t="shared" ref="AC345:AC347" si="65">+AB345*0.12+AB345</f>
        <v>22.4</v>
      </c>
      <c r="AD345" s="57"/>
      <c r="AE345" s="39"/>
      <c r="AF345" s="24"/>
      <c r="AG345" s="39" t="s">
        <v>199</v>
      </c>
      <c r="AH345" s="2745"/>
    </row>
    <row r="346" spans="1:34" ht="27.75" customHeight="1" x14ac:dyDescent="0.25">
      <c r="A346" s="2572"/>
      <c r="B346" s="2575"/>
      <c r="C346" s="2595"/>
      <c r="D346" s="2597"/>
      <c r="E346" s="2746"/>
      <c r="F346" s="2747"/>
      <c r="G346" s="2748"/>
      <c r="H346" s="2748"/>
      <c r="I346" s="2748"/>
      <c r="J346" s="3227"/>
      <c r="K346" s="3227"/>
      <c r="L346" s="2750"/>
      <c r="M346" s="2750"/>
      <c r="N346" s="2748"/>
      <c r="O346" s="2751"/>
      <c r="P346" s="3189"/>
      <c r="Q346" s="3191"/>
      <c r="R346" s="3191"/>
      <c r="S346" s="3191"/>
      <c r="T346" s="3205"/>
      <c r="U346" s="2748"/>
      <c r="V346" s="1218"/>
      <c r="W346" s="161" t="s">
        <v>200</v>
      </c>
      <c r="X346" s="1180" t="s">
        <v>1101</v>
      </c>
      <c r="Y346" s="1217">
        <v>100</v>
      </c>
      <c r="Z346" s="55" t="s">
        <v>204</v>
      </c>
      <c r="AA346" s="56">
        <v>0.1</v>
      </c>
      <c r="AB346" s="21">
        <f t="shared" si="64"/>
        <v>10</v>
      </c>
      <c r="AC346" s="21">
        <f t="shared" si="65"/>
        <v>11.2</v>
      </c>
      <c r="AD346" s="57"/>
      <c r="AE346" s="39"/>
      <c r="AF346" s="24"/>
      <c r="AG346" s="39" t="s">
        <v>199</v>
      </c>
      <c r="AH346" s="2745"/>
    </row>
    <row r="347" spans="1:34" ht="27.75" customHeight="1" x14ac:dyDescent="0.25">
      <c r="A347" s="2572"/>
      <c r="B347" s="2575"/>
      <c r="C347" s="2595"/>
      <c r="D347" s="2598"/>
      <c r="E347" s="2879"/>
      <c r="F347" s="2880"/>
      <c r="G347" s="2846"/>
      <c r="H347" s="2846"/>
      <c r="I347" s="2846"/>
      <c r="J347" s="3228"/>
      <c r="K347" s="3228"/>
      <c r="L347" s="2881"/>
      <c r="M347" s="2881"/>
      <c r="N347" s="2846"/>
      <c r="O347" s="2882"/>
      <c r="P347" s="3224"/>
      <c r="Q347" s="3225"/>
      <c r="R347" s="3225"/>
      <c r="S347" s="3225"/>
      <c r="T347" s="3226"/>
      <c r="U347" s="2846"/>
      <c r="V347" s="1219"/>
      <c r="W347" s="192" t="s">
        <v>200</v>
      </c>
      <c r="X347" s="1181" t="s">
        <v>1102</v>
      </c>
      <c r="Y347" s="1220">
        <v>100</v>
      </c>
      <c r="Z347" s="55" t="s">
        <v>204</v>
      </c>
      <c r="AA347" s="193">
        <v>0.71</v>
      </c>
      <c r="AB347" s="194">
        <f t="shared" si="64"/>
        <v>71</v>
      </c>
      <c r="AC347" s="21">
        <f t="shared" si="65"/>
        <v>79.52</v>
      </c>
      <c r="AD347" s="195"/>
      <c r="AE347" s="44"/>
      <c r="AF347" s="29"/>
      <c r="AG347" s="44" t="s">
        <v>199</v>
      </c>
      <c r="AH347" s="2822"/>
    </row>
    <row r="348" spans="1:34" ht="42" customHeight="1" x14ac:dyDescent="0.25">
      <c r="A348" s="2573"/>
      <c r="B348" s="2576"/>
      <c r="C348" s="2593" t="s">
        <v>19</v>
      </c>
      <c r="D348" s="2596" t="s">
        <v>20</v>
      </c>
      <c r="E348" s="2878" t="s">
        <v>93</v>
      </c>
      <c r="F348" s="2757" t="s">
        <v>200</v>
      </c>
      <c r="G348" s="2845" t="s">
        <v>1212</v>
      </c>
      <c r="H348" s="2845" t="s">
        <v>1213</v>
      </c>
      <c r="I348" s="2845" t="s">
        <v>1214</v>
      </c>
      <c r="J348" s="2760">
        <v>6</v>
      </c>
      <c r="K348" s="2760">
        <v>5</v>
      </c>
      <c r="L348" s="2761">
        <v>10</v>
      </c>
      <c r="M348" s="2761">
        <v>12</v>
      </c>
      <c r="N348" s="2845" t="s">
        <v>1215</v>
      </c>
      <c r="O348" s="2855" t="s">
        <v>1216</v>
      </c>
      <c r="P348" s="3188">
        <f>AD348</f>
        <v>56.559999999999995</v>
      </c>
      <c r="Q348" s="3190">
        <v>0</v>
      </c>
      <c r="R348" s="3190">
        <v>0</v>
      </c>
      <c r="S348" s="3190">
        <v>0</v>
      </c>
      <c r="T348" s="3204">
        <f>SUM(P348:R351)</f>
        <v>56.559999999999995</v>
      </c>
      <c r="U348" s="2845" t="s">
        <v>1217</v>
      </c>
      <c r="V348" s="676" t="s">
        <v>211</v>
      </c>
      <c r="W348" s="1271"/>
      <c r="X348" s="1229" t="s">
        <v>212</v>
      </c>
      <c r="Y348" s="31"/>
      <c r="Z348" s="32"/>
      <c r="AA348" s="33"/>
      <c r="AB348" s="15"/>
      <c r="AC348" s="15"/>
      <c r="AD348" s="35">
        <f>SUM(AC349:AC351)</f>
        <v>56.559999999999995</v>
      </c>
      <c r="AE348" s="49"/>
      <c r="AF348" s="52"/>
      <c r="AG348" s="49"/>
      <c r="AH348" s="2744"/>
    </row>
    <row r="349" spans="1:34" ht="42" customHeight="1" x14ac:dyDescent="0.25">
      <c r="A349" s="2571" t="s">
        <v>146</v>
      </c>
      <c r="B349" s="2568" t="s">
        <v>147</v>
      </c>
      <c r="C349" s="2595"/>
      <c r="D349" s="2597"/>
      <c r="E349" s="2746"/>
      <c r="F349" s="2747"/>
      <c r="G349" s="2748"/>
      <c r="H349" s="2748"/>
      <c r="I349" s="2748"/>
      <c r="J349" s="2749"/>
      <c r="K349" s="2749"/>
      <c r="L349" s="2750"/>
      <c r="M349" s="2750"/>
      <c r="N349" s="2748"/>
      <c r="O349" s="2751"/>
      <c r="P349" s="3189"/>
      <c r="Q349" s="3191"/>
      <c r="R349" s="3191"/>
      <c r="S349" s="3191"/>
      <c r="T349" s="3205"/>
      <c r="U349" s="2748"/>
      <c r="V349" s="1213"/>
      <c r="W349" s="135" t="s">
        <v>200</v>
      </c>
      <c r="X349" s="37" t="s">
        <v>1149</v>
      </c>
      <c r="Y349" s="38">
        <v>20</v>
      </c>
      <c r="Z349" s="39" t="s">
        <v>204</v>
      </c>
      <c r="AA349" s="40">
        <v>1.1000000000000001</v>
      </c>
      <c r="AB349" s="21">
        <f>+Y349*AA349</f>
        <v>22</v>
      </c>
      <c r="AC349" s="21">
        <f t="shared" ref="AC349:AC351" si="66">+AB349*0.12+AB349</f>
        <v>24.64</v>
      </c>
      <c r="AD349" s="41"/>
      <c r="AE349" s="39"/>
      <c r="AF349" s="24"/>
      <c r="AG349" s="39" t="s">
        <v>199</v>
      </c>
      <c r="AH349" s="2745"/>
    </row>
    <row r="350" spans="1:34" ht="42" customHeight="1" x14ac:dyDescent="0.25">
      <c r="A350" s="2572"/>
      <c r="B350" s="2569"/>
      <c r="C350" s="2595"/>
      <c r="D350" s="2597"/>
      <c r="E350" s="2746"/>
      <c r="F350" s="2747"/>
      <c r="G350" s="2748"/>
      <c r="H350" s="2748"/>
      <c r="I350" s="2748"/>
      <c r="J350" s="2749"/>
      <c r="K350" s="2749"/>
      <c r="L350" s="2750"/>
      <c r="M350" s="2750"/>
      <c r="N350" s="2748"/>
      <c r="O350" s="2751"/>
      <c r="P350" s="3189"/>
      <c r="Q350" s="3191"/>
      <c r="R350" s="3191"/>
      <c r="S350" s="3191"/>
      <c r="T350" s="3205"/>
      <c r="U350" s="2748"/>
      <c r="V350" s="1213"/>
      <c r="W350" s="135" t="s">
        <v>200</v>
      </c>
      <c r="X350" s="37" t="s">
        <v>1150</v>
      </c>
      <c r="Y350" s="38">
        <v>5</v>
      </c>
      <c r="Z350" s="39" t="s">
        <v>204</v>
      </c>
      <c r="AA350" s="40">
        <v>3</v>
      </c>
      <c r="AB350" s="21">
        <f>+Y350*AA350</f>
        <v>15</v>
      </c>
      <c r="AC350" s="21">
        <f t="shared" si="66"/>
        <v>16.8</v>
      </c>
      <c r="AD350" s="41"/>
      <c r="AE350" s="39"/>
      <c r="AF350" s="24"/>
      <c r="AG350" s="39" t="s">
        <v>199</v>
      </c>
      <c r="AH350" s="2745"/>
    </row>
    <row r="351" spans="1:34" ht="42" customHeight="1" x14ac:dyDescent="0.25">
      <c r="A351" s="2572"/>
      <c r="B351" s="2569"/>
      <c r="C351" s="2595"/>
      <c r="D351" s="2597"/>
      <c r="E351" s="2746"/>
      <c r="F351" s="2747"/>
      <c r="G351" s="2748"/>
      <c r="H351" s="2748"/>
      <c r="I351" s="2748"/>
      <c r="J351" s="2749"/>
      <c r="K351" s="2749"/>
      <c r="L351" s="2750"/>
      <c r="M351" s="2750"/>
      <c r="N351" s="2748"/>
      <c r="O351" s="2751"/>
      <c r="P351" s="3189"/>
      <c r="Q351" s="3191"/>
      <c r="R351" s="3191"/>
      <c r="S351" s="3191"/>
      <c r="T351" s="3205"/>
      <c r="U351" s="2748"/>
      <c r="V351" s="1213"/>
      <c r="W351" s="135" t="s">
        <v>200</v>
      </c>
      <c r="X351" s="37" t="s">
        <v>1151</v>
      </c>
      <c r="Y351" s="38">
        <v>5</v>
      </c>
      <c r="Z351" s="39" t="s">
        <v>204</v>
      </c>
      <c r="AA351" s="40">
        <v>2.7</v>
      </c>
      <c r="AB351" s="27">
        <f>+Y351*AA351</f>
        <v>13.5</v>
      </c>
      <c r="AC351" s="27">
        <f t="shared" si="66"/>
        <v>15.12</v>
      </c>
      <c r="AD351" s="41"/>
      <c r="AE351" s="39"/>
      <c r="AF351" s="24"/>
      <c r="AG351" s="39" t="s">
        <v>199</v>
      </c>
      <c r="AH351" s="2745"/>
    </row>
    <row r="352" spans="1:34" ht="25.5" customHeight="1" x14ac:dyDescent="0.25">
      <c r="A352" s="2572"/>
      <c r="B352" s="2569"/>
      <c r="C352" s="2593" t="s">
        <v>19</v>
      </c>
      <c r="D352" s="2596" t="s">
        <v>20</v>
      </c>
      <c r="E352" s="2878" t="s">
        <v>92</v>
      </c>
      <c r="F352" s="2757" t="s">
        <v>200</v>
      </c>
      <c r="G352" s="2845" t="s">
        <v>1218</v>
      </c>
      <c r="H352" s="2845" t="s">
        <v>219</v>
      </c>
      <c r="I352" s="2845" t="s">
        <v>1163</v>
      </c>
      <c r="J352" s="3197">
        <v>1</v>
      </c>
      <c r="K352" s="3197">
        <v>1</v>
      </c>
      <c r="L352" s="2853">
        <v>4</v>
      </c>
      <c r="M352" s="2853">
        <v>8</v>
      </c>
      <c r="N352" s="2845" t="s">
        <v>1219</v>
      </c>
      <c r="O352" s="2855" t="s">
        <v>1165</v>
      </c>
      <c r="P352" s="2764">
        <f>AD352</f>
        <v>124.38720000000001</v>
      </c>
      <c r="Q352" s="2766">
        <v>0</v>
      </c>
      <c r="R352" s="2766">
        <v>0</v>
      </c>
      <c r="S352" s="2766">
        <v>0</v>
      </c>
      <c r="T352" s="2780">
        <f>SUM(P352:R355)</f>
        <v>124.38720000000001</v>
      </c>
      <c r="U352" s="2845" t="s">
        <v>1220</v>
      </c>
      <c r="V352" s="699" t="s">
        <v>197</v>
      </c>
      <c r="W352" s="183"/>
      <c r="X352" s="184" t="s">
        <v>198</v>
      </c>
      <c r="Y352" s="13"/>
      <c r="Z352" s="14"/>
      <c r="AA352" s="15"/>
      <c r="AB352" s="34"/>
      <c r="AC352" s="34"/>
      <c r="AD352" s="17">
        <f>SUM(AC353:AC355)</f>
        <v>124.38720000000001</v>
      </c>
      <c r="AE352" s="14"/>
      <c r="AF352" s="36"/>
      <c r="AG352" s="14"/>
      <c r="AH352" s="2744"/>
    </row>
    <row r="353" spans="1:34" ht="25.5" customHeight="1" x14ac:dyDescent="0.25">
      <c r="A353" s="2572"/>
      <c r="B353" s="2569"/>
      <c r="C353" s="2595"/>
      <c r="D353" s="2597"/>
      <c r="E353" s="2746"/>
      <c r="F353" s="2747"/>
      <c r="G353" s="2748"/>
      <c r="H353" s="2748"/>
      <c r="I353" s="2748"/>
      <c r="J353" s="3198"/>
      <c r="K353" s="3198"/>
      <c r="L353" s="2854"/>
      <c r="M353" s="2854"/>
      <c r="N353" s="2748"/>
      <c r="O353" s="2751"/>
      <c r="P353" s="2765"/>
      <c r="Q353" s="2767"/>
      <c r="R353" s="2767"/>
      <c r="S353" s="2767"/>
      <c r="T353" s="2781"/>
      <c r="U353" s="2748"/>
      <c r="V353" s="1215"/>
      <c r="W353" s="180" t="s">
        <v>200</v>
      </c>
      <c r="X353" s="1180" t="s">
        <v>1114</v>
      </c>
      <c r="Y353" s="1217">
        <v>2</v>
      </c>
      <c r="Z353" s="1174" t="s">
        <v>204</v>
      </c>
      <c r="AA353" s="1224">
        <v>0.5</v>
      </c>
      <c r="AB353" s="21">
        <f t="shared" ref="AB353:AB355" si="67">+Y353*AA353</f>
        <v>1</v>
      </c>
      <c r="AC353" s="21">
        <f t="shared" ref="AC353:AC355" si="68">+AB353*0.12+AB353</f>
        <v>1.1200000000000001</v>
      </c>
      <c r="AD353" s="22"/>
      <c r="AE353" s="20"/>
      <c r="AF353" s="24"/>
      <c r="AG353" s="20" t="s">
        <v>199</v>
      </c>
      <c r="AH353" s="2745"/>
    </row>
    <row r="354" spans="1:34" ht="25.5" customHeight="1" x14ac:dyDescent="0.25">
      <c r="A354" s="2572"/>
      <c r="B354" s="2569"/>
      <c r="C354" s="2595"/>
      <c r="D354" s="2597"/>
      <c r="E354" s="2746"/>
      <c r="F354" s="2747"/>
      <c r="G354" s="2748"/>
      <c r="H354" s="2748"/>
      <c r="I354" s="2748"/>
      <c r="J354" s="3198"/>
      <c r="K354" s="3198"/>
      <c r="L354" s="2854"/>
      <c r="M354" s="2854"/>
      <c r="N354" s="2748"/>
      <c r="O354" s="2751"/>
      <c r="P354" s="2765"/>
      <c r="Q354" s="2767"/>
      <c r="R354" s="2767"/>
      <c r="S354" s="2767"/>
      <c r="T354" s="2781"/>
      <c r="U354" s="2748"/>
      <c r="V354" s="1215"/>
      <c r="W354" s="180" t="s">
        <v>200</v>
      </c>
      <c r="X354" s="1180" t="s">
        <v>1115</v>
      </c>
      <c r="Y354" s="38">
        <v>51</v>
      </c>
      <c r="Z354" s="39" t="s">
        <v>204</v>
      </c>
      <c r="AA354" s="40">
        <v>2.06</v>
      </c>
      <c r="AB354" s="21">
        <f t="shared" si="67"/>
        <v>105.06</v>
      </c>
      <c r="AC354" s="21">
        <f t="shared" si="68"/>
        <v>117.66720000000001</v>
      </c>
      <c r="AD354" s="22"/>
      <c r="AE354" s="20"/>
      <c r="AF354" s="24"/>
      <c r="AG354" s="20" t="s">
        <v>199</v>
      </c>
      <c r="AH354" s="2745"/>
    </row>
    <row r="355" spans="1:34" s="18" customFormat="1" ht="25.5" customHeight="1" thickBot="1" x14ac:dyDescent="0.3">
      <c r="A355" s="2572"/>
      <c r="B355" s="2569"/>
      <c r="C355" s="2823"/>
      <c r="D355" s="2897"/>
      <c r="E355" s="3157"/>
      <c r="F355" s="3158"/>
      <c r="G355" s="2826"/>
      <c r="H355" s="2826"/>
      <c r="I355" s="2826"/>
      <c r="J355" s="3203"/>
      <c r="K355" s="3203"/>
      <c r="L355" s="2903"/>
      <c r="M355" s="2903"/>
      <c r="N355" s="2826"/>
      <c r="O355" s="2832"/>
      <c r="P355" s="3206"/>
      <c r="Q355" s="3207"/>
      <c r="R355" s="3207"/>
      <c r="S355" s="3207"/>
      <c r="T355" s="3208"/>
      <c r="U355" s="2826"/>
      <c r="V355" s="1272"/>
      <c r="W355" s="231" t="s">
        <v>200</v>
      </c>
      <c r="X355" s="1273" t="s">
        <v>1116</v>
      </c>
      <c r="Y355" s="1079">
        <v>50</v>
      </c>
      <c r="Z355" s="418" t="s">
        <v>204</v>
      </c>
      <c r="AA355" s="630">
        <v>0.1</v>
      </c>
      <c r="AB355" s="64">
        <f t="shared" si="67"/>
        <v>5</v>
      </c>
      <c r="AC355" s="64">
        <f t="shared" si="68"/>
        <v>5.6</v>
      </c>
      <c r="AD355" s="65"/>
      <c r="AE355" s="63"/>
      <c r="AF355" s="66"/>
      <c r="AG355" s="63" t="s">
        <v>199</v>
      </c>
      <c r="AH355" s="2841"/>
    </row>
    <row r="356" spans="1:34" s="67" customFormat="1" ht="22.5" customHeight="1" thickBot="1" x14ac:dyDescent="0.3">
      <c r="A356" s="2572"/>
      <c r="B356" s="2570"/>
      <c r="C356" s="2592" t="s">
        <v>137</v>
      </c>
      <c r="D356" s="2592"/>
      <c r="E356" s="2592"/>
      <c r="F356" s="2592"/>
      <c r="G356" s="2592"/>
      <c r="H356" s="2592"/>
      <c r="I356" s="2592"/>
      <c r="J356" s="2592"/>
      <c r="K356" s="2592"/>
      <c r="L356" s="2592"/>
      <c r="M356" s="2592"/>
      <c r="N356" s="2592"/>
      <c r="O356" s="101" t="s">
        <v>138</v>
      </c>
      <c r="P356" s="104">
        <f>SUM(P323:P355)</f>
        <v>1144.6296</v>
      </c>
      <c r="Q356" s="104">
        <f>SUM(Q323:Q355)</f>
        <v>0</v>
      </c>
      <c r="R356" s="104">
        <f>SUM(R323:R355)</f>
        <v>2318.4</v>
      </c>
      <c r="S356" s="104">
        <f>SUM(S323:S355)</f>
        <v>0</v>
      </c>
      <c r="T356" s="104">
        <f>SUM(T323:T355)</f>
        <v>3463.0296000000003</v>
      </c>
      <c r="U356" s="103"/>
      <c r="V356" s="3186" t="s">
        <v>139</v>
      </c>
      <c r="W356" s="3187"/>
      <c r="X356" s="3187"/>
      <c r="Y356" s="3187"/>
      <c r="Z356" s="3187"/>
      <c r="AA356" s="3187"/>
      <c r="AB356" s="3187"/>
      <c r="AC356" s="101" t="s">
        <v>138</v>
      </c>
      <c r="AD356" s="105">
        <f>SUM(AD323:AD355)</f>
        <v>3463.0296000000003</v>
      </c>
      <c r="AE356" s="3172"/>
      <c r="AF356" s="3173"/>
      <c r="AG356" s="3173"/>
      <c r="AH356" s="3174"/>
    </row>
    <row r="357" spans="1:34" s="102" customFormat="1" ht="30" customHeight="1" thickBot="1" x14ac:dyDescent="0.3">
      <c r="A357" s="2590" t="s">
        <v>180</v>
      </c>
      <c r="B357" s="2591"/>
      <c r="C357" s="2591"/>
      <c r="D357" s="2591"/>
      <c r="E357" s="2591"/>
      <c r="F357" s="2591"/>
      <c r="G357" s="2591"/>
      <c r="H357" s="2591"/>
      <c r="I357" s="2591"/>
      <c r="J357" s="2591"/>
      <c r="K357" s="2591"/>
      <c r="L357" s="2591"/>
      <c r="M357" s="2591"/>
      <c r="N357" s="2591"/>
      <c r="O357" s="108" t="s">
        <v>138</v>
      </c>
      <c r="P357" s="109">
        <f>+P322+P356</f>
        <v>3515.4055999999991</v>
      </c>
      <c r="Q357" s="109">
        <f>+Q322+Q356</f>
        <v>0</v>
      </c>
      <c r="R357" s="109">
        <f>+R322+R356</f>
        <v>2318.4</v>
      </c>
      <c r="S357" s="109">
        <f>+S322+S356</f>
        <v>0</v>
      </c>
      <c r="T357" s="109">
        <f>+T322+T356</f>
        <v>5833.8055999999997</v>
      </c>
      <c r="U357" s="110"/>
      <c r="V357" s="3175" t="s">
        <v>181</v>
      </c>
      <c r="W357" s="3175"/>
      <c r="X357" s="3175"/>
      <c r="Y357" s="3175"/>
      <c r="Z357" s="3175"/>
      <c r="AA357" s="3175"/>
      <c r="AB357" s="3175"/>
      <c r="AC357" s="111" t="s">
        <v>138</v>
      </c>
      <c r="AD357" s="109">
        <f>+AD322+AD356</f>
        <v>5833.8055999999997</v>
      </c>
      <c r="AE357" s="3176"/>
      <c r="AF357" s="3176"/>
      <c r="AG357" s="3176"/>
      <c r="AH357" s="3177"/>
    </row>
    <row r="358" spans="1:34" s="18" customFormat="1" ht="32.1" customHeight="1" x14ac:dyDescent="0.25">
      <c r="A358" s="2726" t="s">
        <v>425</v>
      </c>
      <c r="B358" s="2727"/>
      <c r="C358" s="3003" t="s">
        <v>1</v>
      </c>
      <c r="D358" s="3004" t="s">
        <v>2</v>
      </c>
      <c r="E358" s="3005" t="s">
        <v>92</v>
      </c>
      <c r="F358" s="3465" t="s">
        <v>200</v>
      </c>
      <c r="G358" s="2888" t="s">
        <v>1260</v>
      </c>
      <c r="H358" s="3005" t="s">
        <v>1261</v>
      </c>
      <c r="I358" s="2603" t="s">
        <v>1262</v>
      </c>
      <c r="J358" s="2893">
        <v>0</v>
      </c>
      <c r="K358" s="2893">
        <v>1</v>
      </c>
      <c r="L358" s="2599">
        <v>0</v>
      </c>
      <c r="M358" s="2599">
        <v>16</v>
      </c>
      <c r="N358" s="3589" t="s">
        <v>1263</v>
      </c>
      <c r="O358" s="3591" t="s">
        <v>1264</v>
      </c>
      <c r="P358" s="3592">
        <f>+AD358</f>
        <v>102.60000000000001</v>
      </c>
      <c r="Q358" s="3190">
        <f>+AD361+AD363</f>
        <v>117.14000000000001</v>
      </c>
      <c r="R358" s="3190">
        <v>0</v>
      </c>
      <c r="S358" s="3190">
        <v>0</v>
      </c>
      <c r="T358" s="3587">
        <f>SUM(P358:R365)</f>
        <v>219.74</v>
      </c>
      <c r="U358" s="2936" t="s">
        <v>1300</v>
      </c>
      <c r="V358" s="1275" t="s">
        <v>201</v>
      </c>
      <c r="W358" s="1275"/>
      <c r="X358" s="107" t="s">
        <v>225</v>
      </c>
      <c r="Y358" s="1275"/>
      <c r="Z358" s="1275"/>
      <c r="AA358" s="1275"/>
      <c r="AB358" s="1275"/>
      <c r="AC358" s="1275"/>
      <c r="AD358" s="2303">
        <f>+SUM(AC359:AC360)</f>
        <v>102.60000000000001</v>
      </c>
      <c r="AE358" s="1275"/>
      <c r="AF358" s="1275"/>
      <c r="AG358" s="1275"/>
      <c r="AH358" s="2849" t="s">
        <v>2772</v>
      </c>
    </row>
    <row r="359" spans="1:34" s="18" customFormat="1" ht="18" customHeight="1" x14ac:dyDescent="0.25">
      <c r="A359" s="2630"/>
      <c r="B359" s="2631"/>
      <c r="C359" s="2594"/>
      <c r="D359" s="2597"/>
      <c r="E359" s="2748"/>
      <c r="F359" s="2712"/>
      <c r="G359" s="2729"/>
      <c r="H359" s="2748"/>
      <c r="I359" s="2604"/>
      <c r="J359" s="3538"/>
      <c r="K359" s="3538"/>
      <c r="L359" s="3539"/>
      <c r="M359" s="3539"/>
      <c r="N359" s="3590"/>
      <c r="O359" s="2926"/>
      <c r="P359" s="3593"/>
      <c r="Q359" s="3191"/>
      <c r="R359" s="3191"/>
      <c r="S359" s="3191"/>
      <c r="T359" s="3588"/>
      <c r="U359" s="2926"/>
      <c r="V359" s="1277"/>
      <c r="W359" s="135" t="s">
        <v>200</v>
      </c>
      <c r="X359" s="1289" t="s">
        <v>1293</v>
      </c>
      <c r="Y359" s="2304">
        <v>1</v>
      </c>
      <c r="Z359" s="60" t="s">
        <v>204</v>
      </c>
      <c r="AA359" s="2305">
        <v>38.125</v>
      </c>
      <c r="AB359" s="21">
        <f>+Y359*AA359</f>
        <v>38.125</v>
      </c>
      <c r="AC359" s="21">
        <f>+AB359*1.12</f>
        <v>42.7</v>
      </c>
      <c r="AD359" s="2306"/>
      <c r="AE359" s="1276"/>
      <c r="AF359" s="1276"/>
      <c r="AG359" s="1276" t="s">
        <v>199</v>
      </c>
      <c r="AH359" s="2745"/>
    </row>
    <row r="360" spans="1:34" s="18" customFormat="1" ht="18" customHeight="1" x14ac:dyDescent="0.25">
      <c r="A360" s="2630"/>
      <c r="B360" s="2631"/>
      <c r="C360" s="2594"/>
      <c r="D360" s="2597"/>
      <c r="E360" s="2748"/>
      <c r="F360" s="2712"/>
      <c r="G360" s="2729"/>
      <c r="H360" s="2748"/>
      <c r="I360" s="2604"/>
      <c r="J360" s="3538"/>
      <c r="K360" s="3538"/>
      <c r="L360" s="3539"/>
      <c r="M360" s="3539"/>
      <c r="N360" s="3590"/>
      <c r="O360" s="2926"/>
      <c r="P360" s="3593"/>
      <c r="Q360" s="3191"/>
      <c r="R360" s="3191"/>
      <c r="S360" s="3191"/>
      <c r="T360" s="3588"/>
      <c r="U360" s="2926"/>
      <c r="V360" s="1277"/>
      <c r="W360" s="135" t="s">
        <v>200</v>
      </c>
      <c r="X360" s="1289" t="s">
        <v>1294</v>
      </c>
      <c r="Y360" s="2304">
        <v>1</v>
      </c>
      <c r="Z360" s="60" t="s">
        <v>204</v>
      </c>
      <c r="AA360" s="2305">
        <v>53.482142857142854</v>
      </c>
      <c r="AB360" s="21">
        <f t="shared" ref="AB360:AB365" si="69">+Y360*AA360</f>
        <v>53.482142857142854</v>
      </c>
      <c r="AC360" s="21">
        <f t="shared" ref="AC360:AC365" si="70">+AB360*1.12</f>
        <v>59.900000000000006</v>
      </c>
      <c r="AD360" s="2306"/>
      <c r="AE360" s="1278"/>
      <c r="AF360" s="1276"/>
      <c r="AG360" s="1276" t="s">
        <v>199</v>
      </c>
      <c r="AH360" s="2745"/>
    </row>
    <row r="361" spans="1:34" s="18" customFormat="1" ht="18" customHeight="1" x14ac:dyDescent="0.25">
      <c r="A361" s="2630"/>
      <c r="B361" s="2631"/>
      <c r="C361" s="2594"/>
      <c r="D361" s="2597"/>
      <c r="E361" s="2748"/>
      <c r="F361" s="2712"/>
      <c r="G361" s="2729"/>
      <c r="H361" s="2748"/>
      <c r="I361" s="2604"/>
      <c r="J361" s="3538"/>
      <c r="K361" s="3538"/>
      <c r="L361" s="3539"/>
      <c r="M361" s="3539"/>
      <c r="N361" s="3590"/>
      <c r="O361" s="2926"/>
      <c r="P361" s="3593"/>
      <c r="Q361" s="3191"/>
      <c r="R361" s="3191"/>
      <c r="S361" s="3191"/>
      <c r="T361" s="3588"/>
      <c r="U361" s="2926"/>
      <c r="V361" s="1277" t="s">
        <v>2783</v>
      </c>
      <c r="W361" s="2307"/>
      <c r="X361" s="107" t="s">
        <v>256</v>
      </c>
      <c r="Y361" s="59"/>
      <c r="Z361" s="60"/>
      <c r="AA361" s="34"/>
      <c r="AB361" s="21"/>
      <c r="AC361" s="21"/>
      <c r="AD361" s="2308">
        <f>+AC362</f>
        <v>99.990000000000009</v>
      </c>
      <c r="AE361" s="1285"/>
      <c r="AF361" s="1278"/>
      <c r="AG361" s="1278"/>
      <c r="AH361" s="2745"/>
    </row>
    <row r="362" spans="1:34" s="18" customFormat="1" ht="18" customHeight="1" x14ac:dyDescent="0.25">
      <c r="A362" s="2630"/>
      <c r="B362" s="2631"/>
      <c r="C362" s="2594"/>
      <c r="D362" s="2597"/>
      <c r="E362" s="2748"/>
      <c r="F362" s="2712"/>
      <c r="G362" s="2729"/>
      <c r="H362" s="2748"/>
      <c r="I362" s="2604"/>
      <c r="J362" s="3538"/>
      <c r="K362" s="3538"/>
      <c r="L362" s="3539"/>
      <c r="M362" s="3539"/>
      <c r="N362" s="3590"/>
      <c r="O362" s="2926"/>
      <c r="P362" s="3593"/>
      <c r="Q362" s="3191"/>
      <c r="R362" s="3191"/>
      <c r="S362" s="3191"/>
      <c r="T362" s="3588"/>
      <c r="U362" s="2926"/>
      <c r="V362" s="1277"/>
      <c r="W362" s="2309">
        <v>170700310001</v>
      </c>
      <c r="X362" s="1289" t="s">
        <v>2784</v>
      </c>
      <c r="Y362" s="2304">
        <v>1</v>
      </c>
      <c r="Z362" s="60" t="s">
        <v>204</v>
      </c>
      <c r="AA362" s="2310">
        <v>89.276785714285708</v>
      </c>
      <c r="AB362" s="21">
        <f t="shared" si="69"/>
        <v>89.276785714285708</v>
      </c>
      <c r="AC362" s="21">
        <f t="shared" si="70"/>
        <v>99.990000000000009</v>
      </c>
      <c r="AD362" s="2308"/>
      <c r="AE362" s="1285"/>
      <c r="AF362" s="1276"/>
      <c r="AG362" s="1276" t="s">
        <v>199</v>
      </c>
      <c r="AH362" s="2745"/>
    </row>
    <row r="363" spans="1:34" s="18" customFormat="1" ht="18" customHeight="1" x14ac:dyDescent="0.25">
      <c r="A363" s="2630"/>
      <c r="B363" s="2631"/>
      <c r="C363" s="2594"/>
      <c r="D363" s="2597"/>
      <c r="E363" s="2748"/>
      <c r="F363" s="2712"/>
      <c r="G363" s="2729"/>
      <c r="H363" s="2748"/>
      <c r="I363" s="2604"/>
      <c r="J363" s="3538"/>
      <c r="K363" s="3538"/>
      <c r="L363" s="3539"/>
      <c r="M363" s="3539"/>
      <c r="N363" s="3590"/>
      <c r="O363" s="2926"/>
      <c r="P363" s="3593"/>
      <c r="Q363" s="3191"/>
      <c r="R363" s="3191"/>
      <c r="S363" s="3191"/>
      <c r="T363" s="3588"/>
      <c r="U363" s="2926"/>
      <c r="V363" s="1277" t="s">
        <v>202</v>
      </c>
      <c r="W363" s="1277"/>
      <c r="X363" s="511" t="s">
        <v>1753</v>
      </c>
      <c r="Y363" s="59"/>
      <c r="Z363" s="60"/>
      <c r="AA363" s="34"/>
      <c r="AB363" s="21"/>
      <c r="AC363" s="21"/>
      <c r="AD363" s="2308">
        <f>+SUM(AC364:AC365)</f>
        <v>17.149999999999999</v>
      </c>
      <c r="AE363" s="1285"/>
      <c r="AF363" s="1276"/>
      <c r="AG363" s="1276"/>
      <c r="AH363" s="2745"/>
    </row>
    <row r="364" spans="1:34" s="18" customFormat="1" ht="18" customHeight="1" x14ac:dyDescent="0.25">
      <c r="A364" s="2630"/>
      <c r="B364" s="2631"/>
      <c r="C364" s="2594"/>
      <c r="D364" s="2597"/>
      <c r="E364" s="2748"/>
      <c r="F364" s="2712"/>
      <c r="G364" s="2729"/>
      <c r="H364" s="2748"/>
      <c r="I364" s="2604"/>
      <c r="J364" s="3538"/>
      <c r="K364" s="3538"/>
      <c r="L364" s="3539"/>
      <c r="M364" s="3539"/>
      <c r="N364" s="3590"/>
      <c r="O364" s="2926"/>
      <c r="P364" s="3593"/>
      <c r="Q364" s="3191"/>
      <c r="R364" s="3191"/>
      <c r="S364" s="3191"/>
      <c r="T364" s="3588"/>
      <c r="U364" s="2926"/>
      <c r="V364" s="1277"/>
      <c r="W364" s="135" t="s">
        <v>200</v>
      </c>
      <c r="X364" s="512" t="s">
        <v>253</v>
      </c>
      <c r="Y364" s="59">
        <v>21</v>
      </c>
      <c r="Z364" s="60" t="s">
        <v>204</v>
      </c>
      <c r="AA364" s="34">
        <v>0.13392857142857142</v>
      </c>
      <c r="AB364" s="21">
        <f t="shared" si="69"/>
        <v>2.8125</v>
      </c>
      <c r="AC364" s="21">
        <f t="shared" si="70"/>
        <v>3.1500000000000004</v>
      </c>
      <c r="AD364" s="2308"/>
      <c r="AE364" s="8"/>
      <c r="AF364" s="1279"/>
      <c r="AG364" s="1279" t="s">
        <v>199</v>
      </c>
      <c r="AH364" s="2745"/>
    </row>
    <row r="365" spans="1:34" ht="18" customHeight="1" x14ac:dyDescent="0.25">
      <c r="A365" s="2630"/>
      <c r="B365" s="2631"/>
      <c r="C365" s="2594"/>
      <c r="D365" s="2597"/>
      <c r="E365" s="2748"/>
      <c r="F365" s="2712"/>
      <c r="G365" s="2729"/>
      <c r="H365" s="2748"/>
      <c r="I365" s="2604"/>
      <c r="J365" s="3538"/>
      <c r="K365" s="3538"/>
      <c r="L365" s="3539"/>
      <c r="M365" s="3539"/>
      <c r="N365" s="3590"/>
      <c r="O365" s="2926"/>
      <c r="P365" s="3593"/>
      <c r="Q365" s="3191"/>
      <c r="R365" s="3191"/>
      <c r="S365" s="3191"/>
      <c r="T365" s="3588"/>
      <c r="U365" s="2926"/>
      <c r="V365" s="1277"/>
      <c r="W365" s="135" t="s">
        <v>200</v>
      </c>
      <c r="X365" s="512" t="s">
        <v>239</v>
      </c>
      <c r="Y365" s="59">
        <v>20</v>
      </c>
      <c r="Z365" s="60" t="s">
        <v>204</v>
      </c>
      <c r="AA365" s="34">
        <v>0.62499999999999989</v>
      </c>
      <c r="AB365" s="21">
        <f t="shared" si="69"/>
        <v>12.499999999999998</v>
      </c>
      <c r="AC365" s="21">
        <f t="shared" si="70"/>
        <v>14</v>
      </c>
      <c r="AD365" s="2308"/>
      <c r="AE365" s="2311"/>
      <c r="AF365" s="1276"/>
      <c r="AG365" s="1276" t="s">
        <v>199</v>
      </c>
      <c r="AH365" s="2745"/>
    </row>
    <row r="366" spans="1:34" ht="33.75" customHeight="1" x14ac:dyDescent="0.25">
      <c r="A366" s="2630"/>
      <c r="B366" s="2631"/>
      <c r="C366" s="2593" t="s">
        <v>19</v>
      </c>
      <c r="D366" s="3192" t="s">
        <v>20</v>
      </c>
      <c r="E366" s="2868" t="s">
        <v>91</v>
      </c>
      <c r="F366" s="3178" t="s">
        <v>200</v>
      </c>
      <c r="G366" s="2728" t="s">
        <v>1265</v>
      </c>
      <c r="H366" s="2728" t="s">
        <v>1266</v>
      </c>
      <c r="I366" s="2728" t="s">
        <v>1267</v>
      </c>
      <c r="J366" s="2872">
        <v>0</v>
      </c>
      <c r="K366" s="2872">
        <v>1</v>
      </c>
      <c r="L366" s="2874">
        <v>0</v>
      </c>
      <c r="M366" s="2874">
        <v>10</v>
      </c>
      <c r="N366" s="2728" t="s">
        <v>1268</v>
      </c>
      <c r="O366" s="2730" t="s">
        <v>1269</v>
      </c>
      <c r="P366" s="3188">
        <v>0</v>
      </c>
      <c r="Q366" s="3190">
        <f>+AD366</f>
        <v>3.65</v>
      </c>
      <c r="R366" s="3190">
        <v>0</v>
      </c>
      <c r="S366" s="3190">
        <v>0</v>
      </c>
      <c r="T366" s="3204">
        <f>SUM(P366:R368)</f>
        <v>3.65</v>
      </c>
      <c r="U366" s="2730" t="s">
        <v>1301</v>
      </c>
      <c r="V366" s="85" t="s">
        <v>202</v>
      </c>
      <c r="W366" s="156"/>
      <c r="X366" s="12" t="s">
        <v>1753</v>
      </c>
      <c r="Y366" s="31"/>
      <c r="Z366" s="32"/>
      <c r="AA366" s="2286"/>
      <c r="AB366" s="150"/>
      <c r="AC366" s="150"/>
      <c r="AD366" s="1107">
        <f>+SUM(AC367:AC368)</f>
        <v>3.65</v>
      </c>
      <c r="AE366" s="32"/>
      <c r="AF366" s="36"/>
      <c r="AG366" s="36"/>
      <c r="AH366" s="2744" t="s">
        <v>2773</v>
      </c>
    </row>
    <row r="367" spans="1:34" ht="33.75" customHeight="1" x14ac:dyDescent="0.25">
      <c r="A367" s="2630"/>
      <c r="B367" s="2631"/>
      <c r="C367" s="2594"/>
      <c r="D367" s="2886"/>
      <c r="E367" s="2869"/>
      <c r="F367" s="3179"/>
      <c r="G367" s="2729"/>
      <c r="H367" s="2729"/>
      <c r="I367" s="2729"/>
      <c r="J367" s="2873"/>
      <c r="K367" s="2873"/>
      <c r="L367" s="2875"/>
      <c r="M367" s="2875"/>
      <c r="N367" s="2729"/>
      <c r="O367" s="2731"/>
      <c r="P367" s="3189"/>
      <c r="Q367" s="3191"/>
      <c r="R367" s="3191"/>
      <c r="S367" s="3191"/>
      <c r="T367" s="3205"/>
      <c r="U367" s="2731"/>
      <c r="V367" s="79"/>
      <c r="W367" s="135" t="s">
        <v>200</v>
      </c>
      <c r="X367" s="171" t="s">
        <v>2785</v>
      </c>
      <c r="Y367" s="48">
        <v>2</v>
      </c>
      <c r="Z367" s="129" t="s">
        <v>204</v>
      </c>
      <c r="AA367" s="1481">
        <v>0.62499999999999989</v>
      </c>
      <c r="AB367" s="131">
        <f>+Y367*AA367</f>
        <v>1.2499999999999998</v>
      </c>
      <c r="AC367" s="131">
        <f>+AB367*1.12</f>
        <v>1.4</v>
      </c>
      <c r="AD367" s="1482"/>
      <c r="AE367" s="52"/>
      <c r="AF367" s="23"/>
      <c r="AG367" s="52" t="s">
        <v>199</v>
      </c>
      <c r="AH367" s="2745"/>
    </row>
    <row r="368" spans="1:34" ht="33.75" customHeight="1" x14ac:dyDescent="0.25">
      <c r="A368" s="2630"/>
      <c r="B368" s="2631"/>
      <c r="C368" s="2594"/>
      <c r="D368" s="2886"/>
      <c r="E368" s="2869"/>
      <c r="F368" s="3179"/>
      <c r="G368" s="2729"/>
      <c r="H368" s="2729"/>
      <c r="I368" s="2729"/>
      <c r="J368" s="2873"/>
      <c r="K368" s="2873"/>
      <c r="L368" s="2875"/>
      <c r="M368" s="2875"/>
      <c r="N368" s="2729"/>
      <c r="O368" s="2731"/>
      <c r="P368" s="3189"/>
      <c r="Q368" s="3191"/>
      <c r="R368" s="3191"/>
      <c r="S368" s="3191"/>
      <c r="T368" s="3205"/>
      <c r="U368" s="2731"/>
      <c r="V368" s="79"/>
      <c r="W368" s="135" t="s">
        <v>200</v>
      </c>
      <c r="X368" s="171" t="s">
        <v>210</v>
      </c>
      <c r="Y368" s="48">
        <v>15</v>
      </c>
      <c r="Z368" s="175" t="s">
        <v>204</v>
      </c>
      <c r="AA368" s="1481">
        <v>0.13392857142857142</v>
      </c>
      <c r="AB368" s="131">
        <f>+Y368*AA368</f>
        <v>2.0089285714285712</v>
      </c>
      <c r="AC368" s="131">
        <f>+AB368*1.12</f>
        <v>2.25</v>
      </c>
      <c r="AD368" s="1482"/>
      <c r="AE368" s="52"/>
      <c r="AF368" s="444"/>
      <c r="AG368" s="52" t="s">
        <v>199</v>
      </c>
      <c r="AH368" s="2745"/>
    </row>
    <row r="369" spans="1:34" ht="33.75" customHeight="1" x14ac:dyDescent="0.25">
      <c r="A369" s="2630"/>
      <c r="B369" s="2631"/>
      <c r="C369" s="2593" t="s">
        <v>19</v>
      </c>
      <c r="D369" s="2596" t="s">
        <v>20</v>
      </c>
      <c r="E369" s="2868" t="s">
        <v>91</v>
      </c>
      <c r="F369" s="3178" t="s">
        <v>200</v>
      </c>
      <c r="G369" s="2728" t="s">
        <v>1270</v>
      </c>
      <c r="H369" s="2728" t="s">
        <v>1271</v>
      </c>
      <c r="I369" s="3540" t="s">
        <v>1272</v>
      </c>
      <c r="J369" s="3528">
        <v>2</v>
      </c>
      <c r="K369" s="3528">
        <v>1</v>
      </c>
      <c r="L369" s="2874">
        <v>22</v>
      </c>
      <c r="M369" s="2874">
        <v>16</v>
      </c>
      <c r="N369" s="3540" t="s">
        <v>1273</v>
      </c>
      <c r="O369" s="3595" t="s">
        <v>1274</v>
      </c>
      <c r="P369" s="3188">
        <f>+AD369</f>
        <v>119.80000000000001</v>
      </c>
      <c r="Q369" s="3190">
        <f>+AD372</f>
        <v>9.9</v>
      </c>
      <c r="R369" s="3190">
        <v>0</v>
      </c>
      <c r="S369" s="3190">
        <v>0</v>
      </c>
      <c r="T369" s="3204">
        <f>SUM(P369:R374)</f>
        <v>129.70000000000002</v>
      </c>
      <c r="U369" s="2730" t="s">
        <v>1302</v>
      </c>
      <c r="V369" s="1280" t="s">
        <v>201</v>
      </c>
      <c r="W369" s="1281"/>
      <c r="X369" s="1229" t="s">
        <v>225</v>
      </c>
      <c r="Y369" s="1230"/>
      <c r="Z369" s="1231"/>
      <c r="AA369" s="1232"/>
      <c r="AB369" s="15"/>
      <c r="AC369" s="15"/>
      <c r="AD369" s="1178">
        <f>+SUM(AC370:AC371)</f>
        <v>119.80000000000001</v>
      </c>
      <c r="AE369" s="1231"/>
      <c r="AF369" s="1234"/>
      <c r="AG369" s="1234"/>
      <c r="AH369" s="2744" t="s">
        <v>2774</v>
      </c>
    </row>
    <row r="370" spans="1:34" ht="24" customHeight="1" x14ac:dyDescent="0.25">
      <c r="A370" s="2630"/>
      <c r="B370" s="2631"/>
      <c r="C370" s="2595"/>
      <c r="D370" s="2597"/>
      <c r="E370" s="2869"/>
      <c r="F370" s="3179"/>
      <c r="G370" s="2729"/>
      <c r="H370" s="2729"/>
      <c r="I370" s="3541"/>
      <c r="J370" s="3529"/>
      <c r="K370" s="3529"/>
      <c r="L370" s="2875"/>
      <c r="M370" s="2875"/>
      <c r="N370" s="3541"/>
      <c r="O370" s="2731"/>
      <c r="P370" s="3189"/>
      <c r="Q370" s="3191"/>
      <c r="R370" s="3191"/>
      <c r="S370" s="3191"/>
      <c r="T370" s="3205"/>
      <c r="U370" s="2731"/>
      <c r="V370" s="1282"/>
      <c r="W370" s="135" t="s">
        <v>200</v>
      </c>
      <c r="X370" s="1180" t="s">
        <v>1297</v>
      </c>
      <c r="Y370" s="1283">
        <v>1</v>
      </c>
      <c r="Z370" s="60" t="s">
        <v>204</v>
      </c>
      <c r="AA370" s="1224">
        <v>53.482142857142854</v>
      </c>
      <c r="AB370" s="21">
        <f>+Y370*AA370</f>
        <v>53.482142857142854</v>
      </c>
      <c r="AC370" s="21">
        <f>+AB370*1.12</f>
        <v>59.900000000000006</v>
      </c>
      <c r="AD370" s="1575"/>
      <c r="AE370" s="1174"/>
      <c r="AF370" s="1276"/>
      <c r="AG370" s="1276" t="s">
        <v>199</v>
      </c>
      <c r="AH370" s="2745"/>
    </row>
    <row r="371" spans="1:34" ht="24" customHeight="1" x14ac:dyDescent="0.25">
      <c r="A371" s="2630"/>
      <c r="B371" s="2631"/>
      <c r="C371" s="2595"/>
      <c r="D371" s="2597"/>
      <c r="E371" s="2869"/>
      <c r="F371" s="3179"/>
      <c r="G371" s="2729"/>
      <c r="H371" s="2729"/>
      <c r="I371" s="3541"/>
      <c r="J371" s="3529"/>
      <c r="K371" s="3529"/>
      <c r="L371" s="2875"/>
      <c r="M371" s="2875"/>
      <c r="N371" s="3541"/>
      <c r="O371" s="2731"/>
      <c r="P371" s="3189"/>
      <c r="Q371" s="3191"/>
      <c r="R371" s="3191"/>
      <c r="S371" s="3191"/>
      <c r="T371" s="3205"/>
      <c r="U371" s="2731"/>
      <c r="V371" s="1551"/>
      <c r="W371" s="135" t="s">
        <v>200</v>
      </c>
      <c r="X371" s="1180" t="s">
        <v>2786</v>
      </c>
      <c r="Y371" s="1283">
        <v>1</v>
      </c>
      <c r="Z371" s="60" t="s">
        <v>204</v>
      </c>
      <c r="AA371" s="1224">
        <v>53.482142857142854</v>
      </c>
      <c r="AB371" s="21">
        <f t="shared" ref="AB371:AB374" si="71">+Y371*AA371</f>
        <v>53.482142857142854</v>
      </c>
      <c r="AC371" s="21">
        <f t="shared" ref="AC371:AC374" si="72">+AB371*1.12</f>
        <v>59.900000000000006</v>
      </c>
      <c r="AD371" s="1575"/>
      <c r="AE371" s="1174"/>
      <c r="AF371" s="1276"/>
      <c r="AG371" s="1276" t="s">
        <v>199</v>
      </c>
      <c r="AH371" s="2745"/>
    </row>
    <row r="372" spans="1:34" ht="24" customHeight="1" x14ac:dyDescent="0.25">
      <c r="A372" s="2630"/>
      <c r="B372" s="2631"/>
      <c r="C372" s="2595"/>
      <c r="D372" s="2597"/>
      <c r="E372" s="2869"/>
      <c r="F372" s="3179"/>
      <c r="G372" s="2729"/>
      <c r="H372" s="2729"/>
      <c r="I372" s="3541"/>
      <c r="J372" s="3529"/>
      <c r="K372" s="3529"/>
      <c r="L372" s="2875"/>
      <c r="M372" s="2875"/>
      <c r="N372" s="3541"/>
      <c r="O372" s="2731"/>
      <c r="P372" s="3189"/>
      <c r="Q372" s="3191"/>
      <c r="R372" s="3191"/>
      <c r="S372" s="3191"/>
      <c r="T372" s="3205"/>
      <c r="U372" s="2731"/>
      <c r="V372" s="1277" t="s">
        <v>202</v>
      </c>
      <c r="W372" s="1277"/>
      <c r="X372" s="511" t="s">
        <v>1753</v>
      </c>
      <c r="Y372" s="54"/>
      <c r="Z372" s="39"/>
      <c r="AA372" s="56"/>
      <c r="AB372" s="21"/>
      <c r="AC372" s="21"/>
      <c r="AD372" s="57">
        <f>+SUM(AC373:AC374)</f>
        <v>9.9</v>
      </c>
      <c r="AE372" s="1174"/>
      <c r="AF372" s="1186"/>
      <c r="AG372" s="1186"/>
      <c r="AH372" s="2745"/>
    </row>
    <row r="373" spans="1:34" ht="24" customHeight="1" x14ac:dyDescent="0.25">
      <c r="A373" s="2632"/>
      <c r="B373" s="2633"/>
      <c r="C373" s="2595"/>
      <c r="D373" s="2597"/>
      <c r="E373" s="2869"/>
      <c r="F373" s="3179"/>
      <c r="G373" s="2729"/>
      <c r="H373" s="2729"/>
      <c r="I373" s="3541"/>
      <c r="J373" s="3529"/>
      <c r="K373" s="3529"/>
      <c r="L373" s="2875"/>
      <c r="M373" s="2875"/>
      <c r="N373" s="3541"/>
      <c r="O373" s="2731"/>
      <c r="P373" s="3189"/>
      <c r="Q373" s="3191"/>
      <c r="R373" s="3191"/>
      <c r="S373" s="3191"/>
      <c r="T373" s="3205"/>
      <c r="U373" s="2731"/>
      <c r="V373" s="1284"/>
      <c r="W373" s="135" t="s">
        <v>200</v>
      </c>
      <c r="X373" s="2312" t="s">
        <v>241</v>
      </c>
      <c r="Y373" s="54">
        <v>9</v>
      </c>
      <c r="Z373" s="60" t="s">
        <v>204</v>
      </c>
      <c r="AA373" s="56">
        <v>0.62499999999999989</v>
      </c>
      <c r="AB373" s="21">
        <f t="shared" si="71"/>
        <v>5.6249999999999991</v>
      </c>
      <c r="AC373" s="21">
        <f t="shared" si="72"/>
        <v>6.3</v>
      </c>
      <c r="AD373" s="57"/>
      <c r="AE373" s="2311"/>
      <c r="AF373" s="1279"/>
      <c r="AG373" s="1279" t="s">
        <v>199</v>
      </c>
      <c r="AH373" s="2745"/>
    </row>
    <row r="374" spans="1:34" ht="24" customHeight="1" x14ac:dyDescent="0.25">
      <c r="A374" s="2628" t="s">
        <v>425</v>
      </c>
      <c r="B374" s="2634"/>
      <c r="C374" s="2595"/>
      <c r="D374" s="2597"/>
      <c r="E374" s="2869"/>
      <c r="F374" s="3179"/>
      <c r="G374" s="2729"/>
      <c r="H374" s="2729"/>
      <c r="I374" s="3541"/>
      <c r="J374" s="3529"/>
      <c r="K374" s="3529"/>
      <c r="L374" s="2875"/>
      <c r="M374" s="2875"/>
      <c r="N374" s="3541"/>
      <c r="O374" s="2731"/>
      <c r="P374" s="3189"/>
      <c r="Q374" s="3191"/>
      <c r="R374" s="3191"/>
      <c r="S374" s="3191"/>
      <c r="T374" s="3205"/>
      <c r="U374" s="2731"/>
      <c r="V374" s="1284"/>
      <c r="W374" s="135" t="s">
        <v>200</v>
      </c>
      <c r="X374" s="255" t="s">
        <v>2787</v>
      </c>
      <c r="Y374" s="54">
        <v>5</v>
      </c>
      <c r="Z374" s="60" t="s">
        <v>204</v>
      </c>
      <c r="AA374" s="56">
        <v>0.64285714285714279</v>
      </c>
      <c r="AB374" s="27">
        <f t="shared" si="71"/>
        <v>3.214285714285714</v>
      </c>
      <c r="AC374" s="27">
        <f t="shared" si="72"/>
        <v>3.6</v>
      </c>
      <c r="AD374" s="57"/>
      <c r="AF374" s="1276"/>
      <c r="AG374" s="1276" t="s">
        <v>199</v>
      </c>
      <c r="AH374" s="2745"/>
    </row>
    <row r="375" spans="1:34" ht="27" customHeight="1" x14ac:dyDescent="0.25">
      <c r="A375" s="2630"/>
      <c r="B375" s="2635"/>
      <c r="C375" s="2753" t="s">
        <v>19</v>
      </c>
      <c r="D375" s="2596" t="s">
        <v>20</v>
      </c>
      <c r="E375" s="2868" t="s">
        <v>91</v>
      </c>
      <c r="F375" s="3178" t="s">
        <v>200</v>
      </c>
      <c r="G375" s="2868" t="s">
        <v>1275</v>
      </c>
      <c r="H375" s="2878" t="s">
        <v>1276</v>
      </c>
      <c r="I375" s="2878" t="s">
        <v>1277</v>
      </c>
      <c r="J375" s="3229">
        <v>5</v>
      </c>
      <c r="K375" s="3229">
        <v>5</v>
      </c>
      <c r="L375" s="3498">
        <v>10</v>
      </c>
      <c r="M375" s="3498">
        <v>10</v>
      </c>
      <c r="N375" s="3598" t="s">
        <v>1278</v>
      </c>
      <c r="O375" s="3598" t="s">
        <v>1279</v>
      </c>
      <c r="P375" s="2764">
        <v>0</v>
      </c>
      <c r="Q375" s="2766">
        <f>+AD375+AD378</f>
        <v>180.75200000000001</v>
      </c>
      <c r="R375" s="2766">
        <v>0</v>
      </c>
      <c r="S375" s="2766">
        <v>0</v>
      </c>
      <c r="T375" s="3204">
        <f>SUM(P375:R380)</f>
        <v>180.75200000000001</v>
      </c>
      <c r="U375" s="2728" t="s">
        <v>1302</v>
      </c>
      <c r="V375" s="85" t="s">
        <v>388</v>
      </c>
      <c r="W375" s="156"/>
      <c r="X375" s="12" t="s">
        <v>212</v>
      </c>
      <c r="Y375" s="31"/>
      <c r="Z375" s="32"/>
      <c r="AA375" s="2286"/>
      <c r="AB375" s="514"/>
      <c r="AC375" s="514"/>
      <c r="AD375" s="1107">
        <f>+SUM(AC376:AC377)</f>
        <v>94.152000000000001</v>
      </c>
      <c r="AE375" s="14"/>
      <c r="AF375" s="36"/>
      <c r="AG375" s="36"/>
      <c r="AH375" s="2744"/>
    </row>
    <row r="376" spans="1:34" ht="27" customHeight="1" x14ac:dyDescent="0.25">
      <c r="A376" s="2630"/>
      <c r="B376" s="2635"/>
      <c r="C376" s="2754"/>
      <c r="D376" s="2597"/>
      <c r="E376" s="2869"/>
      <c r="F376" s="3179"/>
      <c r="G376" s="2869"/>
      <c r="H376" s="2746"/>
      <c r="I376" s="2746"/>
      <c r="J376" s="3136"/>
      <c r="K376" s="3136"/>
      <c r="L376" s="3499"/>
      <c r="M376" s="3499"/>
      <c r="N376" s="2729"/>
      <c r="O376" s="2729"/>
      <c r="P376" s="2765"/>
      <c r="Q376" s="2767"/>
      <c r="R376" s="2767"/>
      <c r="S376" s="2767"/>
      <c r="T376" s="3205"/>
      <c r="U376" s="2729"/>
      <c r="V376" s="79"/>
      <c r="W376" s="135" t="s">
        <v>200</v>
      </c>
      <c r="X376" s="935" t="s">
        <v>1295</v>
      </c>
      <c r="Y376" s="48">
        <v>3</v>
      </c>
      <c r="Z376" s="60" t="s">
        <v>204</v>
      </c>
      <c r="AA376" s="1481">
        <v>2.8214285714285712</v>
      </c>
      <c r="AB376" s="131">
        <f>+Y376*AA376</f>
        <v>8.4642857142857135</v>
      </c>
      <c r="AC376" s="131">
        <f>+AB376*1.12</f>
        <v>9.48</v>
      </c>
      <c r="AD376" s="1482"/>
      <c r="AE376" s="444"/>
      <c r="AF376" s="444"/>
      <c r="AG376" s="52" t="s">
        <v>199</v>
      </c>
      <c r="AH376" s="2745"/>
    </row>
    <row r="377" spans="1:34" ht="27" customHeight="1" x14ac:dyDescent="0.25">
      <c r="A377" s="2630"/>
      <c r="B377" s="2635"/>
      <c r="C377" s="2754"/>
      <c r="D377" s="2597"/>
      <c r="E377" s="2869"/>
      <c r="F377" s="3179"/>
      <c r="G377" s="2869"/>
      <c r="H377" s="2746"/>
      <c r="I377" s="2746"/>
      <c r="J377" s="3136"/>
      <c r="K377" s="3136"/>
      <c r="L377" s="3499"/>
      <c r="M377" s="3499"/>
      <c r="N377" s="2729"/>
      <c r="O377" s="2729"/>
      <c r="P377" s="2765"/>
      <c r="Q377" s="2767"/>
      <c r="R377" s="2767"/>
      <c r="S377" s="2767"/>
      <c r="T377" s="3205"/>
      <c r="U377" s="2729"/>
      <c r="V377" s="2288"/>
      <c r="W377" s="135" t="s">
        <v>200</v>
      </c>
      <c r="X377" s="935" t="s">
        <v>2788</v>
      </c>
      <c r="Y377" s="48">
        <v>30</v>
      </c>
      <c r="Z377" s="60" t="s">
        <v>204</v>
      </c>
      <c r="AA377" s="1481">
        <v>2.52</v>
      </c>
      <c r="AB377" s="131">
        <f t="shared" ref="AB377:AB380" si="73">+Y377*AA377</f>
        <v>75.599999999999994</v>
      </c>
      <c r="AC377" s="131">
        <f t="shared" ref="AC377:AC380" si="74">+AB377*1.12</f>
        <v>84.671999999999997</v>
      </c>
      <c r="AD377" s="498"/>
      <c r="AE377" s="52"/>
      <c r="AF377" s="39"/>
      <c r="AG377" s="52"/>
      <c r="AH377" s="2745"/>
    </row>
    <row r="378" spans="1:34" ht="27" customHeight="1" x14ac:dyDescent="0.25">
      <c r="A378" s="2630"/>
      <c r="B378" s="2635"/>
      <c r="C378" s="2754"/>
      <c r="D378" s="2597"/>
      <c r="E378" s="2869"/>
      <c r="F378" s="3179"/>
      <c r="G378" s="2869"/>
      <c r="H378" s="2746"/>
      <c r="I378" s="2746"/>
      <c r="J378" s="3136"/>
      <c r="K378" s="3136"/>
      <c r="L378" s="3499"/>
      <c r="M378" s="3499"/>
      <c r="N378" s="2729"/>
      <c r="O378" s="2729"/>
      <c r="P378" s="2765"/>
      <c r="Q378" s="2767"/>
      <c r="R378" s="2767"/>
      <c r="S378" s="2767"/>
      <c r="T378" s="3205"/>
      <c r="U378" s="2729"/>
      <c r="V378" s="2288" t="s">
        <v>202</v>
      </c>
      <c r="W378" s="135"/>
      <c r="X378" s="107" t="s">
        <v>1753</v>
      </c>
      <c r="Y378" s="48"/>
      <c r="Z378" s="60"/>
      <c r="AA378" s="1481"/>
      <c r="AB378" s="131"/>
      <c r="AC378" s="131"/>
      <c r="AD378" s="2313">
        <f>+SUM(AC379:AC380)</f>
        <v>86.6</v>
      </c>
      <c r="AE378" s="52"/>
      <c r="AF378" s="39"/>
      <c r="AG378" s="52"/>
      <c r="AH378" s="2745"/>
    </row>
    <row r="379" spans="1:34" ht="27" customHeight="1" x14ac:dyDescent="0.25">
      <c r="A379" s="2630"/>
      <c r="B379" s="2635"/>
      <c r="C379" s="2754"/>
      <c r="D379" s="2597"/>
      <c r="E379" s="2869"/>
      <c r="F379" s="3179"/>
      <c r="G379" s="2869"/>
      <c r="H379" s="2746"/>
      <c r="I379" s="2746"/>
      <c r="J379" s="3136"/>
      <c r="K379" s="3136"/>
      <c r="L379" s="3499"/>
      <c r="M379" s="3499"/>
      <c r="N379" s="2729"/>
      <c r="O379" s="2729"/>
      <c r="P379" s="2765"/>
      <c r="Q379" s="2767"/>
      <c r="R379" s="2767"/>
      <c r="S379" s="2767"/>
      <c r="T379" s="3205"/>
      <c r="U379" s="2729"/>
      <c r="V379" s="132"/>
      <c r="W379" s="135" t="s">
        <v>200</v>
      </c>
      <c r="X379" s="512" t="s">
        <v>2789</v>
      </c>
      <c r="Y379" s="48">
        <v>3</v>
      </c>
      <c r="Z379" s="60" t="s">
        <v>204</v>
      </c>
      <c r="AA379" s="514">
        <v>24.553571428571427</v>
      </c>
      <c r="AB379" s="131">
        <f t="shared" si="73"/>
        <v>73.660714285714278</v>
      </c>
      <c r="AC379" s="131">
        <f t="shared" si="74"/>
        <v>82.5</v>
      </c>
      <c r="AD379" s="1084"/>
      <c r="AE379" s="60"/>
      <c r="AF379" s="39"/>
      <c r="AG379" s="52" t="s">
        <v>199</v>
      </c>
      <c r="AH379" s="2745"/>
    </row>
    <row r="380" spans="1:34" ht="27" customHeight="1" x14ac:dyDescent="0.25">
      <c r="A380" s="2630"/>
      <c r="B380" s="2635"/>
      <c r="C380" s="2754"/>
      <c r="D380" s="2597"/>
      <c r="E380" s="2869"/>
      <c r="F380" s="3179"/>
      <c r="G380" s="2869"/>
      <c r="H380" s="2746"/>
      <c r="I380" s="2746"/>
      <c r="J380" s="3136"/>
      <c r="K380" s="3136"/>
      <c r="L380" s="3499"/>
      <c r="M380" s="3499"/>
      <c r="N380" s="2729"/>
      <c r="O380" s="2729"/>
      <c r="P380" s="2765"/>
      <c r="Q380" s="2767"/>
      <c r="R380" s="2767"/>
      <c r="S380" s="2767"/>
      <c r="T380" s="3205"/>
      <c r="U380" s="2729"/>
      <c r="V380" s="2289"/>
      <c r="W380" s="135" t="s">
        <v>200</v>
      </c>
      <c r="X380" s="935" t="s">
        <v>329</v>
      </c>
      <c r="Y380" s="48">
        <v>5</v>
      </c>
      <c r="Z380" s="60" t="s">
        <v>204</v>
      </c>
      <c r="AA380" s="514">
        <v>0.73214285714285698</v>
      </c>
      <c r="AB380" s="131">
        <f t="shared" si="73"/>
        <v>3.6607142857142847</v>
      </c>
      <c r="AC380" s="131">
        <f t="shared" si="74"/>
        <v>4.0999999999999996</v>
      </c>
      <c r="AD380" s="514"/>
      <c r="AE380" s="444"/>
      <c r="AF380" s="39"/>
      <c r="AG380" s="52" t="s">
        <v>199</v>
      </c>
      <c r="AH380" s="2745"/>
    </row>
    <row r="381" spans="1:34" ht="18" customHeight="1" x14ac:dyDescent="0.25">
      <c r="A381" s="2630"/>
      <c r="B381" s="2635"/>
      <c r="C381" s="2753" t="s">
        <v>19</v>
      </c>
      <c r="D381" s="2596" t="s">
        <v>20</v>
      </c>
      <c r="E381" s="2868" t="s">
        <v>91</v>
      </c>
      <c r="F381" s="3178" t="s">
        <v>200</v>
      </c>
      <c r="G381" s="2868" t="s">
        <v>1280</v>
      </c>
      <c r="H381" s="2878" t="s">
        <v>1281</v>
      </c>
      <c r="I381" s="2878" t="s">
        <v>1282</v>
      </c>
      <c r="J381" s="3229">
        <v>4</v>
      </c>
      <c r="K381" s="3229">
        <v>2</v>
      </c>
      <c r="L381" s="3498">
        <v>8</v>
      </c>
      <c r="M381" s="3498">
        <v>4</v>
      </c>
      <c r="N381" s="2728" t="s">
        <v>1283</v>
      </c>
      <c r="O381" s="2728" t="s">
        <v>1284</v>
      </c>
      <c r="P381" s="2764">
        <f>+AD383</f>
        <v>68.399999999999991</v>
      </c>
      <c r="Q381" s="2766">
        <f>+AD381+AD386</f>
        <v>41.25</v>
      </c>
      <c r="R381" s="2766">
        <v>0</v>
      </c>
      <c r="S381" s="2766">
        <v>0</v>
      </c>
      <c r="T381" s="2780">
        <f>SUM(P381:R387)</f>
        <v>109.64999999999999</v>
      </c>
      <c r="U381" s="2728" t="s">
        <v>1301</v>
      </c>
      <c r="V381" s="82" t="s">
        <v>388</v>
      </c>
      <c r="W381" s="412"/>
      <c r="X381" s="30" t="s">
        <v>212</v>
      </c>
      <c r="Y381" s="2290"/>
      <c r="Z381" s="14"/>
      <c r="AA381" s="2286"/>
      <c r="AB381" s="150"/>
      <c r="AC381" s="150"/>
      <c r="AD381" s="1107">
        <f>+AC382</f>
        <v>13.75</v>
      </c>
      <c r="AE381" s="2291"/>
      <c r="AF381" s="2291"/>
      <c r="AG381" s="36"/>
      <c r="AH381" s="2744" t="s">
        <v>2775</v>
      </c>
    </row>
    <row r="382" spans="1:34" ht="18" customHeight="1" x14ac:dyDescent="0.25">
      <c r="A382" s="2630"/>
      <c r="B382" s="2635"/>
      <c r="C382" s="2754"/>
      <c r="D382" s="2597"/>
      <c r="E382" s="2869"/>
      <c r="F382" s="3179"/>
      <c r="G382" s="2869"/>
      <c r="H382" s="2746"/>
      <c r="I382" s="2746"/>
      <c r="J382" s="3136"/>
      <c r="K382" s="3136"/>
      <c r="L382" s="3499"/>
      <c r="M382" s="3499"/>
      <c r="N382" s="2729"/>
      <c r="O382" s="2729"/>
      <c r="P382" s="2765"/>
      <c r="Q382" s="2767"/>
      <c r="R382" s="2767"/>
      <c r="S382" s="2767"/>
      <c r="T382" s="2781"/>
      <c r="U382" s="2729"/>
      <c r="V382" s="250"/>
      <c r="W382" s="135" t="s">
        <v>200</v>
      </c>
      <c r="X382" s="171" t="s">
        <v>1296</v>
      </c>
      <c r="Y382" s="2314">
        <v>5</v>
      </c>
      <c r="Z382" s="60" t="s">
        <v>204</v>
      </c>
      <c r="AA382" s="1481">
        <v>2.4553571428571428</v>
      </c>
      <c r="AB382" s="131">
        <f>+Y382*AA382</f>
        <v>12.276785714285714</v>
      </c>
      <c r="AC382" s="131">
        <f>+AB382*1.12</f>
        <v>13.75</v>
      </c>
      <c r="AD382" s="1482"/>
      <c r="AE382" s="444"/>
      <c r="AF382" s="444"/>
      <c r="AG382" s="52" t="s">
        <v>199</v>
      </c>
      <c r="AH382" s="2745"/>
    </row>
    <row r="383" spans="1:34" ht="33.950000000000003" customHeight="1" x14ac:dyDescent="0.25">
      <c r="A383" s="2630"/>
      <c r="B383" s="2635"/>
      <c r="C383" s="2754"/>
      <c r="D383" s="2597"/>
      <c r="E383" s="2869"/>
      <c r="F383" s="3179"/>
      <c r="G383" s="2869"/>
      <c r="H383" s="2746"/>
      <c r="I383" s="2746"/>
      <c r="J383" s="3136"/>
      <c r="K383" s="3136"/>
      <c r="L383" s="3499"/>
      <c r="M383" s="3499"/>
      <c r="N383" s="2729"/>
      <c r="O383" s="2729"/>
      <c r="P383" s="2765"/>
      <c r="Q383" s="2767"/>
      <c r="R383" s="2767"/>
      <c r="S383" s="2767"/>
      <c r="T383" s="2781"/>
      <c r="U383" s="2729"/>
      <c r="V383" s="250" t="s">
        <v>201</v>
      </c>
      <c r="W383" s="83"/>
      <c r="X383" s="162" t="s">
        <v>225</v>
      </c>
      <c r="Y383" s="2314"/>
      <c r="Z383" s="60"/>
      <c r="AA383" s="1481"/>
      <c r="AB383" s="514"/>
      <c r="AC383" s="514"/>
      <c r="AD383" s="1482">
        <f>+SUM(AC384:AC385)</f>
        <v>68.399999999999991</v>
      </c>
      <c r="AE383" s="444"/>
      <c r="AF383" s="444"/>
      <c r="AG383" s="52" t="s">
        <v>199</v>
      </c>
      <c r="AH383" s="2745"/>
    </row>
    <row r="384" spans="1:34" ht="18" customHeight="1" x14ac:dyDescent="0.25">
      <c r="A384" s="2630"/>
      <c r="B384" s="2635"/>
      <c r="C384" s="2754"/>
      <c r="D384" s="2597"/>
      <c r="E384" s="2869"/>
      <c r="F384" s="3179"/>
      <c r="G384" s="2869"/>
      <c r="H384" s="2746"/>
      <c r="I384" s="2746"/>
      <c r="J384" s="3136"/>
      <c r="K384" s="3136"/>
      <c r="L384" s="3499"/>
      <c r="M384" s="3499"/>
      <c r="N384" s="2729"/>
      <c r="O384" s="2729"/>
      <c r="P384" s="2765"/>
      <c r="Q384" s="2767"/>
      <c r="R384" s="2767"/>
      <c r="S384" s="2767"/>
      <c r="T384" s="2781"/>
      <c r="U384" s="2729"/>
      <c r="V384" s="250"/>
      <c r="W384" s="135" t="s">
        <v>200</v>
      </c>
      <c r="X384" s="171" t="s">
        <v>2790</v>
      </c>
      <c r="Y384" s="2314">
        <v>3</v>
      </c>
      <c r="Z384" s="60" t="s">
        <v>204</v>
      </c>
      <c r="AA384" s="1481">
        <v>10.178571428571427</v>
      </c>
      <c r="AB384" s="514">
        <f t="shared" ref="AB384:AB387" si="75">+Y384*AA384</f>
        <v>30.535714285714281</v>
      </c>
      <c r="AC384" s="514">
        <f t="shared" ref="AC384:AC387" si="76">+AB384*1.12</f>
        <v>34.199999999999996</v>
      </c>
      <c r="AD384" s="1482"/>
      <c r="AE384" s="444"/>
      <c r="AF384" s="444"/>
      <c r="AG384" s="52" t="s">
        <v>199</v>
      </c>
      <c r="AH384" s="2745"/>
    </row>
    <row r="385" spans="1:34" ht="18" customHeight="1" x14ac:dyDescent="0.25">
      <c r="A385" s="2630"/>
      <c r="B385" s="2635"/>
      <c r="C385" s="2754"/>
      <c r="D385" s="2597"/>
      <c r="E385" s="2869"/>
      <c r="F385" s="3179"/>
      <c r="G385" s="2869"/>
      <c r="H385" s="2746"/>
      <c r="I385" s="2746"/>
      <c r="J385" s="3136"/>
      <c r="K385" s="3136"/>
      <c r="L385" s="3499"/>
      <c r="M385" s="3499"/>
      <c r="N385" s="2729"/>
      <c r="O385" s="2729"/>
      <c r="P385" s="2765"/>
      <c r="Q385" s="2767"/>
      <c r="R385" s="2767"/>
      <c r="S385" s="2767"/>
      <c r="T385" s="2781"/>
      <c r="U385" s="2729"/>
      <c r="V385" s="250"/>
      <c r="W385" s="135" t="s">
        <v>200</v>
      </c>
      <c r="X385" s="171" t="s">
        <v>2791</v>
      </c>
      <c r="Y385" s="2314">
        <v>3</v>
      </c>
      <c r="Z385" s="60" t="s">
        <v>204</v>
      </c>
      <c r="AA385" s="1481">
        <v>10.178571428571427</v>
      </c>
      <c r="AB385" s="514">
        <f t="shared" si="75"/>
        <v>30.535714285714281</v>
      </c>
      <c r="AC385" s="514">
        <f t="shared" si="76"/>
        <v>34.199999999999996</v>
      </c>
      <c r="AD385" s="1482"/>
      <c r="AE385" s="444"/>
      <c r="AF385" s="444"/>
      <c r="AG385" s="52" t="s">
        <v>199</v>
      </c>
      <c r="AH385" s="2745"/>
    </row>
    <row r="386" spans="1:34" ht="18" customHeight="1" x14ac:dyDescent="0.25">
      <c r="A386" s="2630"/>
      <c r="B386" s="2635"/>
      <c r="C386" s="2754"/>
      <c r="D386" s="2597"/>
      <c r="E386" s="2869"/>
      <c r="F386" s="3179"/>
      <c r="G386" s="2869"/>
      <c r="H386" s="2746"/>
      <c r="I386" s="2746"/>
      <c r="J386" s="3136"/>
      <c r="K386" s="3136"/>
      <c r="L386" s="3499"/>
      <c r="M386" s="3499"/>
      <c r="N386" s="2729"/>
      <c r="O386" s="2729"/>
      <c r="P386" s="2765"/>
      <c r="Q386" s="2767"/>
      <c r="R386" s="2767"/>
      <c r="S386" s="2767"/>
      <c r="T386" s="2781"/>
      <c r="U386" s="2729"/>
      <c r="V386" s="2288" t="s">
        <v>202</v>
      </c>
      <c r="W386" s="180"/>
      <c r="X386" s="107" t="s">
        <v>1753</v>
      </c>
      <c r="Y386" s="2292"/>
      <c r="Z386" s="20"/>
      <c r="AA386" s="1481"/>
      <c r="AB386" s="514"/>
      <c r="AC386" s="514"/>
      <c r="AD386" s="1482">
        <f>+AC387</f>
        <v>27.5</v>
      </c>
      <c r="AE386" s="444"/>
      <c r="AF386" s="444"/>
      <c r="AG386" s="52"/>
      <c r="AH386" s="2745"/>
    </row>
    <row r="387" spans="1:34" ht="18" customHeight="1" x14ac:dyDescent="0.25">
      <c r="A387" s="2630"/>
      <c r="B387" s="2635"/>
      <c r="C387" s="2754"/>
      <c r="D387" s="2597"/>
      <c r="E387" s="2869"/>
      <c r="F387" s="3179"/>
      <c r="G387" s="2869"/>
      <c r="H387" s="2746"/>
      <c r="I387" s="2746"/>
      <c r="J387" s="3136"/>
      <c r="K387" s="3136"/>
      <c r="L387" s="3499"/>
      <c r="M387" s="3499"/>
      <c r="N387" s="2729"/>
      <c r="O387" s="2729"/>
      <c r="P387" s="2765"/>
      <c r="Q387" s="2767"/>
      <c r="R387" s="2767"/>
      <c r="S387" s="2767"/>
      <c r="T387" s="2781"/>
      <c r="U387" s="2889"/>
      <c r="V387" s="2288"/>
      <c r="W387" s="135" t="s">
        <v>200</v>
      </c>
      <c r="X387" s="935" t="s">
        <v>2789</v>
      </c>
      <c r="Y387" s="2292">
        <v>1</v>
      </c>
      <c r="Z387" s="20" t="s">
        <v>204</v>
      </c>
      <c r="AA387" s="1481">
        <v>24.553571428571427</v>
      </c>
      <c r="AB387" s="2315">
        <f t="shared" si="75"/>
        <v>24.553571428571427</v>
      </c>
      <c r="AC387" s="2315">
        <f t="shared" si="76"/>
        <v>27.5</v>
      </c>
      <c r="AD387" s="1482"/>
      <c r="AE387" s="444"/>
      <c r="AF387" s="444"/>
      <c r="AG387" s="52" t="s">
        <v>199</v>
      </c>
      <c r="AH387" s="2745"/>
    </row>
    <row r="388" spans="1:34" ht="158.25" customHeight="1" x14ac:dyDescent="0.25">
      <c r="A388" s="2630"/>
      <c r="B388" s="2635"/>
      <c r="C388" s="2011" t="s">
        <v>19</v>
      </c>
      <c r="D388" s="1255" t="s">
        <v>20</v>
      </c>
      <c r="E388" s="1286" t="s">
        <v>91</v>
      </c>
      <c r="F388" s="1169" t="s">
        <v>200</v>
      </c>
      <c r="G388" s="1287" t="s">
        <v>1285</v>
      </c>
      <c r="H388" s="1286" t="s">
        <v>846</v>
      </c>
      <c r="I388" s="1286" t="s">
        <v>1286</v>
      </c>
      <c r="J388" s="1256">
        <v>1</v>
      </c>
      <c r="K388" s="1256">
        <v>2</v>
      </c>
      <c r="L388" s="1288">
        <v>10</v>
      </c>
      <c r="M388" s="1288">
        <v>16</v>
      </c>
      <c r="N388" s="1170" t="s">
        <v>1287</v>
      </c>
      <c r="O388" s="1170" t="s">
        <v>1288</v>
      </c>
      <c r="P388" s="1172">
        <v>0</v>
      </c>
      <c r="Q388" s="1173">
        <v>0</v>
      </c>
      <c r="R388" s="1173">
        <v>0</v>
      </c>
      <c r="S388" s="1173">
        <v>0</v>
      </c>
      <c r="T388" s="1171">
        <f>SUM(P388:R388)</f>
        <v>0</v>
      </c>
      <c r="U388" s="1262" t="s">
        <v>1302</v>
      </c>
      <c r="V388" s="2293"/>
      <c r="W388" s="2294"/>
      <c r="X388" s="525"/>
      <c r="Y388" s="2295"/>
      <c r="Z388" s="525"/>
      <c r="AA388" s="2296"/>
      <c r="AB388" s="1022"/>
      <c r="AC388" s="1022"/>
      <c r="AD388" s="2296"/>
      <c r="AE388" s="525"/>
      <c r="AF388" s="525"/>
      <c r="AG388" s="525"/>
      <c r="AH388" s="1168"/>
    </row>
    <row r="389" spans="1:34" ht="33.950000000000003" customHeight="1" x14ac:dyDescent="0.25">
      <c r="A389" s="2630"/>
      <c r="B389" s="2635"/>
      <c r="C389" s="2753" t="s">
        <v>19</v>
      </c>
      <c r="D389" s="2596" t="s">
        <v>20</v>
      </c>
      <c r="E389" s="2878" t="s">
        <v>74</v>
      </c>
      <c r="F389" s="3178" t="s">
        <v>200</v>
      </c>
      <c r="G389" s="2868" t="s">
        <v>1289</v>
      </c>
      <c r="H389" s="2878" t="s">
        <v>220</v>
      </c>
      <c r="I389" s="2878" t="s">
        <v>1290</v>
      </c>
      <c r="J389" s="3229">
        <v>0</v>
      </c>
      <c r="K389" s="3229">
        <v>5</v>
      </c>
      <c r="L389" s="3498">
        <v>0</v>
      </c>
      <c r="M389" s="3498">
        <v>8</v>
      </c>
      <c r="N389" s="2728" t="s">
        <v>1291</v>
      </c>
      <c r="O389" s="2728" t="s">
        <v>1292</v>
      </c>
      <c r="P389" s="2764">
        <f>+AD389</f>
        <v>94.199999999999989</v>
      </c>
      <c r="Q389" s="2766">
        <f>+AD392</f>
        <v>27.5</v>
      </c>
      <c r="R389" s="2766">
        <v>0</v>
      </c>
      <c r="S389" s="2766">
        <v>0</v>
      </c>
      <c r="T389" s="2780">
        <f>SUM(P389:R393)</f>
        <v>121.69999999999999</v>
      </c>
      <c r="U389" s="2728" t="s">
        <v>1301</v>
      </c>
      <c r="V389" s="82" t="s">
        <v>201</v>
      </c>
      <c r="W389" s="412"/>
      <c r="X389" s="30" t="s">
        <v>225</v>
      </c>
      <c r="Y389" s="31"/>
      <c r="Z389" s="32"/>
      <c r="AA389" s="2286"/>
      <c r="AB389" s="150"/>
      <c r="AC389" s="150"/>
      <c r="AD389" s="2297">
        <f>+SUM(AC390:AC391)</f>
        <v>94.199999999999989</v>
      </c>
      <c r="AE389" s="14"/>
      <c r="AF389" s="36"/>
      <c r="AG389" s="36"/>
      <c r="AH389" s="2744" t="s">
        <v>2776</v>
      </c>
    </row>
    <row r="390" spans="1:34" ht="18" customHeight="1" x14ac:dyDescent="0.25">
      <c r="A390" s="2630"/>
      <c r="B390" s="2635"/>
      <c r="C390" s="2754"/>
      <c r="D390" s="2597"/>
      <c r="E390" s="2746"/>
      <c r="F390" s="3179"/>
      <c r="G390" s="2869"/>
      <c r="H390" s="2746"/>
      <c r="I390" s="2746"/>
      <c r="J390" s="3136"/>
      <c r="K390" s="3136"/>
      <c r="L390" s="3499"/>
      <c r="M390" s="3499"/>
      <c r="N390" s="2729"/>
      <c r="O390" s="2729"/>
      <c r="P390" s="2765"/>
      <c r="Q390" s="2767"/>
      <c r="R390" s="2767"/>
      <c r="S390" s="2767"/>
      <c r="T390" s="2781"/>
      <c r="U390" s="2729"/>
      <c r="V390" s="250"/>
      <c r="W390" s="83" t="s">
        <v>200</v>
      </c>
      <c r="X390" s="171" t="s">
        <v>1298</v>
      </c>
      <c r="Y390" s="48">
        <v>5</v>
      </c>
      <c r="Z390" s="49" t="s">
        <v>204</v>
      </c>
      <c r="AA390" s="1481">
        <v>10.714285714285714</v>
      </c>
      <c r="AB390" s="131">
        <f>+Y390*AA390</f>
        <v>53.571428571428569</v>
      </c>
      <c r="AC390" s="131">
        <f>+AB390*1.12</f>
        <v>60</v>
      </c>
      <c r="AD390" s="1084"/>
      <c r="AE390" s="60"/>
      <c r="AF390" s="52"/>
      <c r="AG390" s="52" t="s">
        <v>199</v>
      </c>
      <c r="AH390" s="2745"/>
    </row>
    <row r="391" spans="1:34" ht="18" customHeight="1" x14ac:dyDescent="0.25">
      <c r="A391" s="2630"/>
      <c r="B391" s="2635"/>
      <c r="C391" s="2754"/>
      <c r="D391" s="2597"/>
      <c r="E391" s="2746"/>
      <c r="F391" s="3179"/>
      <c r="G391" s="2869"/>
      <c r="H391" s="2746"/>
      <c r="I391" s="2746"/>
      <c r="J391" s="3136"/>
      <c r="K391" s="3136"/>
      <c r="L391" s="3499"/>
      <c r="M391" s="3499"/>
      <c r="N391" s="2729"/>
      <c r="O391" s="2729"/>
      <c r="P391" s="2765"/>
      <c r="Q391" s="2767"/>
      <c r="R391" s="2767"/>
      <c r="S391" s="2767"/>
      <c r="T391" s="2781"/>
      <c r="U391" s="2729"/>
      <c r="V391" s="250"/>
      <c r="W391" s="83" t="s">
        <v>200</v>
      </c>
      <c r="X391" s="171" t="s">
        <v>1299</v>
      </c>
      <c r="Y391" s="48">
        <v>3</v>
      </c>
      <c r="Z391" s="49" t="s">
        <v>204</v>
      </c>
      <c r="AA391" s="1481">
        <v>10.178571428571427</v>
      </c>
      <c r="AB391" s="514">
        <f t="shared" ref="AB391:AB393" si="77">+Y391*AA391</f>
        <v>30.535714285714281</v>
      </c>
      <c r="AC391" s="514">
        <f t="shared" ref="AC391:AC393" si="78">+AB391*1.12</f>
        <v>34.199999999999996</v>
      </c>
      <c r="AD391" s="1084"/>
      <c r="AE391" s="60"/>
      <c r="AF391" s="52"/>
      <c r="AG391" s="52" t="s">
        <v>199</v>
      </c>
      <c r="AH391" s="2745"/>
    </row>
    <row r="392" spans="1:34" ht="18" customHeight="1" x14ac:dyDescent="0.25">
      <c r="A392" s="2630"/>
      <c r="B392" s="2635"/>
      <c r="C392" s="2754"/>
      <c r="D392" s="2597"/>
      <c r="E392" s="2746"/>
      <c r="F392" s="3179"/>
      <c r="G392" s="2869"/>
      <c r="H392" s="2746"/>
      <c r="I392" s="2746"/>
      <c r="J392" s="3136"/>
      <c r="K392" s="3136"/>
      <c r="L392" s="3499"/>
      <c r="M392" s="3499"/>
      <c r="N392" s="2729"/>
      <c r="O392" s="2729"/>
      <c r="P392" s="2765"/>
      <c r="Q392" s="2767"/>
      <c r="R392" s="2767"/>
      <c r="S392" s="2767"/>
      <c r="T392" s="2781"/>
      <c r="U392" s="2729"/>
      <c r="V392" s="250" t="s">
        <v>202</v>
      </c>
      <c r="W392" s="135"/>
      <c r="X392" s="248" t="s">
        <v>1753</v>
      </c>
      <c r="Y392" s="2287"/>
      <c r="Z392" s="20"/>
      <c r="AA392" s="513"/>
      <c r="AB392" s="514"/>
      <c r="AC392" s="514"/>
      <c r="AD392" s="785">
        <f>+AC393</f>
        <v>27.5</v>
      </c>
      <c r="AE392" s="20"/>
      <c r="AF392" s="444"/>
      <c r="AG392" s="24"/>
      <c r="AH392" s="2745"/>
    </row>
    <row r="393" spans="1:34" ht="18" customHeight="1" thickBot="1" x14ac:dyDescent="0.3">
      <c r="A393" s="2630"/>
      <c r="B393" s="2635"/>
      <c r="C393" s="3490"/>
      <c r="D393" s="2897"/>
      <c r="E393" s="3157"/>
      <c r="F393" s="3491"/>
      <c r="G393" s="2898"/>
      <c r="H393" s="3157"/>
      <c r="I393" s="3157"/>
      <c r="J393" s="3596"/>
      <c r="K393" s="3596"/>
      <c r="L393" s="3597"/>
      <c r="M393" s="3597"/>
      <c r="N393" s="3492"/>
      <c r="O393" s="3492"/>
      <c r="P393" s="3206"/>
      <c r="Q393" s="3207"/>
      <c r="R393" s="3207"/>
      <c r="S393" s="3207"/>
      <c r="T393" s="3208"/>
      <c r="U393" s="3492"/>
      <c r="V393" s="2298"/>
      <c r="W393" s="219" t="s">
        <v>200</v>
      </c>
      <c r="X393" s="626" t="s">
        <v>2792</v>
      </c>
      <c r="Y393" s="2299">
        <v>1</v>
      </c>
      <c r="Z393" s="63" t="s">
        <v>204</v>
      </c>
      <c r="AA393" s="2300">
        <v>24.553571428571427</v>
      </c>
      <c r="AB393" s="788">
        <f t="shared" si="77"/>
        <v>24.553571428571427</v>
      </c>
      <c r="AC393" s="788">
        <f t="shared" si="78"/>
        <v>27.5</v>
      </c>
      <c r="AD393" s="2301"/>
      <c r="AE393" s="63"/>
      <c r="AF393" s="2302"/>
      <c r="AG393" s="66" t="s">
        <v>199</v>
      </c>
      <c r="AH393" s="2841"/>
    </row>
    <row r="394" spans="1:34" s="67" customFormat="1" ht="22.5" customHeight="1" thickBot="1" x14ac:dyDescent="0.3">
      <c r="A394" s="2636"/>
      <c r="B394" s="2637"/>
      <c r="C394" s="2592" t="s">
        <v>137</v>
      </c>
      <c r="D394" s="2592"/>
      <c r="E394" s="2592"/>
      <c r="F394" s="2592"/>
      <c r="G394" s="2592"/>
      <c r="H394" s="2592"/>
      <c r="I394" s="2592"/>
      <c r="J394" s="2592"/>
      <c r="K394" s="2592"/>
      <c r="L394" s="2592"/>
      <c r="M394" s="2592"/>
      <c r="N394" s="2592"/>
      <c r="O394" s="101" t="s">
        <v>138</v>
      </c>
      <c r="P394" s="117">
        <f>SUM(P358:P393)</f>
        <v>385</v>
      </c>
      <c r="Q394" s="117">
        <f>SUM(Q358:Q393)</f>
        <v>380.19200000000001</v>
      </c>
      <c r="R394" s="117">
        <f>SUM(R358:R393)</f>
        <v>0</v>
      </c>
      <c r="S394" s="117">
        <f>SUM(S358:S393)</f>
        <v>0</v>
      </c>
      <c r="T394" s="117">
        <f>SUM(T358:T393)</f>
        <v>765.19200000000001</v>
      </c>
      <c r="U394" s="103"/>
      <c r="V394" s="3171" t="s">
        <v>139</v>
      </c>
      <c r="W394" s="2592"/>
      <c r="X394" s="2592"/>
      <c r="Y394" s="2592"/>
      <c r="Z394" s="2592"/>
      <c r="AA394" s="2592"/>
      <c r="AB394" s="2592"/>
      <c r="AC394" s="101" t="s">
        <v>138</v>
      </c>
      <c r="AD394" s="106">
        <f>SUM(AD358:AD393)</f>
        <v>765.19200000000001</v>
      </c>
      <c r="AE394" s="3172"/>
      <c r="AF394" s="3173"/>
      <c r="AG394" s="3173"/>
      <c r="AH394" s="3174"/>
    </row>
    <row r="395" spans="1:34" s="18" customFormat="1" ht="33.950000000000003" customHeight="1" x14ac:dyDescent="0.25">
      <c r="A395" s="2536" t="s">
        <v>148</v>
      </c>
      <c r="B395" s="2537" t="s">
        <v>148</v>
      </c>
      <c r="C395" s="2866" t="s">
        <v>19</v>
      </c>
      <c r="D395" s="2885" t="s">
        <v>20</v>
      </c>
      <c r="E395" s="2888" t="s">
        <v>67</v>
      </c>
      <c r="F395" s="2890" t="s">
        <v>200</v>
      </c>
      <c r="G395" s="2601" t="s">
        <v>2120</v>
      </c>
      <c r="H395" s="2601" t="s">
        <v>2121</v>
      </c>
      <c r="I395" s="2601" t="s">
        <v>2122</v>
      </c>
      <c r="J395" s="2893">
        <v>100</v>
      </c>
      <c r="K395" s="2893">
        <v>100</v>
      </c>
      <c r="L395" s="2599">
        <v>4</v>
      </c>
      <c r="M395" s="2599">
        <v>4</v>
      </c>
      <c r="N395" s="2601" t="s">
        <v>2123</v>
      </c>
      <c r="O395" s="2936" t="s">
        <v>2124</v>
      </c>
      <c r="P395" s="2740">
        <f>+AD395</f>
        <v>469.8408</v>
      </c>
      <c r="Q395" s="2742">
        <v>0</v>
      </c>
      <c r="R395" s="2742">
        <v>0</v>
      </c>
      <c r="S395" s="2937">
        <v>0</v>
      </c>
      <c r="T395" s="2876">
        <f>SUM(P395:S398)</f>
        <v>469.8408</v>
      </c>
      <c r="U395" s="2603" t="s">
        <v>2125</v>
      </c>
      <c r="V395" s="86" t="s">
        <v>201</v>
      </c>
      <c r="W395" s="174"/>
      <c r="X395" s="87" t="s">
        <v>225</v>
      </c>
      <c r="Y395" s="88"/>
      <c r="Z395" s="89"/>
      <c r="AA395" s="16"/>
      <c r="AB395" s="16"/>
      <c r="AC395" s="16"/>
      <c r="AD395" s="90">
        <f>SUM(AC396:AC398)</f>
        <v>469.8408</v>
      </c>
      <c r="AE395" s="746"/>
      <c r="AF395" s="91"/>
      <c r="AG395" s="91"/>
      <c r="AH395" s="3180" t="s">
        <v>2126</v>
      </c>
    </row>
    <row r="396" spans="1:34" s="18" customFormat="1" ht="27.75" customHeight="1" x14ac:dyDescent="0.25">
      <c r="A396" s="2571" t="s">
        <v>148</v>
      </c>
      <c r="B396" s="2577" t="s">
        <v>148</v>
      </c>
      <c r="C396" s="2867"/>
      <c r="D396" s="2886"/>
      <c r="E396" s="2729"/>
      <c r="F396" s="2891"/>
      <c r="G396" s="2602"/>
      <c r="H396" s="2602"/>
      <c r="I396" s="2602"/>
      <c r="J396" s="2894"/>
      <c r="K396" s="2894"/>
      <c r="L396" s="2600"/>
      <c r="M396" s="2600"/>
      <c r="N396" s="2602"/>
      <c r="O396" s="2927"/>
      <c r="P396" s="2741"/>
      <c r="Q396" s="2743"/>
      <c r="R396" s="2743"/>
      <c r="S396" s="2908"/>
      <c r="T396" s="2877"/>
      <c r="U396" s="2605"/>
      <c r="V396" s="74"/>
      <c r="W396" s="129" t="s">
        <v>200</v>
      </c>
      <c r="X396" s="936" t="s">
        <v>2127</v>
      </c>
      <c r="Y396" s="916">
        <v>680</v>
      </c>
      <c r="Z396" s="20" t="s">
        <v>1433</v>
      </c>
      <c r="AA396" s="21">
        <v>0.35</v>
      </c>
      <c r="AB396" s="21">
        <f>+Y396*AA396</f>
        <v>237.99999999999997</v>
      </c>
      <c r="AC396" s="21">
        <f>+AB396</f>
        <v>237.99999999999997</v>
      </c>
      <c r="AD396" s="22"/>
      <c r="AE396" s="20" t="s">
        <v>199</v>
      </c>
      <c r="AF396" s="20" t="s">
        <v>199</v>
      </c>
      <c r="AG396" s="20" t="s">
        <v>199</v>
      </c>
      <c r="AH396" s="3181"/>
    </row>
    <row r="397" spans="1:34" s="18" customFormat="1" ht="27.75" customHeight="1" x14ac:dyDescent="0.25">
      <c r="A397" s="2572"/>
      <c r="B397" s="2578"/>
      <c r="C397" s="2867"/>
      <c r="D397" s="2886"/>
      <c r="E397" s="2729"/>
      <c r="F397" s="2891"/>
      <c r="G397" s="2602"/>
      <c r="H397" s="2602"/>
      <c r="I397" s="2602"/>
      <c r="J397" s="2894"/>
      <c r="K397" s="2894"/>
      <c r="L397" s="2600"/>
      <c r="M397" s="2600"/>
      <c r="N397" s="2602"/>
      <c r="O397" s="2927"/>
      <c r="P397" s="2741"/>
      <c r="Q397" s="2743"/>
      <c r="R397" s="2743"/>
      <c r="S397" s="2908"/>
      <c r="T397" s="2877"/>
      <c r="U397" s="2605"/>
      <c r="V397" s="74"/>
      <c r="W397" s="129" t="s">
        <v>200</v>
      </c>
      <c r="X397" s="936" t="s">
        <v>2128</v>
      </c>
      <c r="Y397" s="19">
        <v>213</v>
      </c>
      <c r="Z397" s="20" t="s">
        <v>1433</v>
      </c>
      <c r="AA397" s="21">
        <v>0.9</v>
      </c>
      <c r="AB397" s="21">
        <f>+Y397*AA397</f>
        <v>191.70000000000002</v>
      </c>
      <c r="AC397" s="21">
        <f>+AB397</f>
        <v>191.70000000000002</v>
      </c>
      <c r="AD397" s="22"/>
      <c r="AE397" s="20" t="s">
        <v>199</v>
      </c>
      <c r="AF397" s="20" t="s">
        <v>199</v>
      </c>
      <c r="AG397" s="20" t="s">
        <v>199</v>
      </c>
      <c r="AH397" s="3181"/>
    </row>
    <row r="398" spans="1:34" s="18" customFormat="1" ht="27.75" customHeight="1" x14ac:dyDescent="0.25">
      <c r="A398" s="2572"/>
      <c r="B398" s="2578"/>
      <c r="C398" s="2867"/>
      <c r="D398" s="2887"/>
      <c r="E398" s="2889"/>
      <c r="F398" s="2892"/>
      <c r="G398" s="2602"/>
      <c r="H398" s="2602"/>
      <c r="I398" s="2602"/>
      <c r="J398" s="2894"/>
      <c r="K398" s="2894"/>
      <c r="L398" s="2600"/>
      <c r="M398" s="2600"/>
      <c r="N398" s="2602"/>
      <c r="O398" s="2927"/>
      <c r="P398" s="2741"/>
      <c r="Q398" s="2743"/>
      <c r="R398" s="2743"/>
      <c r="S398" s="2938"/>
      <c r="T398" s="2877"/>
      <c r="U398" s="2607"/>
      <c r="V398" s="75"/>
      <c r="W398" s="143" t="s">
        <v>200</v>
      </c>
      <c r="X398" s="1019" t="s">
        <v>2129</v>
      </c>
      <c r="Y398" s="25">
        <v>4</v>
      </c>
      <c r="Z398" s="26" t="s">
        <v>877</v>
      </c>
      <c r="AA398" s="27">
        <v>8.9600000000000009</v>
      </c>
      <c r="AB398" s="27">
        <f>+Y398*AA398</f>
        <v>35.840000000000003</v>
      </c>
      <c r="AC398" s="27">
        <f>+AB398*0.12+AB398</f>
        <v>40.140800000000006</v>
      </c>
      <c r="AD398" s="28"/>
      <c r="AE398" s="20"/>
      <c r="AF398" s="20" t="s">
        <v>199</v>
      </c>
      <c r="AG398" s="20"/>
      <c r="AH398" s="3181"/>
    </row>
    <row r="399" spans="1:34" s="18" customFormat="1" ht="24" customHeight="1" x14ac:dyDescent="0.25">
      <c r="A399" s="2572"/>
      <c r="B399" s="2578"/>
      <c r="C399" s="2866" t="s">
        <v>19</v>
      </c>
      <c r="D399" s="2596" t="s">
        <v>20</v>
      </c>
      <c r="E399" s="2868" t="s">
        <v>72</v>
      </c>
      <c r="F399" s="2870" t="s">
        <v>200</v>
      </c>
      <c r="G399" s="2728" t="s">
        <v>2130</v>
      </c>
      <c r="H399" s="2728" t="s">
        <v>2131</v>
      </c>
      <c r="I399" s="2845" t="s">
        <v>2132</v>
      </c>
      <c r="J399" s="2872">
        <v>12</v>
      </c>
      <c r="K399" s="2872">
        <v>12</v>
      </c>
      <c r="L399" s="2874">
        <v>4</v>
      </c>
      <c r="M399" s="2874">
        <v>4</v>
      </c>
      <c r="N399" s="2728" t="s">
        <v>2133</v>
      </c>
      <c r="O399" s="2730" t="s">
        <v>2134</v>
      </c>
      <c r="P399" s="2732">
        <v>0</v>
      </c>
      <c r="Q399" s="2734">
        <f>+AD399</f>
        <v>620.16399999999999</v>
      </c>
      <c r="R399" s="2734">
        <v>0</v>
      </c>
      <c r="S399" s="2734">
        <v>0</v>
      </c>
      <c r="T399" s="2953">
        <f>SUM(P399:S403)</f>
        <v>620.16399999999999</v>
      </c>
      <c r="U399" s="2604" t="s">
        <v>2135</v>
      </c>
      <c r="V399" s="79" t="s">
        <v>202</v>
      </c>
      <c r="W399" s="175"/>
      <c r="X399" s="30" t="s">
        <v>198</v>
      </c>
      <c r="Y399" s="31"/>
      <c r="Z399" s="32"/>
      <c r="AA399" s="33"/>
      <c r="AB399" s="34"/>
      <c r="AC399" s="34"/>
      <c r="AD399" s="35">
        <f>SUM(AC400:AC403)</f>
        <v>620.16399999999999</v>
      </c>
      <c r="AE399" s="747"/>
      <c r="AF399" s="36"/>
      <c r="AG399" s="36"/>
      <c r="AH399" s="3181"/>
    </row>
    <row r="400" spans="1:34" ht="24" customHeight="1" x14ac:dyDescent="0.25">
      <c r="A400" s="2572"/>
      <c r="B400" s="2578"/>
      <c r="C400" s="2867"/>
      <c r="D400" s="2597"/>
      <c r="E400" s="2869"/>
      <c r="F400" s="2871"/>
      <c r="G400" s="2729"/>
      <c r="H400" s="2729"/>
      <c r="I400" s="2748"/>
      <c r="J400" s="2873"/>
      <c r="K400" s="2873"/>
      <c r="L400" s="2875"/>
      <c r="M400" s="2875"/>
      <c r="N400" s="2729"/>
      <c r="O400" s="2731"/>
      <c r="P400" s="2733"/>
      <c r="Q400" s="2735"/>
      <c r="R400" s="2735"/>
      <c r="S400" s="2735"/>
      <c r="T400" s="2752"/>
      <c r="U400" s="2605"/>
      <c r="V400" s="80"/>
      <c r="W400" s="135" t="s">
        <v>200</v>
      </c>
      <c r="X400" s="37" t="s">
        <v>226</v>
      </c>
      <c r="Y400" s="38">
        <v>25</v>
      </c>
      <c r="Z400" s="39" t="s">
        <v>1433</v>
      </c>
      <c r="AA400" s="40">
        <v>3.26</v>
      </c>
      <c r="AB400" s="21">
        <f t="shared" ref="AB400:AB407" si="79">+Y400*AA400</f>
        <v>81.5</v>
      </c>
      <c r="AC400" s="21">
        <f>+AB400</f>
        <v>81.5</v>
      </c>
      <c r="AD400" s="41"/>
      <c r="AE400" s="39"/>
      <c r="AF400" s="20" t="s">
        <v>199</v>
      </c>
      <c r="AG400" s="20"/>
      <c r="AH400" s="3181"/>
    </row>
    <row r="401" spans="1:34" ht="24" customHeight="1" x14ac:dyDescent="0.25">
      <c r="A401" s="2572"/>
      <c r="B401" s="2578"/>
      <c r="C401" s="2867"/>
      <c r="D401" s="2597"/>
      <c r="E401" s="2869"/>
      <c r="F401" s="2871"/>
      <c r="G401" s="2729"/>
      <c r="H401" s="2729"/>
      <c r="I401" s="2748"/>
      <c r="J401" s="2873"/>
      <c r="K401" s="2873"/>
      <c r="L401" s="2875"/>
      <c r="M401" s="2875"/>
      <c r="N401" s="2729"/>
      <c r="O401" s="2731"/>
      <c r="P401" s="2733"/>
      <c r="Q401" s="2735"/>
      <c r="R401" s="2735"/>
      <c r="S401" s="2735"/>
      <c r="T401" s="2752"/>
      <c r="U401" s="2605"/>
      <c r="V401" s="80"/>
      <c r="W401" s="135" t="s">
        <v>200</v>
      </c>
      <c r="X401" s="37" t="s">
        <v>897</v>
      </c>
      <c r="Y401" s="38">
        <v>10</v>
      </c>
      <c r="Z401" s="39" t="s">
        <v>1433</v>
      </c>
      <c r="AA401" s="40">
        <v>1.2</v>
      </c>
      <c r="AB401" s="21">
        <f t="shared" si="79"/>
        <v>12</v>
      </c>
      <c r="AC401" s="21">
        <f t="shared" ref="AC401:AC407" si="80">+AB401*0.12+AB401</f>
        <v>13.44</v>
      </c>
      <c r="AD401" s="41"/>
      <c r="AE401" s="39"/>
      <c r="AF401" s="20" t="s">
        <v>199</v>
      </c>
      <c r="AG401" s="20"/>
      <c r="AH401" s="3181"/>
    </row>
    <row r="402" spans="1:34" ht="24" customHeight="1" x14ac:dyDescent="0.25">
      <c r="A402" s="2572"/>
      <c r="B402" s="2578"/>
      <c r="C402" s="2867"/>
      <c r="D402" s="2597"/>
      <c r="E402" s="2869"/>
      <c r="F402" s="2871"/>
      <c r="G402" s="2729"/>
      <c r="H402" s="2729"/>
      <c r="I402" s="2748"/>
      <c r="J402" s="2873"/>
      <c r="K402" s="2873"/>
      <c r="L402" s="2875"/>
      <c r="M402" s="2875"/>
      <c r="N402" s="2729"/>
      <c r="O402" s="2731"/>
      <c r="P402" s="2733"/>
      <c r="Q402" s="2735"/>
      <c r="R402" s="2735"/>
      <c r="S402" s="2735"/>
      <c r="T402" s="2752"/>
      <c r="U402" s="2605"/>
      <c r="V402" s="80"/>
      <c r="W402" s="135" t="s">
        <v>200</v>
      </c>
      <c r="X402" s="37" t="s">
        <v>896</v>
      </c>
      <c r="Y402" s="38">
        <v>10</v>
      </c>
      <c r="Z402" s="39" t="s">
        <v>1433</v>
      </c>
      <c r="AA402" s="40">
        <v>1.2</v>
      </c>
      <c r="AB402" s="21">
        <f t="shared" si="79"/>
        <v>12</v>
      </c>
      <c r="AC402" s="21">
        <f t="shared" si="80"/>
        <v>13.44</v>
      </c>
      <c r="AD402" s="41"/>
      <c r="AE402" s="39"/>
      <c r="AF402" s="20" t="s">
        <v>199</v>
      </c>
      <c r="AG402" s="20"/>
      <c r="AH402" s="3181"/>
    </row>
    <row r="403" spans="1:34" ht="24" customHeight="1" x14ac:dyDescent="0.25">
      <c r="A403" s="2572"/>
      <c r="B403" s="2578"/>
      <c r="C403" s="2867"/>
      <c r="D403" s="2598"/>
      <c r="E403" s="3183"/>
      <c r="F403" s="3184"/>
      <c r="G403" s="2889"/>
      <c r="H403" s="2889"/>
      <c r="I403" s="2846"/>
      <c r="J403" s="3185"/>
      <c r="K403" s="3185"/>
      <c r="L403" s="3656"/>
      <c r="M403" s="3656"/>
      <c r="N403" s="2889"/>
      <c r="O403" s="2954"/>
      <c r="P403" s="2883"/>
      <c r="Q403" s="2884"/>
      <c r="R403" s="2884"/>
      <c r="S403" s="2884"/>
      <c r="T403" s="2955"/>
      <c r="U403" s="2607"/>
      <c r="V403" s="81"/>
      <c r="W403" s="159" t="s">
        <v>200</v>
      </c>
      <c r="X403" s="42" t="s">
        <v>2136</v>
      </c>
      <c r="Y403" s="43">
        <v>19</v>
      </c>
      <c r="Z403" s="44" t="s">
        <v>879</v>
      </c>
      <c r="AA403" s="45">
        <v>24.05</v>
      </c>
      <c r="AB403" s="27">
        <f t="shared" si="79"/>
        <v>456.95</v>
      </c>
      <c r="AC403" s="27">
        <f t="shared" si="80"/>
        <v>511.78399999999999</v>
      </c>
      <c r="AD403" s="46"/>
      <c r="AE403" s="44"/>
      <c r="AF403" s="26" t="s">
        <v>199</v>
      </c>
      <c r="AG403" s="26"/>
      <c r="AH403" s="3182"/>
    </row>
    <row r="404" spans="1:34" ht="29.25" customHeight="1" x14ac:dyDescent="0.25">
      <c r="A404" s="2572"/>
      <c r="B404" s="2578"/>
      <c r="C404" s="2866" t="s">
        <v>19</v>
      </c>
      <c r="D404" s="2596" t="s">
        <v>20</v>
      </c>
      <c r="E404" s="2868" t="s">
        <v>34</v>
      </c>
      <c r="F404" s="2870" t="s">
        <v>200</v>
      </c>
      <c r="G404" s="2728" t="s">
        <v>2137</v>
      </c>
      <c r="H404" s="2728" t="s">
        <v>2138</v>
      </c>
      <c r="I404" s="2728" t="s">
        <v>2139</v>
      </c>
      <c r="J404" s="2872">
        <v>100</v>
      </c>
      <c r="K404" s="2872">
        <v>100</v>
      </c>
      <c r="L404" s="2874">
        <v>4</v>
      </c>
      <c r="M404" s="2874">
        <v>4</v>
      </c>
      <c r="N404" s="2728" t="s">
        <v>2140</v>
      </c>
      <c r="O404" s="2730" t="s">
        <v>2141</v>
      </c>
      <c r="P404" s="2732">
        <f>+AD404</f>
        <v>4872</v>
      </c>
      <c r="Q404" s="2734">
        <v>0</v>
      </c>
      <c r="R404" s="2734">
        <v>0</v>
      </c>
      <c r="S404" s="2734">
        <v>0</v>
      </c>
      <c r="T404" s="2953">
        <f>SUM(P404:S407)</f>
        <v>4872</v>
      </c>
      <c r="U404" s="2839" t="s">
        <v>2125</v>
      </c>
      <c r="V404" s="82" t="s">
        <v>562</v>
      </c>
      <c r="W404" s="180"/>
      <c r="X404" s="47" t="s">
        <v>563</v>
      </c>
      <c r="Y404" s="48"/>
      <c r="Z404" s="49"/>
      <c r="AA404" s="50"/>
      <c r="AB404" s="34"/>
      <c r="AC404" s="34"/>
      <c r="AD404" s="51">
        <f>SUM(AC405:AC407)</f>
        <v>4872</v>
      </c>
      <c r="AE404" s="748"/>
      <c r="AF404" s="52"/>
      <c r="AG404" s="52"/>
      <c r="AH404" s="2744"/>
    </row>
    <row r="405" spans="1:34" ht="29.25" customHeight="1" x14ac:dyDescent="0.25">
      <c r="A405" s="2572"/>
      <c r="B405" s="2578"/>
      <c r="C405" s="2867"/>
      <c r="D405" s="2597"/>
      <c r="E405" s="2869"/>
      <c r="F405" s="2871"/>
      <c r="G405" s="2729"/>
      <c r="H405" s="2729"/>
      <c r="I405" s="2729"/>
      <c r="J405" s="2873"/>
      <c r="K405" s="2873"/>
      <c r="L405" s="2875"/>
      <c r="M405" s="2875"/>
      <c r="N405" s="2729"/>
      <c r="O405" s="2731"/>
      <c r="P405" s="2733"/>
      <c r="Q405" s="2735"/>
      <c r="R405" s="2735"/>
      <c r="S405" s="2735"/>
      <c r="T405" s="2752"/>
      <c r="U405" s="2739"/>
      <c r="V405" s="83"/>
      <c r="W405" s="180" t="s">
        <v>200</v>
      </c>
      <c r="X405" s="37" t="s">
        <v>2142</v>
      </c>
      <c r="Y405" s="38">
        <v>10</v>
      </c>
      <c r="Z405" s="39" t="s">
        <v>2143</v>
      </c>
      <c r="AA405" s="40">
        <v>150</v>
      </c>
      <c r="AB405" s="21">
        <f t="shared" si="79"/>
        <v>1500</v>
      </c>
      <c r="AC405" s="21">
        <f t="shared" si="80"/>
        <v>1680</v>
      </c>
      <c r="AD405" s="41"/>
      <c r="AE405" s="20" t="s">
        <v>199</v>
      </c>
      <c r="AF405" s="20" t="s">
        <v>199</v>
      </c>
      <c r="AG405" s="20" t="s">
        <v>199</v>
      </c>
      <c r="AH405" s="2745"/>
    </row>
    <row r="406" spans="1:34" ht="29.25" customHeight="1" x14ac:dyDescent="0.25">
      <c r="A406" s="2572"/>
      <c r="B406" s="2578"/>
      <c r="C406" s="2867"/>
      <c r="D406" s="2597"/>
      <c r="E406" s="2869"/>
      <c r="F406" s="2871"/>
      <c r="G406" s="2729"/>
      <c r="H406" s="2729"/>
      <c r="I406" s="2729"/>
      <c r="J406" s="2873"/>
      <c r="K406" s="2873"/>
      <c r="L406" s="2875"/>
      <c r="M406" s="2875"/>
      <c r="N406" s="2729"/>
      <c r="O406" s="2731"/>
      <c r="P406" s="2733"/>
      <c r="Q406" s="2735"/>
      <c r="R406" s="2735"/>
      <c r="S406" s="2735"/>
      <c r="T406" s="2752"/>
      <c r="U406" s="2739"/>
      <c r="V406" s="80"/>
      <c r="W406" s="135" t="s">
        <v>200</v>
      </c>
      <c r="X406" s="37" t="s">
        <v>2144</v>
      </c>
      <c r="Y406" s="38">
        <v>10</v>
      </c>
      <c r="Z406" s="39" t="s">
        <v>2143</v>
      </c>
      <c r="AA406" s="40">
        <v>200</v>
      </c>
      <c r="AB406" s="21">
        <f t="shared" si="79"/>
        <v>2000</v>
      </c>
      <c r="AC406" s="21">
        <f t="shared" si="80"/>
        <v>2240</v>
      </c>
      <c r="AD406" s="41"/>
      <c r="AE406" s="20" t="s">
        <v>199</v>
      </c>
      <c r="AF406" s="20" t="s">
        <v>199</v>
      </c>
      <c r="AG406" s="20" t="s">
        <v>199</v>
      </c>
      <c r="AH406" s="2745"/>
    </row>
    <row r="407" spans="1:34" ht="29.25" customHeight="1" x14ac:dyDescent="0.25">
      <c r="A407" s="2572"/>
      <c r="B407" s="2578"/>
      <c r="C407" s="2867"/>
      <c r="D407" s="2597"/>
      <c r="E407" s="2869"/>
      <c r="F407" s="2871"/>
      <c r="G407" s="2729"/>
      <c r="H407" s="2729"/>
      <c r="I407" s="2729"/>
      <c r="J407" s="2873"/>
      <c r="K407" s="2873"/>
      <c r="L407" s="2875"/>
      <c r="M407" s="2875"/>
      <c r="N407" s="2729"/>
      <c r="O407" s="2731"/>
      <c r="P407" s="2733"/>
      <c r="Q407" s="2735"/>
      <c r="R407" s="2735"/>
      <c r="S407" s="2735"/>
      <c r="T407" s="2752"/>
      <c r="U407" s="2739"/>
      <c r="V407" s="80"/>
      <c r="W407" s="135" t="s">
        <v>200</v>
      </c>
      <c r="X407" s="37" t="s">
        <v>2145</v>
      </c>
      <c r="Y407" s="38">
        <v>1</v>
      </c>
      <c r="Z407" s="39" t="s">
        <v>2146</v>
      </c>
      <c r="AA407" s="40">
        <v>850</v>
      </c>
      <c r="AB407" s="27">
        <f t="shared" si="79"/>
        <v>850</v>
      </c>
      <c r="AC407" s="27">
        <f t="shared" si="80"/>
        <v>952</v>
      </c>
      <c r="AD407" s="41"/>
      <c r="AE407" s="20" t="s">
        <v>199</v>
      </c>
      <c r="AF407" s="20" t="s">
        <v>199</v>
      </c>
      <c r="AG407" s="20" t="s">
        <v>199</v>
      </c>
      <c r="AH407" s="2745"/>
    </row>
    <row r="408" spans="1:34" ht="110.25" customHeight="1" x14ac:dyDescent="0.25">
      <c r="A408" s="2572"/>
      <c r="B408" s="2578"/>
      <c r="C408" s="2030" t="s">
        <v>19</v>
      </c>
      <c r="D408" s="1638" t="s">
        <v>20</v>
      </c>
      <c r="E408" s="1650" t="s">
        <v>90</v>
      </c>
      <c r="F408" s="1004" t="s">
        <v>200</v>
      </c>
      <c r="G408" s="1646" t="s">
        <v>2147</v>
      </c>
      <c r="H408" s="1646" t="s">
        <v>2148</v>
      </c>
      <c r="I408" s="1646" t="s">
        <v>2149</v>
      </c>
      <c r="J408" s="1649">
        <v>4000</v>
      </c>
      <c r="K408" s="1649">
        <v>4000</v>
      </c>
      <c r="L408" s="1651">
        <v>4</v>
      </c>
      <c r="M408" s="1651">
        <v>4</v>
      </c>
      <c r="N408" s="1646" t="s">
        <v>2150</v>
      </c>
      <c r="O408" s="1652" t="s">
        <v>2151</v>
      </c>
      <c r="P408" s="1653">
        <v>0</v>
      </c>
      <c r="Q408" s="1654">
        <v>0</v>
      </c>
      <c r="R408" s="1654">
        <v>0</v>
      </c>
      <c r="S408" s="1654">
        <v>0</v>
      </c>
      <c r="T408" s="1655">
        <f>SUM(P408:S408)</f>
        <v>0</v>
      </c>
      <c r="U408" s="1635" t="s">
        <v>2125</v>
      </c>
      <c r="V408" s="209"/>
      <c r="W408" s="220"/>
      <c r="X408" s="637"/>
      <c r="Y408" s="211"/>
      <c r="Z408" s="212"/>
      <c r="AA408" s="213"/>
      <c r="AB408" s="203"/>
      <c r="AC408" s="203"/>
      <c r="AD408" s="214"/>
      <c r="AE408" s="212"/>
      <c r="AF408" s="154"/>
      <c r="AG408" s="154"/>
      <c r="AH408" s="1631"/>
    </row>
    <row r="409" spans="1:34" ht="110.25" customHeight="1" x14ac:dyDescent="0.25">
      <c r="A409" s="2572"/>
      <c r="B409" s="2578"/>
      <c r="C409" s="2030" t="s">
        <v>19</v>
      </c>
      <c r="D409" s="1638" t="s">
        <v>20</v>
      </c>
      <c r="E409" s="1650" t="s">
        <v>88</v>
      </c>
      <c r="F409" s="1004" t="s">
        <v>200</v>
      </c>
      <c r="G409" s="1646" t="s">
        <v>2152</v>
      </c>
      <c r="H409" s="1646" t="s">
        <v>2153</v>
      </c>
      <c r="I409" s="1646" t="s">
        <v>2154</v>
      </c>
      <c r="J409" s="1648">
        <v>1</v>
      </c>
      <c r="K409" s="1648">
        <v>1</v>
      </c>
      <c r="L409" s="1651">
        <v>4</v>
      </c>
      <c r="M409" s="1651">
        <v>4</v>
      </c>
      <c r="N409" s="1646" t="s">
        <v>2155</v>
      </c>
      <c r="O409" s="1652" t="s">
        <v>2156</v>
      </c>
      <c r="P409" s="1656">
        <v>0</v>
      </c>
      <c r="Q409" s="1657">
        <v>0</v>
      </c>
      <c r="R409" s="1657">
        <v>0</v>
      </c>
      <c r="S409" s="1657">
        <v>0</v>
      </c>
      <c r="T409" s="1658">
        <f>SUM(P409:S409)</f>
        <v>0</v>
      </c>
      <c r="U409" s="328" t="s">
        <v>2125</v>
      </c>
      <c r="V409" s="329"/>
      <c r="W409" s="309"/>
      <c r="X409" s="940"/>
      <c r="Y409" s="311"/>
      <c r="Z409" s="312"/>
      <c r="AA409" s="313"/>
      <c r="AB409" s="238"/>
      <c r="AC409" s="238"/>
      <c r="AD409" s="314"/>
      <c r="AE409" s="312"/>
      <c r="AF409" s="315"/>
      <c r="AG409" s="315"/>
      <c r="AH409" s="300"/>
    </row>
    <row r="410" spans="1:34" ht="113.25" customHeight="1" x14ac:dyDescent="0.25">
      <c r="A410" s="2573"/>
      <c r="B410" s="2579"/>
      <c r="C410" s="2030" t="s">
        <v>19</v>
      </c>
      <c r="D410" s="1638" t="s">
        <v>20</v>
      </c>
      <c r="E410" s="1650" t="s">
        <v>91</v>
      </c>
      <c r="F410" s="1004" t="s">
        <v>200</v>
      </c>
      <c r="G410" s="1646" t="s">
        <v>2157</v>
      </c>
      <c r="H410" s="1634" t="s">
        <v>2158</v>
      </c>
      <c r="I410" s="1634" t="s">
        <v>2159</v>
      </c>
      <c r="J410" s="1637">
        <v>6</v>
      </c>
      <c r="K410" s="1637">
        <v>6</v>
      </c>
      <c r="L410" s="1633">
        <v>1</v>
      </c>
      <c r="M410" s="1633">
        <v>1</v>
      </c>
      <c r="N410" s="1634" t="s">
        <v>2160</v>
      </c>
      <c r="O410" s="1639" t="s">
        <v>2161</v>
      </c>
      <c r="P410" s="1643">
        <v>0</v>
      </c>
      <c r="Q410" s="1644">
        <v>0</v>
      </c>
      <c r="R410" s="1644">
        <v>0</v>
      </c>
      <c r="S410" s="1644">
        <v>0</v>
      </c>
      <c r="T410" s="1645">
        <f>SUM(P410:S410)</f>
        <v>0</v>
      </c>
      <c r="U410" s="1636" t="s">
        <v>2125</v>
      </c>
      <c r="V410" s="217"/>
      <c r="W410" s="191"/>
      <c r="X410" s="208"/>
      <c r="Y410" s="200"/>
      <c r="Z410" s="201"/>
      <c r="AA410" s="202"/>
      <c r="AB410" s="203"/>
      <c r="AC410" s="203"/>
      <c r="AD410" s="204"/>
      <c r="AE410" s="201"/>
      <c r="AF410" s="205"/>
      <c r="AG410" s="205"/>
      <c r="AH410" s="1632"/>
    </row>
    <row r="411" spans="1:34" ht="116.25" customHeight="1" x14ac:dyDescent="0.25">
      <c r="A411" s="2571" t="s">
        <v>148</v>
      </c>
      <c r="B411" s="2568" t="s">
        <v>148</v>
      </c>
      <c r="C411" s="2030" t="s">
        <v>19</v>
      </c>
      <c r="D411" s="1638" t="s">
        <v>20</v>
      </c>
      <c r="E411" s="1650" t="s">
        <v>91</v>
      </c>
      <c r="F411" s="1004" t="s">
        <v>200</v>
      </c>
      <c r="G411" s="1646" t="s">
        <v>2162</v>
      </c>
      <c r="H411" s="1634" t="s">
        <v>2163</v>
      </c>
      <c r="I411" s="1634" t="s">
        <v>2164</v>
      </c>
      <c r="J411" s="1637">
        <v>1</v>
      </c>
      <c r="K411" s="1637">
        <v>2</v>
      </c>
      <c r="L411" s="1633">
        <v>4</v>
      </c>
      <c r="M411" s="1651">
        <v>4</v>
      </c>
      <c r="N411" s="1646" t="s">
        <v>2165</v>
      </c>
      <c r="O411" s="1652" t="s">
        <v>224</v>
      </c>
      <c r="P411" s="1640">
        <v>0</v>
      </c>
      <c r="Q411" s="1641">
        <v>0</v>
      </c>
      <c r="R411" s="1641">
        <v>0</v>
      </c>
      <c r="S411" s="1641">
        <v>0</v>
      </c>
      <c r="T411" s="1642">
        <f>SUM(P411:S411)</f>
        <v>0</v>
      </c>
      <c r="U411" s="1647" t="s">
        <v>2125</v>
      </c>
      <c r="V411" s="209"/>
      <c r="W411" s="220"/>
      <c r="X411" s="637"/>
      <c r="Y411" s="211"/>
      <c r="Z411" s="212"/>
      <c r="AA411" s="213"/>
      <c r="AB411" s="238"/>
      <c r="AC411" s="238"/>
      <c r="AD411" s="214"/>
      <c r="AE411" s="212"/>
      <c r="AF411" s="154"/>
      <c r="AG411" s="154"/>
      <c r="AH411" s="1631"/>
    </row>
    <row r="412" spans="1:34" ht="114" customHeight="1" x14ac:dyDescent="0.25">
      <c r="A412" s="2572"/>
      <c r="B412" s="2569"/>
      <c r="C412" s="2030" t="s">
        <v>19</v>
      </c>
      <c r="D412" s="1638" t="s">
        <v>20</v>
      </c>
      <c r="E412" s="1650" t="s">
        <v>91</v>
      </c>
      <c r="F412" s="1004" t="s">
        <v>200</v>
      </c>
      <c r="G412" s="1646" t="s">
        <v>2166</v>
      </c>
      <c r="H412" s="1634" t="s">
        <v>203</v>
      </c>
      <c r="I412" s="1634" t="s">
        <v>2167</v>
      </c>
      <c r="J412" s="1637">
        <v>100</v>
      </c>
      <c r="K412" s="1637">
        <v>100</v>
      </c>
      <c r="L412" s="1651">
        <v>4</v>
      </c>
      <c r="M412" s="1651">
        <v>4</v>
      </c>
      <c r="N412" s="1646" t="s">
        <v>2168</v>
      </c>
      <c r="O412" s="1652" t="s">
        <v>2169</v>
      </c>
      <c r="P412" s="1653">
        <v>0</v>
      </c>
      <c r="Q412" s="1654">
        <v>0</v>
      </c>
      <c r="R412" s="1654">
        <v>0</v>
      </c>
      <c r="S412" s="1654">
        <v>0</v>
      </c>
      <c r="T412" s="1655">
        <f>SUM(P412:S412)</f>
        <v>0</v>
      </c>
      <c r="U412" s="1647" t="s">
        <v>2125</v>
      </c>
      <c r="V412" s="209"/>
      <c r="W412" s="220"/>
      <c r="X412" s="637"/>
      <c r="Y412" s="211"/>
      <c r="Z412" s="212"/>
      <c r="AA412" s="213"/>
      <c r="AB412" s="34"/>
      <c r="AC412" s="34"/>
      <c r="AD412" s="214"/>
      <c r="AE412" s="212"/>
      <c r="AF412" s="154"/>
      <c r="AG412" s="154"/>
      <c r="AH412" s="1631"/>
    </row>
    <row r="413" spans="1:34" ht="58.5" customHeight="1" x14ac:dyDescent="0.25">
      <c r="A413" s="2572"/>
      <c r="B413" s="2569"/>
      <c r="C413" s="2866" t="s">
        <v>19</v>
      </c>
      <c r="D413" s="2596" t="s">
        <v>20</v>
      </c>
      <c r="E413" s="2868" t="s">
        <v>89</v>
      </c>
      <c r="F413" s="2870" t="s">
        <v>200</v>
      </c>
      <c r="G413" s="2845" t="s">
        <v>2170</v>
      </c>
      <c r="H413" s="2845" t="s">
        <v>2171</v>
      </c>
      <c r="I413" s="2845" t="s">
        <v>2172</v>
      </c>
      <c r="J413" s="2900">
        <v>1000</v>
      </c>
      <c r="K413" s="2900">
        <v>1000</v>
      </c>
      <c r="L413" s="2853">
        <v>4</v>
      </c>
      <c r="M413" s="2853">
        <v>4</v>
      </c>
      <c r="N413" s="2845" t="s">
        <v>2173</v>
      </c>
      <c r="O413" s="2855" t="s">
        <v>2174</v>
      </c>
      <c r="P413" s="2904">
        <f>+AD413</f>
        <v>71.982399999999998</v>
      </c>
      <c r="Q413" s="2907">
        <v>0</v>
      </c>
      <c r="R413" s="2907">
        <f>+AD415</f>
        <v>7840</v>
      </c>
      <c r="S413" s="2907">
        <v>0</v>
      </c>
      <c r="T413" s="2910">
        <f>SUM(P413:S418)</f>
        <v>7911.9823999999999</v>
      </c>
      <c r="U413" s="2768" t="s">
        <v>2125</v>
      </c>
      <c r="V413" s="85" t="s">
        <v>246</v>
      </c>
      <c r="W413" s="181"/>
      <c r="X413" s="12" t="s">
        <v>824</v>
      </c>
      <c r="Y413" s="13"/>
      <c r="Z413" s="14"/>
      <c r="AA413" s="15"/>
      <c r="AB413" s="15"/>
      <c r="AC413" s="15"/>
      <c r="AD413" s="17">
        <f>+AC414</f>
        <v>71.982399999999998</v>
      </c>
      <c r="AE413" s="14"/>
      <c r="AF413" s="36"/>
      <c r="AG413" s="36"/>
      <c r="AH413" s="2744"/>
    </row>
    <row r="414" spans="1:34" ht="18" customHeight="1" x14ac:dyDescent="0.25">
      <c r="A414" s="2572"/>
      <c r="B414" s="2569"/>
      <c r="C414" s="2895"/>
      <c r="D414" s="2597"/>
      <c r="E414" s="2869"/>
      <c r="F414" s="2871"/>
      <c r="G414" s="2748"/>
      <c r="H414" s="2748"/>
      <c r="I414" s="2748"/>
      <c r="J414" s="2901"/>
      <c r="K414" s="2901"/>
      <c r="L414" s="2854"/>
      <c r="M414" s="2854"/>
      <c r="N414" s="2748"/>
      <c r="O414" s="2751"/>
      <c r="P414" s="2905"/>
      <c r="Q414" s="2908"/>
      <c r="R414" s="2908"/>
      <c r="S414" s="2908"/>
      <c r="T414" s="2911"/>
      <c r="U414" s="2748"/>
      <c r="V414" s="132"/>
      <c r="W414" s="129" t="s">
        <v>200</v>
      </c>
      <c r="X414" s="2538" t="s">
        <v>2175</v>
      </c>
      <c r="Y414" s="19">
        <v>1</v>
      </c>
      <c r="Z414" s="20" t="s">
        <v>2176</v>
      </c>
      <c r="AA414" s="21">
        <v>64.27</v>
      </c>
      <c r="AB414" s="21">
        <f t="shared" ref="AB414" si="81">+Y414*AA414</f>
        <v>64.27</v>
      </c>
      <c r="AC414" s="21">
        <f t="shared" ref="AC414" si="82">+AB414*0.12+AB414</f>
        <v>71.982399999999998</v>
      </c>
      <c r="AD414" s="22"/>
      <c r="AE414" s="20"/>
      <c r="AF414" s="24"/>
      <c r="AG414" s="24" t="s">
        <v>199</v>
      </c>
      <c r="AH414" s="2745"/>
    </row>
    <row r="415" spans="1:34" ht="58.5" customHeight="1" x14ac:dyDescent="0.25">
      <c r="A415" s="2572"/>
      <c r="B415" s="2569"/>
      <c r="C415" s="2895"/>
      <c r="D415" s="2597"/>
      <c r="E415" s="2869"/>
      <c r="F415" s="2871"/>
      <c r="G415" s="2748"/>
      <c r="H415" s="2748"/>
      <c r="I415" s="2748"/>
      <c r="J415" s="2901"/>
      <c r="K415" s="2901"/>
      <c r="L415" s="2854"/>
      <c r="M415" s="2854"/>
      <c r="N415" s="2748"/>
      <c r="O415" s="2751"/>
      <c r="P415" s="2905"/>
      <c r="Q415" s="2908"/>
      <c r="R415" s="2908"/>
      <c r="S415" s="2908"/>
      <c r="T415" s="2911"/>
      <c r="U415" s="2748"/>
      <c r="V415" s="2543" t="s">
        <v>2922</v>
      </c>
      <c r="W415" s="2544"/>
      <c r="X415" s="2545" t="s">
        <v>824</v>
      </c>
      <c r="Y415" s="2546"/>
      <c r="Z415" s="2547"/>
      <c r="AA415" s="2548"/>
      <c r="AB415" s="2548"/>
      <c r="AC415" s="2548"/>
      <c r="AD415" s="2549">
        <f>+SUM(AC417:AC418)</f>
        <v>7840</v>
      </c>
      <c r="AE415" s="222"/>
      <c r="AF415" s="205"/>
      <c r="AG415" s="205"/>
      <c r="AH415" s="2745"/>
    </row>
    <row r="416" spans="1:34" ht="32.1" customHeight="1" x14ac:dyDescent="0.25">
      <c r="A416" s="2572"/>
      <c r="B416" s="2569"/>
      <c r="C416" s="2895"/>
      <c r="D416" s="2597"/>
      <c r="E416" s="2869"/>
      <c r="F416" s="2871"/>
      <c r="G416" s="2748"/>
      <c r="H416" s="2748"/>
      <c r="I416" s="2748"/>
      <c r="J416" s="2901"/>
      <c r="K416" s="2901"/>
      <c r="L416" s="2854"/>
      <c r="M416" s="2854"/>
      <c r="N416" s="2748"/>
      <c r="O416" s="2751"/>
      <c r="P416" s="2905"/>
      <c r="Q416" s="2908"/>
      <c r="R416" s="2908"/>
      <c r="S416" s="2908"/>
      <c r="T416" s="2911"/>
      <c r="U416" s="2748"/>
      <c r="V416" s="132"/>
      <c r="W416" s="129"/>
      <c r="X416" s="2538" t="s">
        <v>2994</v>
      </c>
      <c r="Y416" s="19"/>
      <c r="Z416" s="20"/>
      <c r="AA416" s="21"/>
      <c r="AB416" s="21"/>
      <c r="AC416" s="21"/>
      <c r="AD416" s="22"/>
      <c r="AE416" s="20"/>
      <c r="AF416" s="24"/>
      <c r="AG416" s="24"/>
      <c r="AH416" s="2745"/>
    </row>
    <row r="417" spans="1:34" ht="32.1" customHeight="1" x14ac:dyDescent="0.25">
      <c r="A417" s="2572"/>
      <c r="B417" s="2569"/>
      <c r="C417" s="2895"/>
      <c r="D417" s="2597"/>
      <c r="E417" s="2869"/>
      <c r="F417" s="2871"/>
      <c r="G417" s="2748"/>
      <c r="H417" s="2748"/>
      <c r="I417" s="2748"/>
      <c r="J417" s="2901"/>
      <c r="K417" s="2901"/>
      <c r="L417" s="2854"/>
      <c r="M417" s="2854"/>
      <c r="N417" s="2748"/>
      <c r="O417" s="2751"/>
      <c r="P417" s="2905"/>
      <c r="Q417" s="2908"/>
      <c r="R417" s="2908"/>
      <c r="S417" s="2908"/>
      <c r="T417" s="2911"/>
      <c r="U417" s="2748"/>
      <c r="V417" s="132"/>
      <c r="W417" s="129"/>
      <c r="X417" s="2538" t="s">
        <v>2995</v>
      </c>
      <c r="Y417" s="19">
        <v>10</v>
      </c>
      <c r="Z417" s="20" t="s">
        <v>204</v>
      </c>
      <c r="AA417" s="21">
        <v>300</v>
      </c>
      <c r="AB417" s="21">
        <f>+Y417*AA417</f>
        <v>3000</v>
      </c>
      <c r="AC417" s="21">
        <f>+AB417*1.12</f>
        <v>3360.0000000000005</v>
      </c>
      <c r="AD417" s="22"/>
      <c r="AE417" s="20"/>
      <c r="AF417" s="24"/>
      <c r="AG417" s="24" t="s">
        <v>199</v>
      </c>
      <c r="AH417" s="2745"/>
    </row>
    <row r="418" spans="1:34" s="18" customFormat="1" ht="32.1" customHeight="1" thickBot="1" x14ac:dyDescent="0.3">
      <c r="A418" s="2572"/>
      <c r="B418" s="2569"/>
      <c r="C418" s="2896"/>
      <c r="D418" s="2897"/>
      <c r="E418" s="2898"/>
      <c r="F418" s="2899"/>
      <c r="G418" s="2826"/>
      <c r="H418" s="2826"/>
      <c r="I418" s="2826"/>
      <c r="J418" s="2902"/>
      <c r="K418" s="2902"/>
      <c r="L418" s="2903"/>
      <c r="M418" s="2903"/>
      <c r="N418" s="2826"/>
      <c r="O418" s="2832"/>
      <c r="P418" s="2906"/>
      <c r="Q418" s="2909"/>
      <c r="R418" s="2909"/>
      <c r="S418" s="2909"/>
      <c r="T418" s="2912"/>
      <c r="U418" s="2913"/>
      <c r="V418" s="78"/>
      <c r="W418" s="137"/>
      <c r="X418" s="61" t="s">
        <v>2996</v>
      </c>
      <c r="Y418" s="62">
        <v>4</v>
      </c>
      <c r="Z418" s="63" t="s">
        <v>204</v>
      </c>
      <c r="AA418" s="64">
        <v>1000</v>
      </c>
      <c r="AB418" s="64">
        <f>+Y418*AA418</f>
        <v>4000</v>
      </c>
      <c r="AC418" s="64">
        <f>+AB418*1.12</f>
        <v>4480</v>
      </c>
      <c r="AD418" s="65"/>
      <c r="AE418" s="63"/>
      <c r="AF418" s="63"/>
      <c r="AG418" s="63" t="s">
        <v>199</v>
      </c>
      <c r="AH418" s="2841"/>
    </row>
    <row r="419" spans="1:34" s="67" customFormat="1" ht="22.5" customHeight="1" thickBot="1" x14ac:dyDescent="0.3">
      <c r="A419" s="2572"/>
      <c r="B419" s="2570"/>
      <c r="C419" s="2592" t="s">
        <v>137</v>
      </c>
      <c r="D419" s="2592"/>
      <c r="E419" s="2592"/>
      <c r="F419" s="2592"/>
      <c r="G419" s="2592"/>
      <c r="H419" s="2592"/>
      <c r="I419" s="2592"/>
      <c r="J419" s="2592"/>
      <c r="K419" s="2592"/>
      <c r="L419" s="2592"/>
      <c r="M419" s="2592"/>
      <c r="N419" s="2592"/>
      <c r="O419" s="101" t="s">
        <v>138</v>
      </c>
      <c r="P419" s="117">
        <f>SUM(P395:P418)</f>
        <v>5413.8231999999998</v>
      </c>
      <c r="Q419" s="117">
        <f>SUM(Q395:Q418)</f>
        <v>620.16399999999999</v>
      </c>
      <c r="R419" s="117">
        <f>SUM(R395:R418)</f>
        <v>7840</v>
      </c>
      <c r="S419" s="117">
        <f>SUM(S395:S418)</f>
        <v>0</v>
      </c>
      <c r="T419" s="117">
        <f>SUM(T395:T418)</f>
        <v>13873.9872</v>
      </c>
      <c r="U419" s="103"/>
      <c r="V419" s="3171" t="s">
        <v>139</v>
      </c>
      <c r="W419" s="2592"/>
      <c r="X419" s="2592"/>
      <c r="Y419" s="2592"/>
      <c r="Z419" s="2592"/>
      <c r="AA419" s="2592"/>
      <c r="AB419" s="2592"/>
      <c r="AC419" s="101" t="s">
        <v>138</v>
      </c>
      <c r="AD419" s="106">
        <f>SUM(AD395:AD418)</f>
        <v>13873.9872</v>
      </c>
      <c r="AE419" s="3172"/>
      <c r="AF419" s="3173"/>
      <c r="AG419" s="3173"/>
      <c r="AH419" s="3174"/>
    </row>
    <row r="420" spans="1:34" s="18" customFormat="1" ht="18" customHeight="1" x14ac:dyDescent="0.25">
      <c r="A420" s="2572"/>
      <c r="B420" s="2587" t="s">
        <v>149</v>
      </c>
      <c r="C420" s="3003" t="s">
        <v>19</v>
      </c>
      <c r="D420" s="3004" t="s">
        <v>20</v>
      </c>
      <c r="E420" s="3005" t="s">
        <v>93</v>
      </c>
      <c r="F420" s="2862" t="s">
        <v>200</v>
      </c>
      <c r="G420" s="2603" t="s">
        <v>2070</v>
      </c>
      <c r="H420" s="2603" t="s">
        <v>2071</v>
      </c>
      <c r="I420" s="2603" t="s">
        <v>2072</v>
      </c>
      <c r="J420" s="3357">
        <v>5</v>
      </c>
      <c r="K420" s="3357">
        <v>10</v>
      </c>
      <c r="L420" s="2736">
        <v>5</v>
      </c>
      <c r="M420" s="2736">
        <v>10</v>
      </c>
      <c r="N420" s="2603" t="s">
        <v>2073</v>
      </c>
      <c r="O420" s="2738" t="s">
        <v>2074</v>
      </c>
      <c r="P420" s="2740">
        <v>0</v>
      </c>
      <c r="Q420" s="2742">
        <f>+AD420+AD430</f>
        <v>793.83679999999993</v>
      </c>
      <c r="R420" s="2742">
        <v>0</v>
      </c>
      <c r="S420" s="2937">
        <v>0</v>
      </c>
      <c r="T420" s="2876">
        <f>SUM(P420:R434)</f>
        <v>793.83679999999993</v>
      </c>
      <c r="U420" s="2738" t="s">
        <v>2075</v>
      </c>
      <c r="V420" s="445" t="s">
        <v>202</v>
      </c>
      <c r="W420" s="174"/>
      <c r="X420" s="162" t="s">
        <v>198</v>
      </c>
      <c r="Y420" s="48"/>
      <c r="Z420" s="49"/>
      <c r="AA420" s="446"/>
      <c r="AB420" s="16"/>
      <c r="AC420" s="16"/>
      <c r="AD420" s="90">
        <f>+SUM(AC421:AC429)</f>
        <v>752.8</v>
      </c>
      <c r="AE420" s="89"/>
      <c r="AF420" s="91"/>
      <c r="AG420" s="91"/>
      <c r="AH420" s="2849"/>
    </row>
    <row r="421" spans="1:34" s="18" customFormat="1" ht="18" customHeight="1" x14ac:dyDescent="0.25">
      <c r="A421" s="2572"/>
      <c r="B421" s="2575"/>
      <c r="C421" s="2595"/>
      <c r="D421" s="2597"/>
      <c r="E421" s="2748"/>
      <c r="F421" s="2759"/>
      <c r="G421" s="2605"/>
      <c r="H421" s="2605"/>
      <c r="I421" s="2605"/>
      <c r="J421" s="3358"/>
      <c r="K421" s="3358"/>
      <c r="L421" s="2737"/>
      <c r="M421" s="2737"/>
      <c r="N421" s="2605"/>
      <c r="O421" s="2739"/>
      <c r="P421" s="2741"/>
      <c r="Q421" s="2743"/>
      <c r="R421" s="2743"/>
      <c r="S421" s="2908"/>
      <c r="T421" s="2877"/>
      <c r="U421" s="2739"/>
      <c r="V421" s="80"/>
      <c r="W421" s="129" t="s">
        <v>200</v>
      </c>
      <c r="X421" s="37" t="s">
        <v>1439</v>
      </c>
      <c r="Y421" s="38">
        <v>8</v>
      </c>
      <c r="Z421" s="39" t="s">
        <v>218</v>
      </c>
      <c r="AA421" s="447">
        <v>4.5</v>
      </c>
      <c r="AB421" s="21">
        <f>+Y421*AA421</f>
        <v>36</v>
      </c>
      <c r="AC421" s="21">
        <f>+AB421</f>
        <v>36</v>
      </c>
      <c r="AD421" s="22"/>
      <c r="AE421" s="20"/>
      <c r="AF421" s="20" t="s">
        <v>199</v>
      </c>
      <c r="AG421" s="23"/>
      <c r="AH421" s="2745"/>
    </row>
    <row r="422" spans="1:34" s="18" customFormat="1" ht="18" customHeight="1" x14ac:dyDescent="0.25">
      <c r="A422" s="2572"/>
      <c r="B422" s="2575"/>
      <c r="C422" s="2595"/>
      <c r="D422" s="2597"/>
      <c r="E422" s="2748"/>
      <c r="F422" s="2759"/>
      <c r="G422" s="2605"/>
      <c r="H422" s="2605"/>
      <c r="I422" s="2605"/>
      <c r="J422" s="3358"/>
      <c r="K422" s="3358"/>
      <c r="L422" s="2737"/>
      <c r="M422" s="2737"/>
      <c r="N422" s="2605"/>
      <c r="O422" s="2739"/>
      <c r="P422" s="2741"/>
      <c r="Q422" s="2743"/>
      <c r="R422" s="2743"/>
      <c r="S422" s="2908"/>
      <c r="T422" s="2877"/>
      <c r="U422" s="2739"/>
      <c r="V422" s="80"/>
      <c r="W422" s="129" t="s">
        <v>200</v>
      </c>
      <c r="X422" s="37" t="s">
        <v>2076</v>
      </c>
      <c r="Y422" s="38">
        <v>15</v>
      </c>
      <c r="Z422" s="39" t="s">
        <v>204</v>
      </c>
      <c r="AA422" s="447">
        <v>4</v>
      </c>
      <c r="AB422" s="21">
        <f t="shared" ref="AB422:AB454" si="83">+Y422*AA422</f>
        <v>60</v>
      </c>
      <c r="AC422" s="21">
        <f t="shared" ref="AC422:AC454" si="84">+AB422*0.12+AB422</f>
        <v>67.2</v>
      </c>
      <c r="AD422" s="22"/>
      <c r="AE422" s="20"/>
      <c r="AF422" s="20" t="s">
        <v>199</v>
      </c>
      <c r="AG422" s="23"/>
      <c r="AH422" s="2745"/>
    </row>
    <row r="423" spans="1:34" s="18" customFormat="1" ht="18" customHeight="1" x14ac:dyDescent="0.25">
      <c r="A423" s="2572"/>
      <c r="B423" s="2575"/>
      <c r="C423" s="2595"/>
      <c r="D423" s="2597"/>
      <c r="E423" s="2748"/>
      <c r="F423" s="2759"/>
      <c r="G423" s="2605"/>
      <c r="H423" s="2605"/>
      <c r="I423" s="2605"/>
      <c r="J423" s="3358"/>
      <c r="K423" s="3358"/>
      <c r="L423" s="2737"/>
      <c r="M423" s="2737"/>
      <c r="N423" s="2605"/>
      <c r="O423" s="2739"/>
      <c r="P423" s="2741"/>
      <c r="Q423" s="2743"/>
      <c r="R423" s="2743"/>
      <c r="S423" s="2908"/>
      <c r="T423" s="2877"/>
      <c r="U423" s="2739"/>
      <c r="V423" s="80"/>
      <c r="W423" s="129" t="s">
        <v>200</v>
      </c>
      <c r="X423" s="37" t="s">
        <v>2077</v>
      </c>
      <c r="Y423" s="38">
        <v>10</v>
      </c>
      <c r="Z423" s="39" t="s">
        <v>204</v>
      </c>
      <c r="AA423" s="447">
        <v>1</v>
      </c>
      <c r="AB423" s="21">
        <f t="shared" si="83"/>
        <v>10</v>
      </c>
      <c r="AC423" s="21">
        <f t="shared" si="84"/>
        <v>11.2</v>
      </c>
      <c r="AD423" s="22"/>
      <c r="AE423" s="20"/>
      <c r="AF423" s="20" t="s">
        <v>199</v>
      </c>
      <c r="AG423" s="23"/>
      <c r="AH423" s="2745"/>
    </row>
    <row r="424" spans="1:34" s="18" customFormat="1" ht="18" customHeight="1" x14ac:dyDescent="0.25">
      <c r="A424" s="2572"/>
      <c r="B424" s="2575"/>
      <c r="C424" s="2595"/>
      <c r="D424" s="2597"/>
      <c r="E424" s="2748"/>
      <c r="F424" s="2759"/>
      <c r="G424" s="2605"/>
      <c r="H424" s="2605"/>
      <c r="I424" s="2605"/>
      <c r="J424" s="3358"/>
      <c r="K424" s="3358"/>
      <c r="L424" s="2737"/>
      <c r="M424" s="2737"/>
      <c r="N424" s="2605"/>
      <c r="O424" s="2739"/>
      <c r="P424" s="2741"/>
      <c r="Q424" s="2743"/>
      <c r="R424" s="2743"/>
      <c r="S424" s="2908"/>
      <c r="T424" s="2877"/>
      <c r="U424" s="2739"/>
      <c r="V424" s="80"/>
      <c r="W424" s="129" t="s">
        <v>200</v>
      </c>
      <c r="X424" s="37" t="s">
        <v>2078</v>
      </c>
      <c r="Y424" s="38">
        <v>10</v>
      </c>
      <c r="Z424" s="39" t="s">
        <v>204</v>
      </c>
      <c r="AA424" s="447">
        <v>1.8</v>
      </c>
      <c r="AB424" s="21">
        <f t="shared" si="83"/>
        <v>18</v>
      </c>
      <c r="AC424" s="21">
        <f t="shared" si="84"/>
        <v>20.16</v>
      </c>
      <c r="AD424" s="22"/>
      <c r="AE424" s="20"/>
      <c r="AF424" s="20" t="s">
        <v>199</v>
      </c>
      <c r="AG424" s="23"/>
      <c r="AH424" s="2745"/>
    </row>
    <row r="425" spans="1:34" ht="18" customHeight="1" x14ac:dyDescent="0.25">
      <c r="A425" s="2572"/>
      <c r="B425" s="2575"/>
      <c r="C425" s="2595"/>
      <c r="D425" s="2597"/>
      <c r="E425" s="2748"/>
      <c r="F425" s="2759"/>
      <c r="G425" s="2605"/>
      <c r="H425" s="2605"/>
      <c r="I425" s="2605"/>
      <c r="J425" s="3358"/>
      <c r="K425" s="3358"/>
      <c r="L425" s="2737"/>
      <c r="M425" s="2737"/>
      <c r="N425" s="2605"/>
      <c r="O425" s="2739"/>
      <c r="P425" s="2741"/>
      <c r="Q425" s="2743"/>
      <c r="R425" s="2743"/>
      <c r="S425" s="2908"/>
      <c r="T425" s="2877"/>
      <c r="U425" s="2739"/>
      <c r="V425" s="80"/>
      <c r="W425" s="129" t="s">
        <v>200</v>
      </c>
      <c r="X425" s="37" t="s">
        <v>2079</v>
      </c>
      <c r="Y425" s="38">
        <v>8</v>
      </c>
      <c r="Z425" s="39" t="s">
        <v>204</v>
      </c>
      <c r="AA425" s="447">
        <v>0.5</v>
      </c>
      <c r="AB425" s="34">
        <f t="shared" si="83"/>
        <v>4</v>
      </c>
      <c r="AC425" s="34">
        <f t="shared" si="84"/>
        <v>4.4800000000000004</v>
      </c>
      <c r="AD425" s="22"/>
      <c r="AE425" s="20"/>
      <c r="AF425" s="20" t="s">
        <v>199</v>
      </c>
      <c r="AG425" s="23"/>
      <c r="AH425" s="2745"/>
    </row>
    <row r="426" spans="1:34" ht="18" customHeight="1" x14ac:dyDescent="0.25">
      <c r="A426" s="2572"/>
      <c r="B426" s="2575"/>
      <c r="C426" s="2595"/>
      <c r="D426" s="2597"/>
      <c r="E426" s="2748"/>
      <c r="F426" s="2759"/>
      <c r="G426" s="2605"/>
      <c r="H426" s="2605"/>
      <c r="I426" s="2605"/>
      <c r="J426" s="3358"/>
      <c r="K426" s="3358"/>
      <c r="L426" s="2737"/>
      <c r="M426" s="2737"/>
      <c r="N426" s="2605"/>
      <c r="O426" s="2739"/>
      <c r="P426" s="2741"/>
      <c r="Q426" s="2743"/>
      <c r="R426" s="2743"/>
      <c r="S426" s="2908"/>
      <c r="T426" s="2877"/>
      <c r="U426" s="2739"/>
      <c r="V426" s="80"/>
      <c r="W426" s="129" t="s">
        <v>200</v>
      </c>
      <c r="X426" s="37" t="s">
        <v>2080</v>
      </c>
      <c r="Y426" s="38">
        <v>5</v>
      </c>
      <c r="Z426" s="39" t="s">
        <v>204</v>
      </c>
      <c r="AA426" s="447">
        <v>4</v>
      </c>
      <c r="AB426" s="21">
        <f t="shared" si="83"/>
        <v>20</v>
      </c>
      <c r="AC426" s="21">
        <f t="shared" si="84"/>
        <v>22.4</v>
      </c>
      <c r="AD426" s="22"/>
      <c r="AE426" s="20"/>
      <c r="AF426" s="20" t="s">
        <v>199</v>
      </c>
      <c r="AG426" s="23"/>
      <c r="AH426" s="2745"/>
    </row>
    <row r="427" spans="1:34" ht="18" customHeight="1" x14ac:dyDescent="0.25">
      <c r="A427" s="2572"/>
      <c r="B427" s="2575"/>
      <c r="C427" s="2595"/>
      <c r="D427" s="2597"/>
      <c r="E427" s="2748"/>
      <c r="F427" s="2759"/>
      <c r="G427" s="2605"/>
      <c r="H427" s="2605"/>
      <c r="I427" s="2605"/>
      <c r="J427" s="3358"/>
      <c r="K427" s="3358"/>
      <c r="L427" s="2737"/>
      <c r="M427" s="2737"/>
      <c r="N427" s="2605"/>
      <c r="O427" s="2739"/>
      <c r="P427" s="2741"/>
      <c r="Q427" s="2743"/>
      <c r="R427" s="2743"/>
      <c r="S427" s="2908"/>
      <c r="T427" s="2877"/>
      <c r="U427" s="2739"/>
      <c r="V427" s="80"/>
      <c r="W427" s="129" t="s">
        <v>200</v>
      </c>
      <c r="X427" s="37" t="s">
        <v>2081</v>
      </c>
      <c r="Y427" s="38">
        <v>3</v>
      </c>
      <c r="Z427" s="39" t="s">
        <v>204</v>
      </c>
      <c r="AA427" s="447">
        <v>22</v>
      </c>
      <c r="AB427" s="21">
        <f t="shared" si="83"/>
        <v>66</v>
      </c>
      <c r="AC427" s="21">
        <f t="shared" si="84"/>
        <v>73.92</v>
      </c>
      <c r="AD427" s="22"/>
      <c r="AE427" s="20"/>
      <c r="AF427" s="20" t="s">
        <v>199</v>
      </c>
      <c r="AG427" s="23"/>
      <c r="AH427" s="2745"/>
    </row>
    <row r="428" spans="1:34" ht="18" customHeight="1" x14ac:dyDescent="0.25">
      <c r="A428" s="2572"/>
      <c r="B428" s="2575"/>
      <c r="C428" s="2595"/>
      <c r="D428" s="2597"/>
      <c r="E428" s="2748"/>
      <c r="F428" s="2759"/>
      <c r="G428" s="2605"/>
      <c r="H428" s="2605"/>
      <c r="I428" s="2605"/>
      <c r="J428" s="3358"/>
      <c r="K428" s="3358"/>
      <c r="L428" s="2737"/>
      <c r="M428" s="2737"/>
      <c r="N428" s="2605"/>
      <c r="O428" s="2739"/>
      <c r="P428" s="2741"/>
      <c r="Q428" s="2743"/>
      <c r="R428" s="2743"/>
      <c r="S428" s="2908"/>
      <c r="T428" s="2877"/>
      <c r="U428" s="2739"/>
      <c r="V428" s="80"/>
      <c r="W428" s="129" t="s">
        <v>200</v>
      </c>
      <c r="X428" s="37" t="s">
        <v>2082</v>
      </c>
      <c r="Y428" s="38">
        <v>1</v>
      </c>
      <c r="Z428" s="39" t="s">
        <v>204</v>
      </c>
      <c r="AA428" s="447">
        <v>12</v>
      </c>
      <c r="AB428" s="21">
        <f t="shared" si="83"/>
        <v>12</v>
      </c>
      <c r="AC428" s="21">
        <f t="shared" si="84"/>
        <v>13.44</v>
      </c>
      <c r="AD428" s="22"/>
      <c r="AE428" s="20"/>
      <c r="AF428" s="20" t="s">
        <v>199</v>
      </c>
      <c r="AG428" s="23"/>
      <c r="AH428" s="2745"/>
    </row>
    <row r="429" spans="1:34" ht="18" customHeight="1" x14ac:dyDescent="0.25">
      <c r="A429" s="2573"/>
      <c r="B429" s="2576"/>
      <c r="C429" s="2595"/>
      <c r="D429" s="2597"/>
      <c r="E429" s="2748"/>
      <c r="F429" s="2759"/>
      <c r="G429" s="2605"/>
      <c r="H429" s="2605"/>
      <c r="I429" s="2605"/>
      <c r="J429" s="3358"/>
      <c r="K429" s="3358"/>
      <c r="L429" s="2737"/>
      <c r="M429" s="2737"/>
      <c r="N429" s="2605"/>
      <c r="O429" s="2739"/>
      <c r="P429" s="2741"/>
      <c r="Q429" s="2743"/>
      <c r="R429" s="2743"/>
      <c r="S429" s="2908"/>
      <c r="T429" s="2877"/>
      <c r="U429" s="2739"/>
      <c r="V429" s="80"/>
      <c r="W429" s="129" t="s">
        <v>200</v>
      </c>
      <c r="X429" s="37" t="s">
        <v>2083</v>
      </c>
      <c r="Y429" s="38">
        <v>50</v>
      </c>
      <c r="Z429" s="39" t="s">
        <v>204</v>
      </c>
      <c r="AA429" s="447">
        <v>9</v>
      </c>
      <c r="AB429" s="21">
        <f t="shared" si="83"/>
        <v>450</v>
      </c>
      <c r="AC429" s="21">
        <f t="shared" si="84"/>
        <v>504</v>
      </c>
      <c r="AD429" s="22"/>
      <c r="AE429" s="20"/>
      <c r="AF429" s="20" t="s">
        <v>199</v>
      </c>
      <c r="AG429" s="23"/>
      <c r="AH429" s="2745"/>
    </row>
    <row r="430" spans="1:34" ht="33.950000000000003" customHeight="1" x14ac:dyDescent="0.25">
      <c r="A430" s="2571" t="s">
        <v>148</v>
      </c>
      <c r="B430" s="2574" t="s">
        <v>149</v>
      </c>
      <c r="C430" s="2595"/>
      <c r="D430" s="2597"/>
      <c r="E430" s="2748"/>
      <c r="F430" s="2759"/>
      <c r="G430" s="2605"/>
      <c r="H430" s="2605"/>
      <c r="I430" s="2605"/>
      <c r="J430" s="3358"/>
      <c r="K430" s="3358"/>
      <c r="L430" s="2737"/>
      <c r="M430" s="2737"/>
      <c r="N430" s="2605"/>
      <c r="O430" s="2739"/>
      <c r="P430" s="2741"/>
      <c r="Q430" s="2743"/>
      <c r="R430" s="2743"/>
      <c r="S430" s="2908"/>
      <c r="T430" s="2877"/>
      <c r="U430" s="2739"/>
      <c r="V430" s="249" t="s">
        <v>236</v>
      </c>
      <c r="W430" s="175"/>
      <c r="X430" s="162" t="s">
        <v>225</v>
      </c>
      <c r="Y430" s="48"/>
      <c r="Z430" s="49"/>
      <c r="AA430" s="446"/>
      <c r="AB430" s="21"/>
      <c r="AC430" s="21"/>
      <c r="AD430" s="22">
        <f>+SUM(AC431:AC434)</f>
        <v>41.036799999999999</v>
      </c>
      <c r="AE430" s="20"/>
      <c r="AF430" s="20"/>
      <c r="AG430" s="23"/>
      <c r="AH430" s="2745"/>
    </row>
    <row r="431" spans="1:34" ht="18" customHeight="1" x14ac:dyDescent="0.25">
      <c r="A431" s="2572"/>
      <c r="B431" s="2575"/>
      <c r="C431" s="2595"/>
      <c r="D431" s="2597"/>
      <c r="E431" s="2748"/>
      <c r="F431" s="2759"/>
      <c r="G431" s="2605"/>
      <c r="H431" s="2605"/>
      <c r="I431" s="2605"/>
      <c r="J431" s="3358"/>
      <c r="K431" s="3358"/>
      <c r="L431" s="2737"/>
      <c r="M431" s="2737"/>
      <c r="N431" s="2605"/>
      <c r="O431" s="2739"/>
      <c r="P431" s="2741"/>
      <c r="Q431" s="2743"/>
      <c r="R431" s="2743"/>
      <c r="S431" s="2908"/>
      <c r="T431" s="2877"/>
      <c r="U431" s="2739"/>
      <c r="V431" s="74"/>
      <c r="W431" s="129" t="s">
        <v>200</v>
      </c>
      <c r="X431" s="37" t="s">
        <v>2084</v>
      </c>
      <c r="Y431" s="38">
        <v>1</v>
      </c>
      <c r="Z431" s="39" t="s">
        <v>204</v>
      </c>
      <c r="AA431" s="447">
        <v>9.16</v>
      </c>
      <c r="AB431" s="21">
        <f t="shared" si="83"/>
        <v>9.16</v>
      </c>
      <c r="AC431" s="21">
        <f t="shared" si="84"/>
        <v>10.2592</v>
      </c>
      <c r="AD431" s="22"/>
      <c r="AE431" s="20"/>
      <c r="AF431" s="20" t="s">
        <v>199</v>
      </c>
      <c r="AG431" s="23"/>
      <c r="AH431" s="2745"/>
    </row>
    <row r="432" spans="1:34" ht="18" customHeight="1" x14ac:dyDescent="0.25">
      <c r="A432" s="2572"/>
      <c r="B432" s="2575"/>
      <c r="C432" s="2595"/>
      <c r="D432" s="2597"/>
      <c r="E432" s="2748"/>
      <c r="F432" s="2759"/>
      <c r="G432" s="2605"/>
      <c r="H432" s="2605"/>
      <c r="I432" s="2605"/>
      <c r="J432" s="3358"/>
      <c r="K432" s="3358"/>
      <c r="L432" s="2737"/>
      <c r="M432" s="2737"/>
      <c r="N432" s="2605"/>
      <c r="O432" s="2739"/>
      <c r="P432" s="2741"/>
      <c r="Q432" s="2743"/>
      <c r="R432" s="2743"/>
      <c r="S432" s="2908"/>
      <c r="T432" s="2877"/>
      <c r="U432" s="2739"/>
      <c r="V432" s="74"/>
      <c r="W432" s="129" t="s">
        <v>200</v>
      </c>
      <c r="X432" s="37" t="s">
        <v>2085</v>
      </c>
      <c r="Y432" s="38">
        <v>1</v>
      </c>
      <c r="Z432" s="39" t="s">
        <v>204</v>
      </c>
      <c r="AA432" s="447">
        <v>9.16</v>
      </c>
      <c r="AB432" s="21">
        <f t="shared" si="83"/>
        <v>9.16</v>
      </c>
      <c r="AC432" s="21">
        <f t="shared" si="84"/>
        <v>10.2592</v>
      </c>
      <c r="AD432" s="22"/>
      <c r="AE432" s="20"/>
      <c r="AF432" s="20" t="s">
        <v>199</v>
      </c>
      <c r="AG432" s="23"/>
      <c r="AH432" s="2745"/>
    </row>
    <row r="433" spans="1:34" ht="18" customHeight="1" x14ac:dyDescent="0.25">
      <c r="A433" s="2572"/>
      <c r="B433" s="2575"/>
      <c r="C433" s="2595"/>
      <c r="D433" s="2597"/>
      <c r="E433" s="2748"/>
      <c r="F433" s="2759"/>
      <c r="G433" s="2605"/>
      <c r="H433" s="2605"/>
      <c r="I433" s="2605"/>
      <c r="J433" s="3358"/>
      <c r="K433" s="3358"/>
      <c r="L433" s="2737"/>
      <c r="M433" s="2737"/>
      <c r="N433" s="2605"/>
      <c r="O433" s="2739"/>
      <c r="P433" s="2741"/>
      <c r="Q433" s="2743"/>
      <c r="R433" s="2743"/>
      <c r="S433" s="2908"/>
      <c r="T433" s="2877"/>
      <c r="U433" s="2739"/>
      <c r="V433" s="74"/>
      <c r="W433" s="129" t="s">
        <v>200</v>
      </c>
      <c r="X433" s="37" t="s">
        <v>2086</v>
      </c>
      <c r="Y433" s="38">
        <v>1</v>
      </c>
      <c r="Z433" s="39" t="s">
        <v>204</v>
      </c>
      <c r="AA433" s="447">
        <v>9.16</v>
      </c>
      <c r="AB433" s="21">
        <f t="shared" si="83"/>
        <v>9.16</v>
      </c>
      <c r="AC433" s="21">
        <f t="shared" si="84"/>
        <v>10.2592</v>
      </c>
      <c r="AD433" s="22"/>
      <c r="AE433" s="20"/>
      <c r="AF433" s="20" t="s">
        <v>199</v>
      </c>
      <c r="AG433" s="24"/>
      <c r="AH433" s="2745"/>
    </row>
    <row r="434" spans="1:34" ht="18" customHeight="1" x14ac:dyDescent="0.25">
      <c r="A434" s="2572"/>
      <c r="B434" s="2575"/>
      <c r="C434" s="2595"/>
      <c r="D434" s="2597"/>
      <c r="E434" s="2748"/>
      <c r="F434" s="2759"/>
      <c r="G434" s="2605"/>
      <c r="H434" s="2605"/>
      <c r="I434" s="2605"/>
      <c r="J434" s="3358"/>
      <c r="K434" s="3358"/>
      <c r="L434" s="2737"/>
      <c r="M434" s="2737"/>
      <c r="N434" s="2605"/>
      <c r="O434" s="2739"/>
      <c r="P434" s="2741"/>
      <c r="Q434" s="2743"/>
      <c r="R434" s="2743"/>
      <c r="S434" s="2908"/>
      <c r="T434" s="2877"/>
      <c r="U434" s="2739"/>
      <c r="V434" s="75"/>
      <c r="W434" s="143" t="s">
        <v>200</v>
      </c>
      <c r="X434" s="37" t="s">
        <v>2087</v>
      </c>
      <c r="Y434" s="38">
        <v>1</v>
      </c>
      <c r="Z434" s="39" t="s">
        <v>204</v>
      </c>
      <c r="AA434" s="447">
        <v>9.16</v>
      </c>
      <c r="AB434" s="27">
        <f t="shared" si="83"/>
        <v>9.16</v>
      </c>
      <c r="AC434" s="27">
        <f t="shared" si="84"/>
        <v>10.2592</v>
      </c>
      <c r="AD434" s="22"/>
      <c r="AE434" s="20"/>
      <c r="AF434" s="20" t="s">
        <v>199</v>
      </c>
      <c r="AG434" s="24"/>
      <c r="AH434" s="2745"/>
    </row>
    <row r="435" spans="1:34" ht="60.75" customHeight="1" x14ac:dyDescent="0.25">
      <c r="A435" s="2572"/>
      <c r="B435" s="2575"/>
      <c r="C435" s="2022" t="s">
        <v>19</v>
      </c>
      <c r="D435" s="1621" t="s">
        <v>20</v>
      </c>
      <c r="E435" s="1622" t="s">
        <v>93</v>
      </c>
      <c r="F435" s="1623" t="s">
        <v>200</v>
      </c>
      <c r="G435" s="1624" t="s">
        <v>2088</v>
      </c>
      <c r="H435" s="1624" t="s">
        <v>2089</v>
      </c>
      <c r="I435" s="1624" t="s">
        <v>2090</v>
      </c>
      <c r="J435" s="1626">
        <v>5</v>
      </c>
      <c r="K435" s="1626">
        <v>10</v>
      </c>
      <c r="L435" s="1627">
        <v>12</v>
      </c>
      <c r="M435" s="1627">
        <v>24</v>
      </c>
      <c r="N435" s="1624" t="s">
        <v>2091</v>
      </c>
      <c r="O435" s="1625" t="s">
        <v>2092</v>
      </c>
      <c r="P435" s="1628">
        <v>0</v>
      </c>
      <c r="Q435" s="1629">
        <v>0</v>
      </c>
      <c r="R435" s="1629">
        <v>0</v>
      </c>
      <c r="S435" s="1629">
        <v>0</v>
      </c>
      <c r="T435" s="1630">
        <f>SUM(P435:R435)</f>
        <v>0</v>
      </c>
      <c r="U435" s="1625" t="s">
        <v>2075</v>
      </c>
      <c r="V435" s="79"/>
      <c r="W435" s="303"/>
      <c r="X435" s="435"/>
      <c r="Y435" s="311"/>
      <c r="Z435" s="312"/>
      <c r="AA435" s="313"/>
      <c r="AB435" s="238"/>
      <c r="AC435" s="238"/>
      <c r="AD435" s="314"/>
      <c r="AE435" s="312"/>
      <c r="AF435" s="315"/>
      <c r="AG435" s="315"/>
      <c r="AH435" s="300"/>
    </row>
    <row r="436" spans="1:34" ht="18" customHeight="1" x14ac:dyDescent="0.25">
      <c r="A436" s="2572"/>
      <c r="B436" s="2575"/>
      <c r="C436" s="2593" t="s">
        <v>19</v>
      </c>
      <c r="D436" s="2596" t="s">
        <v>20</v>
      </c>
      <c r="E436" s="2878" t="s">
        <v>93</v>
      </c>
      <c r="F436" s="2757" t="s">
        <v>200</v>
      </c>
      <c r="G436" s="2845" t="s">
        <v>2093</v>
      </c>
      <c r="H436" s="2845" t="s">
        <v>2094</v>
      </c>
      <c r="I436" s="2845" t="s">
        <v>2095</v>
      </c>
      <c r="J436" s="2760">
        <v>0</v>
      </c>
      <c r="K436" s="2760">
        <v>1</v>
      </c>
      <c r="L436" s="2761">
        <v>0</v>
      </c>
      <c r="M436" s="2761">
        <v>3</v>
      </c>
      <c r="N436" s="2845" t="s">
        <v>2096</v>
      </c>
      <c r="O436" s="2855" t="s">
        <v>2097</v>
      </c>
      <c r="P436" s="2732">
        <v>0</v>
      </c>
      <c r="Q436" s="2734">
        <f>+AD436</f>
        <v>44.937600000000003</v>
      </c>
      <c r="R436" s="2734">
        <v>0</v>
      </c>
      <c r="S436" s="2734">
        <v>0</v>
      </c>
      <c r="T436" s="2953">
        <f>SUM(P436:R441)</f>
        <v>44.937600000000003</v>
      </c>
      <c r="U436" s="2855" t="s">
        <v>2075</v>
      </c>
      <c r="V436" s="82" t="s">
        <v>202</v>
      </c>
      <c r="W436" s="180"/>
      <c r="X436" s="162" t="s">
        <v>198</v>
      </c>
      <c r="Y436" s="48"/>
      <c r="Z436" s="49"/>
      <c r="AA436" s="446"/>
      <c r="AB436" s="34"/>
      <c r="AC436" s="34"/>
      <c r="AD436" s="51">
        <f>+SUM(AC437:AC441)</f>
        <v>44.937600000000003</v>
      </c>
      <c r="AE436" s="49"/>
      <c r="AF436" s="52"/>
      <c r="AG436" s="52"/>
      <c r="AH436" s="2745"/>
    </row>
    <row r="437" spans="1:34" ht="18" customHeight="1" x14ac:dyDescent="0.25">
      <c r="A437" s="2572"/>
      <c r="B437" s="2575"/>
      <c r="C437" s="2594"/>
      <c r="D437" s="2597"/>
      <c r="E437" s="2746"/>
      <c r="F437" s="2747"/>
      <c r="G437" s="2748"/>
      <c r="H437" s="2748"/>
      <c r="I437" s="2748"/>
      <c r="J437" s="2749"/>
      <c r="K437" s="2749"/>
      <c r="L437" s="2750"/>
      <c r="M437" s="2750"/>
      <c r="N437" s="2748"/>
      <c r="O437" s="2751"/>
      <c r="P437" s="2733"/>
      <c r="Q437" s="2735"/>
      <c r="R437" s="2735"/>
      <c r="S437" s="2735"/>
      <c r="T437" s="2752"/>
      <c r="U437" s="2751"/>
      <c r="V437" s="250"/>
      <c r="W437" s="180" t="s">
        <v>200</v>
      </c>
      <c r="X437" s="37" t="s">
        <v>2079</v>
      </c>
      <c r="Y437" s="38">
        <v>5</v>
      </c>
      <c r="Z437" s="39" t="s">
        <v>204</v>
      </c>
      <c r="AA437" s="447">
        <v>0.25</v>
      </c>
      <c r="AB437" s="21">
        <f t="shared" si="83"/>
        <v>1.25</v>
      </c>
      <c r="AC437" s="21">
        <f t="shared" si="84"/>
        <v>1.4</v>
      </c>
      <c r="AD437" s="51"/>
      <c r="AE437" s="49"/>
      <c r="AF437" s="52" t="s">
        <v>199</v>
      </c>
      <c r="AG437" s="52"/>
      <c r="AH437" s="2745"/>
    </row>
    <row r="438" spans="1:34" ht="18" customHeight="1" x14ac:dyDescent="0.25">
      <c r="A438" s="2572"/>
      <c r="B438" s="2575"/>
      <c r="C438" s="2595"/>
      <c r="D438" s="2597"/>
      <c r="E438" s="2746"/>
      <c r="F438" s="2747"/>
      <c r="G438" s="2748"/>
      <c r="H438" s="2748"/>
      <c r="I438" s="2748"/>
      <c r="J438" s="2749"/>
      <c r="K438" s="2749"/>
      <c r="L438" s="2750"/>
      <c r="M438" s="2750"/>
      <c r="N438" s="2748"/>
      <c r="O438" s="2751"/>
      <c r="P438" s="2733"/>
      <c r="Q438" s="2735"/>
      <c r="R438" s="2735"/>
      <c r="S438" s="2735"/>
      <c r="T438" s="2752"/>
      <c r="U438" s="2751"/>
      <c r="V438" s="83"/>
      <c r="W438" s="180" t="s">
        <v>200</v>
      </c>
      <c r="X438" s="37" t="s">
        <v>2098</v>
      </c>
      <c r="Y438" s="38">
        <v>1</v>
      </c>
      <c r="Z438" s="39" t="s">
        <v>205</v>
      </c>
      <c r="AA438" s="447">
        <v>5</v>
      </c>
      <c r="AB438" s="21">
        <f t="shared" si="83"/>
        <v>5</v>
      </c>
      <c r="AC438" s="21">
        <f t="shared" si="84"/>
        <v>5.6</v>
      </c>
      <c r="AD438" s="41"/>
      <c r="AE438" s="39"/>
      <c r="AF438" s="24" t="s">
        <v>199</v>
      </c>
      <c r="AG438" s="24"/>
      <c r="AH438" s="2745"/>
    </row>
    <row r="439" spans="1:34" ht="18" customHeight="1" x14ac:dyDescent="0.25">
      <c r="A439" s="2572"/>
      <c r="B439" s="2575"/>
      <c r="C439" s="2595"/>
      <c r="D439" s="2597"/>
      <c r="E439" s="2746"/>
      <c r="F439" s="2747"/>
      <c r="G439" s="2748"/>
      <c r="H439" s="2748"/>
      <c r="I439" s="2748"/>
      <c r="J439" s="2749"/>
      <c r="K439" s="2749"/>
      <c r="L439" s="2750"/>
      <c r="M439" s="2750"/>
      <c r="N439" s="2748"/>
      <c r="O439" s="2751"/>
      <c r="P439" s="2733"/>
      <c r="Q439" s="2735"/>
      <c r="R439" s="2735"/>
      <c r="S439" s="2735"/>
      <c r="T439" s="2752"/>
      <c r="U439" s="2751"/>
      <c r="V439" s="80"/>
      <c r="W439" s="135" t="s">
        <v>200</v>
      </c>
      <c r="X439" s="37" t="s">
        <v>2099</v>
      </c>
      <c r="Y439" s="38">
        <v>2</v>
      </c>
      <c r="Z439" s="39" t="s">
        <v>205</v>
      </c>
      <c r="AA439" s="447">
        <v>0.49</v>
      </c>
      <c r="AB439" s="21">
        <f t="shared" si="83"/>
        <v>0.98</v>
      </c>
      <c r="AC439" s="21">
        <f t="shared" si="84"/>
        <v>1.0975999999999999</v>
      </c>
      <c r="AD439" s="41"/>
      <c r="AE439" s="39"/>
      <c r="AF439" s="24" t="s">
        <v>199</v>
      </c>
      <c r="AG439" s="24"/>
      <c r="AH439" s="2745"/>
    </row>
    <row r="440" spans="1:34" ht="18" customHeight="1" x14ac:dyDescent="0.25">
      <c r="A440" s="2572"/>
      <c r="B440" s="2575"/>
      <c r="C440" s="2595"/>
      <c r="D440" s="2597"/>
      <c r="E440" s="2746"/>
      <c r="F440" s="2747"/>
      <c r="G440" s="2748"/>
      <c r="H440" s="2748"/>
      <c r="I440" s="2748"/>
      <c r="J440" s="2749"/>
      <c r="K440" s="2749"/>
      <c r="L440" s="2750"/>
      <c r="M440" s="2750"/>
      <c r="N440" s="2748"/>
      <c r="O440" s="2751"/>
      <c r="P440" s="2733"/>
      <c r="Q440" s="2735"/>
      <c r="R440" s="2735"/>
      <c r="S440" s="2735"/>
      <c r="T440" s="2752"/>
      <c r="U440" s="2751"/>
      <c r="V440" s="80"/>
      <c r="W440" s="135" t="s">
        <v>200</v>
      </c>
      <c r="X440" s="53" t="s">
        <v>2100</v>
      </c>
      <c r="Y440" s="54">
        <v>5</v>
      </c>
      <c r="Z440" s="55" t="s">
        <v>204</v>
      </c>
      <c r="AA440" s="448">
        <v>0.15</v>
      </c>
      <c r="AB440" s="21">
        <f t="shared" si="83"/>
        <v>0.75</v>
      </c>
      <c r="AC440" s="21">
        <f t="shared" si="84"/>
        <v>0.84</v>
      </c>
      <c r="AD440" s="41"/>
      <c r="AE440" s="39"/>
      <c r="AF440" s="24" t="s">
        <v>199</v>
      </c>
      <c r="AG440" s="24"/>
      <c r="AH440" s="2745"/>
    </row>
    <row r="441" spans="1:34" ht="18" customHeight="1" x14ac:dyDescent="0.25">
      <c r="A441" s="2572"/>
      <c r="B441" s="2575"/>
      <c r="C441" s="2595"/>
      <c r="D441" s="2598"/>
      <c r="E441" s="2879"/>
      <c r="F441" s="2880"/>
      <c r="G441" s="2846"/>
      <c r="H441" s="2846"/>
      <c r="I441" s="2846"/>
      <c r="J441" s="2848"/>
      <c r="K441" s="2848"/>
      <c r="L441" s="2881"/>
      <c r="M441" s="2881"/>
      <c r="N441" s="2846"/>
      <c r="O441" s="2882"/>
      <c r="P441" s="2883"/>
      <c r="Q441" s="2884"/>
      <c r="R441" s="2884"/>
      <c r="S441" s="2884"/>
      <c r="T441" s="2955"/>
      <c r="U441" s="2882"/>
      <c r="V441" s="81"/>
      <c r="W441" s="159" t="s">
        <v>200</v>
      </c>
      <c r="X441" s="42" t="s">
        <v>1439</v>
      </c>
      <c r="Y441" s="43">
        <v>8</v>
      </c>
      <c r="Z441" s="44" t="s">
        <v>218</v>
      </c>
      <c r="AA441" s="449">
        <v>4.5</v>
      </c>
      <c r="AB441" s="27">
        <f t="shared" si="83"/>
        <v>36</v>
      </c>
      <c r="AC441" s="27">
        <f>+AB441</f>
        <v>36</v>
      </c>
      <c r="AD441" s="57"/>
      <c r="AE441" s="55"/>
      <c r="AF441" s="58" t="s">
        <v>199</v>
      </c>
      <c r="AG441" s="58"/>
      <c r="AH441" s="2822"/>
    </row>
    <row r="442" spans="1:34" ht="18" customHeight="1" x14ac:dyDescent="0.25">
      <c r="A442" s="2572"/>
      <c r="B442" s="2575"/>
      <c r="C442" s="2593" t="s">
        <v>19</v>
      </c>
      <c r="D442" s="2596" t="s">
        <v>20</v>
      </c>
      <c r="E442" s="2878" t="s">
        <v>93</v>
      </c>
      <c r="F442" s="2757" t="s">
        <v>200</v>
      </c>
      <c r="G442" s="2845" t="s">
        <v>2101</v>
      </c>
      <c r="H442" s="2845" t="s">
        <v>2102</v>
      </c>
      <c r="I442" s="2845" t="s">
        <v>2103</v>
      </c>
      <c r="J442" s="2760">
        <v>40</v>
      </c>
      <c r="K442" s="2760">
        <v>80</v>
      </c>
      <c r="L442" s="2761">
        <v>24</v>
      </c>
      <c r="M442" s="2761">
        <v>24</v>
      </c>
      <c r="N442" s="2845" t="s">
        <v>2104</v>
      </c>
      <c r="O442" s="2855" t="s">
        <v>2105</v>
      </c>
      <c r="P442" s="2732">
        <v>0</v>
      </c>
      <c r="Q442" s="2734">
        <f>+AD442</f>
        <v>157.90800000000002</v>
      </c>
      <c r="R442" s="2734">
        <v>0</v>
      </c>
      <c r="S442" s="2734">
        <v>0</v>
      </c>
      <c r="T442" s="2953">
        <f>SUM(P442:R454)</f>
        <v>157.90800000000002</v>
      </c>
      <c r="U442" s="2855" t="s">
        <v>2075</v>
      </c>
      <c r="V442" s="82" t="s">
        <v>202</v>
      </c>
      <c r="W442" s="175"/>
      <c r="X442" s="162" t="s">
        <v>198</v>
      </c>
      <c r="Y442" s="48"/>
      <c r="Z442" s="49"/>
      <c r="AA442" s="446"/>
      <c r="AB442" s="34"/>
      <c r="AC442" s="34"/>
      <c r="AD442" s="35">
        <f>+SUM(AC443:AC454)</f>
        <v>157.90800000000002</v>
      </c>
      <c r="AE442" s="32"/>
      <c r="AF442" s="36"/>
      <c r="AG442" s="36"/>
      <c r="AH442" s="2744"/>
    </row>
    <row r="443" spans="1:34" ht="18" customHeight="1" x14ac:dyDescent="0.25">
      <c r="A443" s="2572"/>
      <c r="B443" s="2575"/>
      <c r="C443" s="2594"/>
      <c r="D443" s="2597"/>
      <c r="E443" s="2746"/>
      <c r="F443" s="2747"/>
      <c r="G443" s="2748"/>
      <c r="H443" s="2748"/>
      <c r="I443" s="2748"/>
      <c r="J443" s="2749"/>
      <c r="K443" s="2749"/>
      <c r="L443" s="2750"/>
      <c r="M443" s="2750"/>
      <c r="N443" s="2748"/>
      <c r="O443" s="2751"/>
      <c r="P443" s="2733"/>
      <c r="Q443" s="2735"/>
      <c r="R443" s="2735"/>
      <c r="S443" s="2735"/>
      <c r="T443" s="2752"/>
      <c r="U443" s="2751"/>
      <c r="V443" s="79"/>
      <c r="W443" s="175" t="s">
        <v>200</v>
      </c>
      <c r="X443" s="37" t="s">
        <v>2106</v>
      </c>
      <c r="Y443" s="38">
        <v>10</v>
      </c>
      <c r="Z443" s="39" t="s">
        <v>204</v>
      </c>
      <c r="AA443" s="447">
        <v>0.5</v>
      </c>
      <c r="AB443" s="21">
        <f t="shared" si="83"/>
        <v>5</v>
      </c>
      <c r="AC443" s="21">
        <f t="shared" si="84"/>
        <v>5.6</v>
      </c>
      <c r="AD443" s="51"/>
      <c r="AE443" s="49"/>
      <c r="AF443" s="52" t="s">
        <v>199</v>
      </c>
      <c r="AG443" s="52"/>
      <c r="AH443" s="2745"/>
    </row>
    <row r="444" spans="1:34" ht="18" customHeight="1" x14ac:dyDescent="0.25">
      <c r="A444" s="2572"/>
      <c r="B444" s="2575"/>
      <c r="C444" s="2594"/>
      <c r="D444" s="2597"/>
      <c r="E444" s="2746"/>
      <c r="F444" s="2747"/>
      <c r="G444" s="2748"/>
      <c r="H444" s="2748"/>
      <c r="I444" s="2748"/>
      <c r="J444" s="2749"/>
      <c r="K444" s="2749"/>
      <c r="L444" s="2750"/>
      <c r="M444" s="2750"/>
      <c r="N444" s="2748"/>
      <c r="O444" s="2751"/>
      <c r="P444" s="2733"/>
      <c r="Q444" s="2735"/>
      <c r="R444" s="2735"/>
      <c r="S444" s="2735"/>
      <c r="T444" s="2752"/>
      <c r="U444" s="2751"/>
      <c r="V444" s="79"/>
      <c r="W444" s="175" t="s">
        <v>200</v>
      </c>
      <c r="X444" s="37" t="s">
        <v>2098</v>
      </c>
      <c r="Y444" s="38">
        <v>1</v>
      </c>
      <c r="Z444" s="39" t="s">
        <v>205</v>
      </c>
      <c r="AA444" s="447">
        <v>5</v>
      </c>
      <c r="AB444" s="21">
        <f t="shared" si="83"/>
        <v>5</v>
      </c>
      <c r="AC444" s="21">
        <f t="shared" si="84"/>
        <v>5.6</v>
      </c>
      <c r="AD444" s="51"/>
      <c r="AE444" s="49"/>
      <c r="AF444" s="52" t="s">
        <v>199</v>
      </c>
      <c r="AG444" s="52"/>
      <c r="AH444" s="2745"/>
    </row>
    <row r="445" spans="1:34" ht="18" customHeight="1" x14ac:dyDescent="0.25">
      <c r="A445" s="2572"/>
      <c r="B445" s="2575"/>
      <c r="C445" s="2594"/>
      <c r="D445" s="2597"/>
      <c r="E445" s="2746"/>
      <c r="F445" s="2747"/>
      <c r="G445" s="2748"/>
      <c r="H445" s="2748"/>
      <c r="I445" s="2748"/>
      <c r="J445" s="2749"/>
      <c r="K445" s="2749"/>
      <c r="L445" s="2750"/>
      <c r="M445" s="2750"/>
      <c r="N445" s="2748"/>
      <c r="O445" s="2751"/>
      <c r="P445" s="2733"/>
      <c r="Q445" s="2735"/>
      <c r="R445" s="2735"/>
      <c r="S445" s="2735"/>
      <c r="T445" s="2752"/>
      <c r="U445" s="2751"/>
      <c r="V445" s="79"/>
      <c r="W445" s="175" t="s">
        <v>200</v>
      </c>
      <c r="X445" s="37" t="s">
        <v>2100</v>
      </c>
      <c r="Y445" s="38">
        <v>20</v>
      </c>
      <c r="Z445" s="39" t="s">
        <v>204</v>
      </c>
      <c r="AA445" s="447">
        <v>0.15</v>
      </c>
      <c r="AB445" s="21">
        <f t="shared" si="83"/>
        <v>3</v>
      </c>
      <c r="AC445" s="21">
        <f t="shared" si="84"/>
        <v>3.36</v>
      </c>
      <c r="AD445" s="51"/>
      <c r="AE445" s="49"/>
      <c r="AF445" s="52" t="s">
        <v>199</v>
      </c>
      <c r="AG445" s="52"/>
      <c r="AH445" s="2745"/>
    </row>
    <row r="446" spans="1:34" ht="18" customHeight="1" x14ac:dyDescent="0.25">
      <c r="A446" s="2572"/>
      <c r="B446" s="2575"/>
      <c r="C446" s="2594"/>
      <c r="D446" s="2597"/>
      <c r="E446" s="2746"/>
      <c r="F446" s="2747"/>
      <c r="G446" s="2748"/>
      <c r="H446" s="2748"/>
      <c r="I446" s="2748"/>
      <c r="J446" s="2749"/>
      <c r="K446" s="2749"/>
      <c r="L446" s="2750"/>
      <c r="M446" s="2750"/>
      <c r="N446" s="2748"/>
      <c r="O446" s="2751"/>
      <c r="P446" s="2733"/>
      <c r="Q446" s="2735"/>
      <c r="R446" s="2735"/>
      <c r="S446" s="2735"/>
      <c r="T446" s="2752"/>
      <c r="U446" s="2751"/>
      <c r="V446" s="79"/>
      <c r="W446" s="175" t="s">
        <v>200</v>
      </c>
      <c r="X446" s="37" t="s">
        <v>2107</v>
      </c>
      <c r="Y446" s="38">
        <v>3</v>
      </c>
      <c r="Z446" s="39" t="s">
        <v>204</v>
      </c>
      <c r="AA446" s="447">
        <v>0.4</v>
      </c>
      <c r="AB446" s="21">
        <f t="shared" si="83"/>
        <v>1.2000000000000002</v>
      </c>
      <c r="AC446" s="21">
        <f t="shared" si="84"/>
        <v>1.3440000000000003</v>
      </c>
      <c r="AD446" s="51"/>
      <c r="AE446" s="49"/>
      <c r="AF446" s="52" t="s">
        <v>199</v>
      </c>
      <c r="AG446" s="52"/>
      <c r="AH446" s="2745"/>
    </row>
    <row r="447" spans="1:34" ht="18" customHeight="1" x14ac:dyDescent="0.25">
      <c r="A447" s="2572"/>
      <c r="B447" s="2575"/>
      <c r="C447" s="2594"/>
      <c r="D447" s="2597"/>
      <c r="E447" s="2746"/>
      <c r="F447" s="2747"/>
      <c r="G447" s="2748"/>
      <c r="H447" s="2748"/>
      <c r="I447" s="2748"/>
      <c r="J447" s="2749"/>
      <c r="K447" s="2749"/>
      <c r="L447" s="2750"/>
      <c r="M447" s="2750"/>
      <c r="N447" s="2748"/>
      <c r="O447" s="2751"/>
      <c r="P447" s="2733"/>
      <c r="Q447" s="2735"/>
      <c r="R447" s="2735"/>
      <c r="S447" s="2735"/>
      <c r="T447" s="2752"/>
      <c r="U447" s="2751"/>
      <c r="V447" s="79"/>
      <c r="W447" s="175" t="s">
        <v>200</v>
      </c>
      <c r="X447" s="37" t="s">
        <v>2108</v>
      </c>
      <c r="Y447" s="38">
        <v>3</v>
      </c>
      <c r="Z447" s="39" t="s">
        <v>204</v>
      </c>
      <c r="AA447" s="447">
        <v>1</v>
      </c>
      <c r="AB447" s="21">
        <f t="shared" si="83"/>
        <v>3</v>
      </c>
      <c r="AC447" s="21">
        <f t="shared" si="84"/>
        <v>3.36</v>
      </c>
      <c r="AD447" s="51"/>
      <c r="AE447" s="49"/>
      <c r="AF447" s="52" t="s">
        <v>199</v>
      </c>
      <c r="AG447" s="52"/>
      <c r="AH447" s="2745"/>
    </row>
    <row r="448" spans="1:34" ht="18" customHeight="1" x14ac:dyDescent="0.25">
      <c r="A448" s="2572"/>
      <c r="B448" s="2575"/>
      <c r="C448" s="2594"/>
      <c r="D448" s="2597"/>
      <c r="E448" s="2746"/>
      <c r="F448" s="2747"/>
      <c r="G448" s="2748"/>
      <c r="H448" s="2748"/>
      <c r="I448" s="2748"/>
      <c r="J448" s="2749"/>
      <c r="K448" s="2749"/>
      <c r="L448" s="2750"/>
      <c r="M448" s="2750"/>
      <c r="N448" s="2748"/>
      <c r="O448" s="2751"/>
      <c r="P448" s="2733"/>
      <c r="Q448" s="2735"/>
      <c r="R448" s="2735"/>
      <c r="S448" s="2735"/>
      <c r="T448" s="2752"/>
      <c r="U448" s="2751"/>
      <c r="V448" s="79"/>
      <c r="W448" s="175" t="s">
        <v>200</v>
      </c>
      <c r="X448" s="37" t="s">
        <v>1439</v>
      </c>
      <c r="Y448" s="38">
        <v>5</v>
      </c>
      <c r="Z448" s="39" t="s">
        <v>218</v>
      </c>
      <c r="AA448" s="447">
        <v>4.5</v>
      </c>
      <c r="AB448" s="21">
        <f t="shared" si="83"/>
        <v>22.5</v>
      </c>
      <c r="AC448" s="21">
        <f>+AB448</f>
        <v>22.5</v>
      </c>
      <c r="AD448" s="51"/>
      <c r="AE448" s="49"/>
      <c r="AF448" s="52" t="s">
        <v>199</v>
      </c>
      <c r="AG448" s="52"/>
      <c r="AH448" s="2745"/>
    </row>
    <row r="449" spans="1:34" ht="18" customHeight="1" x14ac:dyDescent="0.25">
      <c r="A449" s="2572"/>
      <c r="B449" s="2575"/>
      <c r="C449" s="2594"/>
      <c r="D449" s="2597"/>
      <c r="E449" s="2746"/>
      <c r="F449" s="2747"/>
      <c r="G449" s="2748"/>
      <c r="H449" s="2748"/>
      <c r="I449" s="2748"/>
      <c r="J449" s="2749"/>
      <c r="K449" s="2749"/>
      <c r="L449" s="2750"/>
      <c r="M449" s="2750"/>
      <c r="N449" s="2748"/>
      <c r="O449" s="2751"/>
      <c r="P449" s="2733"/>
      <c r="Q449" s="2735"/>
      <c r="R449" s="2735"/>
      <c r="S449" s="2735"/>
      <c r="T449" s="2752"/>
      <c r="U449" s="2751"/>
      <c r="V449" s="79"/>
      <c r="W449" s="175" t="s">
        <v>200</v>
      </c>
      <c r="X449" s="37" t="s">
        <v>2109</v>
      </c>
      <c r="Y449" s="38">
        <v>12</v>
      </c>
      <c r="Z449" s="39" t="s">
        <v>204</v>
      </c>
      <c r="AA449" s="447">
        <v>0.94</v>
      </c>
      <c r="AB449" s="21">
        <f t="shared" si="83"/>
        <v>11.28</v>
      </c>
      <c r="AC449" s="21">
        <f t="shared" si="84"/>
        <v>12.633599999999999</v>
      </c>
      <c r="AD449" s="51"/>
      <c r="AE449" s="49"/>
      <c r="AF449" s="52" t="s">
        <v>199</v>
      </c>
      <c r="AG449" s="52"/>
      <c r="AH449" s="2745"/>
    </row>
    <row r="450" spans="1:34" ht="18" customHeight="1" x14ac:dyDescent="0.25">
      <c r="A450" s="2572"/>
      <c r="B450" s="2575"/>
      <c r="C450" s="2594"/>
      <c r="D450" s="2597"/>
      <c r="E450" s="2746"/>
      <c r="F450" s="2747"/>
      <c r="G450" s="2748"/>
      <c r="H450" s="2748"/>
      <c r="I450" s="2748"/>
      <c r="J450" s="2749"/>
      <c r="K450" s="2749"/>
      <c r="L450" s="2750"/>
      <c r="M450" s="2750"/>
      <c r="N450" s="2748"/>
      <c r="O450" s="2751"/>
      <c r="P450" s="2733"/>
      <c r="Q450" s="2735"/>
      <c r="R450" s="2735"/>
      <c r="S450" s="2735"/>
      <c r="T450" s="2752"/>
      <c r="U450" s="2751"/>
      <c r="V450" s="79"/>
      <c r="W450" s="175" t="s">
        <v>200</v>
      </c>
      <c r="X450" s="37" t="s">
        <v>2110</v>
      </c>
      <c r="Y450" s="38">
        <v>6</v>
      </c>
      <c r="Z450" s="39" t="s">
        <v>204</v>
      </c>
      <c r="AA450" s="447">
        <v>0.37</v>
      </c>
      <c r="AB450" s="21">
        <f t="shared" si="83"/>
        <v>2.2199999999999998</v>
      </c>
      <c r="AC450" s="21">
        <f t="shared" si="84"/>
        <v>2.4863999999999997</v>
      </c>
      <c r="AD450" s="51"/>
      <c r="AE450" s="49"/>
      <c r="AF450" s="52" t="s">
        <v>199</v>
      </c>
      <c r="AG450" s="52"/>
      <c r="AH450" s="2745"/>
    </row>
    <row r="451" spans="1:34" ht="18" customHeight="1" x14ac:dyDescent="0.25">
      <c r="A451" s="2572"/>
      <c r="B451" s="2575"/>
      <c r="C451" s="2595"/>
      <c r="D451" s="2597"/>
      <c r="E451" s="2746"/>
      <c r="F451" s="2747"/>
      <c r="G451" s="2748"/>
      <c r="H451" s="2748"/>
      <c r="I451" s="2748"/>
      <c r="J451" s="2749"/>
      <c r="K451" s="2749"/>
      <c r="L451" s="2750"/>
      <c r="M451" s="2750"/>
      <c r="N451" s="2748"/>
      <c r="O451" s="2751"/>
      <c r="P451" s="2733"/>
      <c r="Q451" s="2735"/>
      <c r="R451" s="2735"/>
      <c r="S451" s="2735"/>
      <c r="T451" s="2752"/>
      <c r="U451" s="2751"/>
      <c r="V451" s="80"/>
      <c r="W451" s="135" t="s">
        <v>200</v>
      </c>
      <c r="X451" s="37" t="s">
        <v>2111</v>
      </c>
      <c r="Y451" s="38">
        <v>20</v>
      </c>
      <c r="Z451" s="39" t="s">
        <v>204</v>
      </c>
      <c r="AA451" s="447">
        <v>0.11</v>
      </c>
      <c r="AB451" s="21">
        <f t="shared" si="83"/>
        <v>2.2000000000000002</v>
      </c>
      <c r="AC451" s="21">
        <f t="shared" si="84"/>
        <v>2.4640000000000004</v>
      </c>
      <c r="AD451" s="41"/>
      <c r="AE451" s="39"/>
      <c r="AF451" s="24" t="s">
        <v>199</v>
      </c>
      <c r="AG451" s="24"/>
      <c r="AH451" s="2745"/>
    </row>
    <row r="452" spans="1:34" ht="18" customHeight="1" x14ac:dyDescent="0.25">
      <c r="A452" s="2572"/>
      <c r="B452" s="2575"/>
      <c r="C452" s="2595"/>
      <c r="D452" s="2597"/>
      <c r="E452" s="2746"/>
      <c r="F452" s="2747"/>
      <c r="G452" s="2748"/>
      <c r="H452" s="2748"/>
      <c r="I452" s="2748"/>
      <c r="J452" s="2749"/>
      <c r="K452" s="2749"/>
      <c r="L452" s="2750"/>
      <c r="M452" s="2750"/>
      <c r="N452" s="2748"/>
      <c r="O452" s="2751"/>
      <c r="P452" s="2733"/>
      <c r="Q452" s="2735"/>
      <c r="R452" s="2735"/>
      <c r="S452" s="2735"/>
      <c r="T452" s="2752"/>
      <c r="U452" s="2751"/>
      <c r="V452" s="80"/>
      <c r="W452" s="135" t="s">
        <v>200</v>
      </c>
      <c r="X452" s="37" t="s">
        <v>2112</v>
      </c>
      <c r="Y452" s="38">
        <v>200</v>
      </c>
      <c r="Z452" s="39" t="s">
        <v>204</v>
      </c>
      <c r="AA452" s="447">
        <v>0.06</v>
      </c>
      <c r="AB452" s="21">
        <f t="shared" si="83"/>
        <v>12</v>
      </c>
      <c r="AC452" s="21">
        <f t="shared" si="84"/>
        <v>13.44</v>
      </c>
      <c r="AD452" s="41"/>
      <c r="AE452" s="39"/>
      <c r="AF452" s="24" t="s">
        <v>199</v>
      </c>
      <c r="AG452" s="24"/>
      <c r="AH452" s="2745"/>
    </row>
    <row r="453" spans="1:34" ht="18" customHeight="1" x14ac:dyDescent="0.25">
      <c r="A453" s="2572"/>
      <c r="B453" s="2575"/>
      <c r="C453" s="2595"/>
      <c r="D453" s="2597"/>
      <c r="E453" s="2746"/>
      <c r="F453" s="2747"/>
      <c r="G453" s="2748"/>
      <c r="H453" s="2748"/>
      <c r="I453" s="2748"/>
      <c r="J453" s="2749"/>
      <c r="K453" s="2749"/>
      <c r="L453" s="2750"/>
      <c r="M453" s="2750"/>
      <c r="N453" s="2748"/>
      <c r="O453" s="2751"/>
      <c r="P453" s="2733"/>
      <c r="Q453" s="2735"/>
      <c r="R453" s="2735"/>
      <c r="S453" s="2735"/>
      <c r="T453" s="2752"/>
      <c r="U453" s="2751"/>
      <c r="V453" s="80"/>
      <c r="W453" s="135" t="s">
        <v>200</v>
      </c>
      <c r="X453" s="37" t="s">
        <v>2076</v>
      </c>
      <c r="Y453" s="38">
        <v>15</v>
      </c>
      <c r="Z453" s="39" t="s">
        <v>204</v>
      </c>
      <c r="AA453" s="447">
        <v>4</v>
      </c>
      <c r="AB453" s="21">
        <f t="shared" si="83"/>
        <v>60</v>
      </c>
      <c r="AC453" s="21">
        <f t="shared" si="84"/>
        <v>67.2</v>
      </c>
      <c r="AD453" s="41"/>
      <c r="AE453" s="39"/>
      <c r="AF453" s="24" t="s">
        <v>199</v>
      </c>
      <c r="AG453" s="24"/>
      <c r="AH453" s="2745"/>
    </row>
    <row r="454" spans="1:34" ht="18" customHeight="1" x14ac:dyDescent="0.25">
      <c r="A454" s="2573"/>
      <c r="B454" s="2576"/>
      <c r="C454" s="2595"/>
      <c r="D454" s="2598"/>
      <c r="E454" s="2879"/>
      <c r="F454" s="2880"/>
      <c r="G454" s="2846"/>
      <c r="H454" s="2846"/>
      <c r="I454" s="2846"/>
      <c r="J454" s="2848"/>
      <c r="K454" s="2848"/>
      <c r="L454" s="2881"/>
      <c r="M454" s="2881"/>
      <c r="N454" s="2846"/>
      <c r="O454" s="2882"/>
      <c r="P454" s="2883"/>
      <c r="Q454" s="2884"/>
      <c r="R454" s="2884"/>
      <c r="S454" s="2884"/>
      <c r="T454" s="2955"/>
      <c r="U454" s="2882"/>
      <c r="V454" s="81"/>
      <c r="W454" s="159" t="s">
        <v>200</v>
      </c>
      <c r="X454" s="42" t="s">
        <v>2113</v>
      </c>
      <c r="Y454" s="43">
        <v>4</v>
      </c>
      <c r="Z454" s="44" t="s">
        <v>204</v>
      </c>
      <c r="AA454" s="449">
        <v>4</v>
      </c>
      <c r="AB454" s="27">
        <f t="shared" si="83"/>
        <v>16</v>
      </c>
      <c r="AC454" s="27">
        <f t="shared" si="84"/>
        <v>17.920000000000002</v>
      </c>
      <c r="AD454" s="46"/>
      <c r="AE454" s="44"/>
      <c r="AF454" s="29" t="s">
        <v>199</v>
      </c>
      <c r="AG454" s="29"/>
      <c r="AH454" s="2822"/>
    </row>
    <row r="455" spans="1:34" ht="171" customHeight="1" x14ac:dyDescent="0.25">
      <c r="A455" s="2571" t="s">
        <v>148</v>
      </c>
      <c r="B455" s="2568" t="s">
        <v>149</v>
      </c>
      <c r="C455" s="2009" t="s">
        <v>19</v>
      </c>
      <c r="D455" s="290" t="s">
        <v>20</v>
      </c>
      <c r="E455" s="293" t="s">
        <v>74</v>
      </c>
      <c r="F455" s="421" t="s">
        <v>200</v>
      </c>
      <c r="G455" s="291" t="s">
        <v>2114</v>
      </c>
      <c r="H455" s="291" t="s">
        <v>219</v>
      </c>
      <c r="I455" s="291" t="s">
        <v>2115</v>
      </c>
      <c r="J455" s="301">
        <v>1</v>
      </c>
      <c r="K455" s="301">
        <v>1</v>
      </c>
      <c r="L455" s="294">
        <v>1</v>
      </c>
      <c r="M455" s="294">
        <v>1</v>
      </c>
      <c r="N455" s="291" t="s">
        <v>2116</v>
      </c>
      <c r="O455" s="328" t="s">
        <v>2117</v>
      </c>
      <c r="P455" s="305">
        <v>0</v>
      </c>
      <c r="Q455" s="306">
        <v>0</v>
      </c>
      <c r="R455" s="306">
        <v>0</v>
      </c>
      <c r="S455" s="306">
        <v>0</v>
      </c>
      <c r="T455" s="307">
        <f>SUM(P455:R455)</f>
        <v>0</v>
      </c>
      <c r="U455" s="328" t="s">
        <v>2075</v>
      </c>
      <c r="V455" s="308"/>
      <c r="W455" s="309"/>
      <c r="X455" s="310"/>
      <c r="Y455" s="311"/>
      <c r="Z455" s="312"/>
      <c r="AA455" s="313"/>
      <c r="AB455" s="238"/>
      <c r="AC455" s="238"/>
      <c r="AD455" s="51"/>
      <c r="AE455" s="49"/>
      <c r="AF455" s="52"/>
      <c r="AG455" s="52"/>
      <c r="AH455" s="1620"/>
    </row>
    <row r="456" spans="1:34" s="18" customFormat="1" ht="63" customHeight="1" thickBot="1" x14ac:dyDescent="0.3">
      <c r="A456" s="2572"/>
      <c r="B456" s="2569"/>
      <c r="C456" s="2012" t="s">
        <v>19</v>
      </c>
      <c r="D456" s="239" t="s">
        <v>20</v>
      </c>
      <c r="E456" s="240" t="s">
        <v>74</v>
      </c>
      <c r="F456" s="241" t="s">
        <v>200</v>
      </c>
      <c r="G456" s="232" t="s">
        <v>424</v>
      </c>
      <c r="H456" s="232" t="s">
        <v>220</v>
      </c>
      <c r="I456" s="232" t="s">
        <v>2118</v>
      </c>
      <c r="J456" s="242">
        <v>3</v>
      </c>
      <c r="K456" s="242">
        <v>4</v>
      </c>
      <c r="L456" s="243">
        <v>24</v>
      </c>
      <c r="M456" s="243">
        <v>24</v>
      </c>
      <c r="N456" s="232" t="s">
        <v>2119</v>
      </c>
      <c r="O456" s="330" t="s">
        <v>221</v>
      </c>
      <c r="P456" s="244">
        <v>0</v>
      </c>
      <c r="Q456" s="245">
        <v>0</v>
      </c>
      <c r="R456" s="245">
        <v>0</v>
      </c>
      <c r="S456" s="245">
        <v>0</v>
      </c>
      <c r="T456" s="317">
        <f>SUM(P456:R456)</f>
        <v>0</v>
      </c>
      <c r="U456" s="330" t="s">
        <v>2075</v>
      </c>
      <c r="V456" s="318"/>
      <c r="W456" s="319"/>
      <c r="X456" s="320"/>
      <c r="Y456" s="321"/>
      <c r="Z456" s="235"/>
      <c r="AA456" s="322"/>
      <c r="AB456" s="322"/>
      <c r="AC456" s="322"/>
      <c r="AD456" s="234"/>
      <c r="AE456" s="235"/>
      <c r="AF456" s="236"/>
      <c r="AG456" s="236"/>
      <c r="AH456" s="237"/>
    </row>
    <row r="457" spans="1:34" s="67" customFormat="1" ht="22.5" customHeight="1" thickBot="1" x14ac:dyDescent="0.3">
      <c r="A457" s="2572"/>
      <c r="B457" s="2570"/>
      <c r="C457" s="2592" t="s">
        <v>137</v>
      </c>
      <c r="D457" s="2592"/>
      <c r="E457" s="2592"/>
      <c r="F457" s="2592"/>
      <c r="G457" s="2592"/>
      <c r="H457" s="2592"/>
      <c r="I457" s="2592"/>
      <c r="J457" s="2592"/>
      <c r="K457" s="2592"/>
      <c r="L457" s="2592"/>
      <c r="M457" s="2592"/>
      <c r="N457" s="2592"/>
      <c r="O457" s="101" t="s">
        <v>138</v>
      </c>
      <c r="P457" s="117">
        <f>SUM(P420:P456)</f>
        <v>0</v>
      </c>
      <c r="Q457" s="117">
        <f>SUM(Q420:Q456)</f>
        <v>996.68239999999992</v>
      </c>
      <c r="R457" s="117">
        <f>SUM(R420:R456)</f>
        <v>0</v>
      </c>
      <c r="S457" s="117">
        <f>SUM(S420:S456)</f>
        <v>0</v>
      </c>
      <c r="T457" s="117">
        <f>SUM(T420:T456)</f>
        <v>996.68239999999992</v>
      </c>
      <c r="U457" s="103"/>
      <c r="V457" s="3171" t="s">
        <v>139</v>
      </c>
      <c r="W457" s="2592"/>
      <c r="X457" s="2592"/>
      <c r="Y457" s="2592"/>
      <c r="Z457" s="2592"/>
      <c r="AA457" s="2592"/>
      <c r="AB457" s="2592"/>
      <c r="AC457" s="101" t="s">
        <v>138</v>
      </c>
      <c r="AD457" s="106">
        <f>SUM(AD420:AD456)</f>
        <v>996.68239999999992</v>
      </c>
      <c r="AE457" s="3172"/>
      <c r="AF457" s="3173"/>
      <c r="AG457" s="3173"/>
      <c r="AH457" s="3174"/>
    </row>
    <row r="458" spans="1:34" s="18" customFormat="1" ht="71.25" customHeight="1" x14ac:dyDescent="0.25">
      <c r="A458" s="2572"/>
      <c r="B458" s="2587" t="s">
        <v>150</v>
      </c>
      <c r="C458" s="2593" t="s">
        <v>19</v>
      </c>
      <c r="D458" s="2596" t="s">
        <v>20</v>
      </c>
      <c r="E458" s="2845" t="s">
        <v>74</v>
      </c>
      <c r="F458" s="2862" t="s">
        <v>200</v>
      </c>
      <c r="G458" s="2768" t="s">
        <v>2177</v>
      </c>
      <c r="H458" s="2768" t="s">
        <v>2178</v>
      </c>
      <c r="I458" s="2768" t="s">
        <v>2179</v>
      </c>
      <c r="J458" s="2851">
        <v>15</v>
      </c>
      <c r="K458" s="2851">
        <v>18</v>
      </c>
      <c r="L458" s="2864">
        <v>18</v>
      </c>
      <c r="M458" s="2864">
        <v>22</v>
      </c>
      <c r="N458" s="2768" t="s">
        <v>2180</v>
      </c>
      <c r="O458" s="2787" t="s">
        <v>2181</v>
      </c>
      <c r="P458" s="2947">
        <f>+AD458</f>
        <v>2905.9968000000003</v>
      </c>
      <c r="Q458" s="2949">
        <v>0</v>
      </c>
      <c r="R458" s="2949">
        <v>0</v>
      </c>
      <c r="S458" s="2951">
        <v>0</v>
      </c>
      <c r="T458" s="2943">
        <f>SUM(P458:R459)</f>
        <v>2905.9968000000003</v>
      </c>
      <c r="U458" s="2787" t="s">
        <v>2182</v>
      </c>
      <c r="V458" s="2215" t="s">
        <v>215</v>
      </c>
      <c r="W458" s="2216"/>
      <c r="X458" s="2217" t="s">
        <v>206</v>
      </c>
      <c r="Y458" s="2218"/>
      <c r="Z458" s="2219"/>
      <c r="AA458" s="2220"/>
      <c r="AB458" s="2221"/>
      <c r="AC458" s="2221"/>
      <c r="AD458" s="2214">
        <f>+AC459</f>
        <v>2905.9968000000003</v>
      </c>
      <c r="AE458" s="89"/>
      <c r="AF458" s="91"/>
      <c r="AG458" s="91"/>
      <c r="AH458" s="2849"/>
    </row>
    <row r="459" spans="1:34" s="18" customFormat="1" ht="71.25" customHeight="1" x14ac:dyDescent="0.25">
      <c r="A459" s="2572"/>
      <c r="B459" s="2575"/>
      <c r="C459" s="2595"/>
      <c r="D459" s="2597"/>
      <c r="E459" s="2748"/>
      <c r="F459" s="2759"/>
      <c r="G459" s="2605"/>
      <c r="H459" s="2605"/>
      <c r="I459" s="2605"/>
      <c r="J459" s="2863"/>
      <c r="K459" s="2863"/>
      <c r="L459" s="2865"/>
      <c r="M459" s="2865"/>
      <c r="N459" s="2605"/>
      <c r="O459" s="2739"/>
      <c r="P459" s="2948"/>
      <c r="Q459" s="2950"/>
      <c r="R459" s="2950"/>
      <c r="S459" s="2952"/>
      <c r="T459" s="2944"/>
      <c r="U459" s="2788"/>
      <c r="V459" s="442"/>
      <c r="W459" s="146" t="s">
        <v>200</v>
      </c>
      <c r="X459" s="167" t="s">
        <v>2183</v>
      </c>
      <c r="Y459" s="54">
        <v>1</v>
      </c>
      <c r="Z459" s="55" t="s">
        <v>204</v>
      </c>
      <c r="AA459" s="1080">
        <f>737.5+1857.14</f>
        <v>2594.6400000000003</v>
      </c>
      <c r="AB459" s="116">
        <f>+Y459*AA459</f>
        <v>2594.6400000000003</v>
      </c>
      <c r="AC459" s="116">
        <f t="shared" ref="AC459" si="85">+AB459*0.12+AB459</f>
        <v>2905.9968000000003</v>
      </c>
      <c r="AD459" s="139"/>
      <c r="AE459" s="140"/>
      <c r="AF459" s="140"/>
      <c r="AG459" s="472" t="s">
        <v>199</v>
      </c>
      <c r="AH459" s="2822"/>
    </row>
    <row r="460" spans="1:34" s="18" customFormat="1" ht="71.25" customHeight="1" x14ac:dyDescent="0.25">
      <c r="A460" s="2572"/>
      <c r="B460" s="2575"/>
      <c r="C460" s="2593" t="s">
        <v>19</v>
      </c>
      <c r="D460" s="2843" t="s">
        <v>20</v>
      </c>
      <c r="E460" s="2845" t="s">
        <v>74</v>
      </c>
      <c r="F460" s="2758" t="s">
        <v>200</v>
      </c>
      <c r="G460" s="2845" t="s">
        <v>2184</v>
      </c>
      <c r="H460" s="2768" t="s">
        <v>2185</v>
      </c>
      <c r="I460" s="2845" t="s">
        <v>2186</v>
      </c>
      <c r="J460" s="2851">
        <v>30</v>
      </c>
      <c r="K460" s="2851">
        <v>36</v>
      </c>
      <c r="L460" s="2853">
        <v>18</v>
      </c>
      <c r="M460" s="2853">
        <v>22</v>
      </c>
      <c r="N460" s="2768" t="s">
        <v>2180</v>
      </c>
      <c r="O460" s="2855" t="s">
        <v>2187</v>
      </c>
      <c r="P460" s="2856">
        <v>0</v>
      </c>
      <c r="Q460" s="2858">
        <f>AD460</f>
        <v>65.199999999999989</v>
      </c>
      <c r="R460" s="2858">
        <v>0</v>
      </c>
      <c r="S460" s="2858">
        <v>0</v>
      </c>
      <c r="T460" s="2860">
        <f>SUM(P460:R461)</f>
        <v>65.199999999999989</v>
      </c>
      <c r="U460" s="2787" t="s">
        <v>2182</v>
      </c>
      <c r="V460" s="82" t="s">
        <v>202</v>
      </c>
      <c r="W460" s="229"/>
      <c r="X460" s="1308" t="s">
        <v>198</v>
      </c>
      <c r="Y460" s="31"/>
      <c r="Z460" s="32"/>
      <c r="AA460" s="752"/>
      <c r="AB460" s="15"/>
      <c r="AC460" s="15"/>
      <c r="AD460" s="17">
        <f>+AC461</f>
        <v>65.199999999999989</v>
      </c>
      <c r="AE460" s="14"/>
      <c r="AF460" s="14"/>
      <c r="AG460" s="36"/>
      <c r="AH460" s="2744"/>
    </row>
    <row r="461" spans="1:34" s="18" customFormat="1" ht="71.25" customHeight="1" x14ac:dyDescent="0.25">
      <c r="A461" s="2572"/>
      <c r="B461" s="2575"/>
      <c r="C461" s="2850"/>
      <c r="D461" s="2824"/>
      <c r="E461" s="2748"/>
      <c r="F461" s="2759"/>
      <c r="G461" s="2748"/>
      <c r="H461" s="2606"/>
      <c r="I461" s="2748"/>
      <c r="J461" s="2852"/>
      <c r="K461" s="2852"/>
      <c r="L461" s="2854"/>
      <c r="M461" s="2854"/>
      <c r="N461" s="2606"/>
      <c r="O461" s="2751"/>
      <c r="P461" s="2857"/>
      <c r="Q461" s="2859"/>
      <c r="R461" s="2859"/>
      <c r="S461" s="2859"/>
      <c r="T461" s="2861"/>
      <c r="U461" s="2812"/>
      <c r="V461" s="81"/>
      <c r="W461" s="159" t="s">
        <v>200</v>
      </c>
      <c r="X461" s="42" t="s">
        <v>1439</v>
      </c>
      <c r="Y461" s="176">
        <v>20</v>
      </c>
      <c r="Z461" s="678" t="s">
        <v>218</v>
      </c>
      <c r="AA461" s="750">
        <v>3.26</v>
      </c>
      <c r="AB461" s="27">
        <f t="shared" ref="AB461:AB465" si="86">+Y461*AA461</f>
        <v>65.199999999999989</v>
      </c>
      <c r="AC461" s="27">
        <f>+AB461</f>
        <v>65.199999999999989</v>
      </c>
      <c r="AD461" s="28"/>
      <c r="AE461" s="26"/>
      <c r="AF461" s="26" t="s">
        <v>199</v>
      </c>
      <c r="AG461" s="29"/>
      <c r="AH461" s="2822"/>
    </row>
    <row r="462" spans="1:34" s="18" customFormat="1" ht="71.25" customHeight="1" x14ac:dyDescent="0.25">
      <c r="A462" s="2573"/>
      <c r="B462" s="2576"/>
      <c r="C462" s="2593" t="s">
        <v>19</v>
      </c>
      <c r="D462" s="2843" t="s">
        <v>20</v>
      </c>
      <c r="E462" s="2845" t="s">
        <v>74</v>
      </c>
      <c r="F462" s="2758" t="s">
        <v>200</v>
      </c>
      <c r="G462" s="2845" t="s">
        <v>2188</v>
      </c>
      <c r="H462" s="2768" t="s">
        <v>219</v>
      </c>
      <c r="I462" s="2845" t="s">
        <v>1428</v>
      </c>
      <c r="J462" s="2760">
        <v>1</v>
      </c>
      <c r="K462" s="2760">
        <v>2</v>
      </c>
      <c r="L462" s="2761">
        <v>4</v>
      </c>
      <c r="M462" s="2761">
        <v>8</v>
      </c>
      <c r="N462" s="2845" t="s">
        <v>2189</v>
      </c>
      <c r="O462" s="2855" t="s">
        <v>224</v>
      </c>
      <c r="P462" s="2939">
        <v>0</v>
      </c>
      <c r="Q462" s="2941">
        <f>AD462</f>
        <v>65.199999999999989</v>
      </c>
      <c r="R462" s="2941">
        <v>0</v>
      </c>
      <c r="S462" s="2941">
        <v>0</v>
      </c>
      <c r="T462" s="2945">
        <f>SUM(P462:R463)</f>
        <v>65.199999999999989</v>
      </c>
      <c r="U462" s="2787" t="s">
        <v>2182</v>
      </c>
      <c r="V462" s="82" t="s">
        <v>202</v>
      </c>
      <c r="W462" s="229"/>
      <c r="X462" s="1308" t="s">
        <v>198</v>
      </c>
      <c r="Y462" s="31"/>
      <c r="Z462" s="32"/>
      <c r="AA462" s="752"/>
      <c r="AB462" s="151"/>
      <c r="AC462" s="151"/>
      <c r="AD462" s="152">
        <f>+AC463</f>
        <v>65.199999999999989</v>
      </c>
      <c r="AE462" s="153"/>
      <c r="AF462" s="153"/>
      <c r="AG462" s="154"/>
      <c r="AH462" s="2744"/>
    </row>
    <row r="463" spans="1:34" ht="71.25" customHeight="1" x14ac:dyDescent="0.25">
      <c r="A463" s="2571" t="s">
        <v>148</v>
      </c>
      <c r="B463" s="2568" t="s">
        <v>150</v>
      </c>
      <c r="C463" s="2842"/>
      <c r="D463" s="2844"/>
      <c r="E463" s="2846"/>
      <c r="F463" s="2847"/>
      <c r="G463" s="2846"/>
      <c r="H463" s="2607"/>
      <c r="I463" s="2846"/>
      <c r="J463" s="2848"/>
      <c r="K463" s="2848"/>
      <c r="L463" s="2881"/>
      <c r="M463" s="2881"/>
      <c r="N463" s="2846"/>
      <c r="O463" s="2882"/>
      <c r="P463" s="2940"/>
      <c r="Q463" s="2942"/>
      <c r="R463" s="2942"/>
      <c r="S463" s="2942"/>
      <c r="T463" s="2946"/>
      <c r="U463" s="2812"/>
      <c r="V463" s="81"/>
      <c r="W463" s="159" t="s">
        <v>200</v>
      </c>
      <c r="X463" s="42" t="s">
        <v>1439</v>
      </c>
      <c r="Y463" s="176">
        <v>20</v>
      </c>
      <c r="Z463" s="678" t="s">
        <v>218</v>
      </c>
      <c r="AA463" s="750">
        <v>3.26</v>
      </c>
      <c r="AB463" s="27">
        <f t="shared" si="86"/>
        <v>65.199999999999989</v>
      </c>
      <c r="AC463" s="27">
        <f>+AB463</f>
        <v>65.199999999999989</v>
      </c>
      <c r="AD463" s="46"/>
      <c r="AE463" s="44"/>
      <c r="AF463" s="29" t="s">
        <v>199</v>
      </c>
      <c r="AG463" s="29"/>
      <c r="AH463" s="2822"/>
    </row>
    <row r="464" spans="1:34" ht="71.25" customHeight="1" x14ac:dyDescent="0.25">
      <c r="A464" s="2572"/>
      <c r="B464" s="2569"/>
      <c r="C464" s="2594" t="s">
        <v>19</v>
      </c>
      <c r="D464" s="2824" t="s">
        <v>20</v>
      </c>
      <c r="E464" s="2748" t="s">
        <v>74</v>
      </c>
      <c r="F464" s="2759" t="s">
        <v>200</v>
      </c>
      <c r="G464" s="2748" t="s">
        <v>2190</v>
      </c>
      <c r="H464" s="2828" t="s">
        <v>220</v>
      </c>
      <c r="I464" s="2748" t="s">
        <v>2191</v>
      </c>
      <c r="J464" s="2749">
        <v>1</v>
      </c>
      <c r="K464" s="2749">
        <v>1</v>
      </c>
      <c r="L464" s="2750">
        <v>18</v>
      </c>
      <c r="M464" s="2750">
        <v>22</v>
      </c>
      <c r="N464" s="2748" t="s">
        <v>2192</v>
      </c>
      <c r="O464" s="2751" t="s">
        <v>221</v>
      </c>
      <c r="P464" s="2833">
        <v>0</v>
      </c>
      <c r="Q464" s="2835">
        <f>AD464</f>
        <v>65.199999999999989</v>
      </c>
      <c r="R464" s="2835">
        <v>0</v>
      </c>
      <c r="S464" s="2835">
        <v>0</v>
      </c>
      <c r="T464" s="2837">
        <f>SUM(P464:R465)</f>
        <v>65.199999999999989</v>
      </c>
      <c r="U464" s="2839" t="s">
        <v>2193</v>
      </c>
      <c r="V464" s="250" t="s">
        <v>202</v>
      </c>
      <c r="W464" s="180"/>
      <c r="X464" s="1312" t="s">
        <v>198</v>
      </c>
      <c r="Y464" s="48"/>
      <c r="Z464" s="49"/>
      <c r="AA464" s="753"/>
      <c r="AB464" s="34"/>
      <c r="AC464" s="34"/>
      <c r="AD464" s="51">
        <f>+AC465</f>
        <v>65.199999999999989</v>
      </c>
      <c r="AE464" s="49"/>
      <c r="AF464" s="52"/>
      <c r="AG464" s="52"/>
      <c r="AH464" s="2744"/>
    </row>
    <row r="465" spans="1:34" ht="71.25" customHeight="1" thickBot="1" x14ac:dyDescent="0.3">
      <c r="A465" s="2572"/>
      <c r="B465" s="2569"/>
      <c r="C465" s="2823"/>
      <c r="D465" s="2825"/>
      <c r="E465" s="2826"/>
      <c r="F465" s="2827"/>
      <c r="G465" s="2826"/>
      <c r="H465" s="2829"/>
      <c r="I465" s="2826"/>
      <c r="J465" s="2830"/>
      <c r="K465" s="2830"/>
      <c r="L465" s="2831"/>
      <c r="M465" s="2831"/>
      <c r="N465" s="2826"/>
      <c r="O465" s="2832"/>
      <c r="P465" s="2834"/>
      <c r="Q465" s="2836"/>
      <c r="R465" s="2836"/>
      <c r="S465" s="2836"/>
      <c r="T465" s="2838"/>
      <c r="U465" s="2840"/>
      <c r="V465" s="625"/>
      <c r="W465" s="219" t="s">
        <v>200</v>
      </c>
      <c r="X465" s="626" t="s">
        <v>1439</v>
      </c>
      <c r="Y465" s="627">
        <v>20</v>
      </c>
      <c r="Z465" s="628" t="s">
        <v>218</v>
      </c>
      <c r="AA465" s="751">
        <v>3.26</v>
      </c>
      <c r="AB465" s="64">
        <f t="shared" si="86"/>
        <v>65.199999999999989</v>
      </c>
      <c r="AC465" s="64">
        <f>+AB465</f>
        <v>65.199999999999989</v>
      </c>
      <c r="AD465" s="118"/>
      <c r="AE465" s="119"/>
      <c r="AF465" s="66" t="s">
        <v>199</v>
      </c>
      <c r="AG465" s="66"/>
      <c r="AH465" s="2841"/>
    </row>
    <row r="466" spans="1:34" s="67" customFormat="1" ht="22.5" customHeight="1" thickBot="1" x14ac:dyDescent="0.3">
      <c r="A466" s="2572"/>
      <c r="B466" s="2570"/>
      <c r="C466" s="2592" t="s">
        <v>137</v>
      </c>
      <c r="D466" s="2592"/>
      <c r="E466" s="2592"/>
      <c r="F466" s="2592"/>
      <c r="G466" s="2592"/>
      <c r="H466" s="2592"/>
      <c r="I466" s="2592"/>
      <c r="J466" s="2592"/>
      <c r="K466" s="2592"/>
      <c r="L466" s="2592"/>
      <c r="M466" s="2592"/>
      <c r="N466" s="2592"/>
      <c r="O466" s="101" t="s">
        <v>138</v>
      </c>
      <c r="P466" s="117">
        <f>SUM(P458:P465)</f>
        <v>2905.9968000000003</v>
      </c>
      <c r="Q466" s="117">
        <f>SUM(Q458:Q465)</f>
        <v>195.59999999999997</v>
      </c>
      <c r="R466" s="117">
        <f>SUM(R458:R465)</f>
        <v>0</v>
      </c>
      <c r="S466" s="117">
        <f>SUM(S458:S465)</f>
        <v>0</v>
      </c>
      <c r="T466" s="117">
        <f>SUM(T458:T465)</f>
        <v>3101.5967999999998</v>
      </c>
      <c r="U466" s="103"/>
      <c r="V466" s="3171" t="s">
        <v>139</v>
      </c>
      <c r="W466" s="2592"/>
      <c r="X466" s="2592"/>
      <c r="Y466" s="2592"/>
      <c r="Z466" s="2592"/>
      <c r="AA466" s="2592"/>
      <c r="AB466" s="2592"/>
      <c r="AC466" s="101" t="s">
        <v>138</v>
      </c>
      <c r="AD466" s="106">
        <f>SUM(AD458:AD465)</f>
        <v>3101.5967999999998</v>
      </c>
      <c r="AE466" s="3172"/>
      <c r="AF466" s="3173"/>
      <c r="AG466" s="3173"/>
      <c r="AH466" s="3174"/>
    </row>
    <row r="467" spans="1:34" s="102" customFormat="1" ht="30" customHeight="1" thickBot="1" x14ac:dyDescent="0.3">
      <c r="A467" s="2590" t="s">
        <v>182</v>
      </c>
      <c r="B467" s="2591"/>
      <c r="C467" s="2591"/>
      <c r="D467" s="2591"/>
      <c r="E467" s="2591"/>
      <c r="F467" s="2591"/>
      <c r="G467" s="2591"/>
      <c r="H467" s="2591"/>
      <c r="I467" s="2591"/>
      <c r="J467" s="2591"/>
      <c r="K467" s="2591"/>
      <c r="L467" s="2591"/>
      <c r="M467" s="2591"/>
      <c r="N467" s="2591"/>
      <c r="O467" s="108" t="s">
        <v>138</v>
      </c>
      <c r="P467" s="109">
        <f>+P419+P457+P466</f>
        <v>8319.82</v>
      </c>
      <c r="Q467" s="109">
        <f>+Q419+Q457+Q466</f>
        <v>1812.4463999999998</v>
      </c>
      <c r="R467" s="109">
        <f>+R419+R457+R466</f>
        <v>7840</v>
      </c>
      <c r="S467" s="109">
        <f>+S419+S457+S466</f>
        <v>0</v>
      </c>
      <c r="T467" s="109">
        <f>T419+T457+T466</f>
        <v>17972.2664</v>
      </c>
      <c r="U467" s="110"/>
      <c r="V467" s="3175" t="s">
        <v>183</v>
      </c>
      <c r="W467" s="3175"/>
      <c r="X467" s="3175"/>
      <c r="Y467" s="3175"/>
      <c r="Z467" s="3175"/>
      <c r="AA467" s="3175"/>
      <c r="AB467" s="3175"/>
      <c r="AC467" s="111" t="s">
        <v>138</v>
      </c>
      <c r="AD467" s="109">
        <f>+AD419+AD457+AD466</f>
        <v>17972.2664</v>
      </c>
      <c r="AE467" s="3176"/>
      <c r="AF467" s="3176"/>
      <c r="AG467" s="3176"/>
      <c r="AH467" s="3177"/>
    </row>
    <row r="468" spans="1:34" s="18" customFormat="1" ht="18" customHeight="1" x14ac:dyDescent="0.25">
      <c r="A468" s="2580" t="s">
        <v>151</v>
      </c>
      <c r="B468" s="2587" t="s">
        <v>151</v>
      </c>
      <c r="C468" s="3003" t="s">
        <v>19</v>
      </c>
      <c r="D468" s="3004" t="s">
        <v>20</v>
      </c>
      <c r="E468" s="3005" t="s">
        <v>88</v>
      </c>
      <c r="F468" s="3006" t="s">
        <v>200</v>
      </c>
      <c r="G468" s="2603" t="s">
        <v>1852</v>
      </c>
      <c r="H468" s="2603" t="s">
        <v>1853</v>
      </c>
      <c r="I468" s="2603" t="s">
        <v>1854</v>
      </c>
      <c r="J468" s="2608">
        <v>9</v>
      </c>
      <c r="K468" s="2608">
        <v>9</v>
      </c>
      <c r="L468" s="2613">
        <v>24</v>
      </c>
      <c r="M468" s="2613">
        <v>24</v>
      </c>
      <c r="N468" s="2603" t="s">
        <v>1855</v>
      </c>
      <c r="O468" s="2738" t="s">
        <v>1856</v>
      </c>
      <c r="P468" s="3009">
        <f>+AD468+AD472+AD492+AD497+AD500</f>
        <v>4175.4831999999997</v>
      </c>
      <c r="Q468" s="3012">
        <f>+AD470</f>
        <v>319.99519999999995</v>
      </c>
      <c r="R468" s="3012">
        <v>0</v>
      </c>
      <c r="S468" s="3012">
        <v>0</v>
      </c>
      <c r="T468" s="3015">
        <f>SUM(P468:R502)</f>
        <v>4495.4784</v>
      </c>
      <c r="U468" s="2603" t="s">
        <v>1857</v>
      </c>
      <c r="V468" s="2222" t="s">
        <v>554</v>
      </c>
      <c r="W468" s="2223"/>
      <c r="X468" s="2224" t="s">
        <v>1858</v>
      </c>
      <c r="Y468" s="2225"/>
      <c r="Z468" s="2226"/>
      <c r="AA468" s="2323"/>
      <c r="AB468" s="2221"/>
      <c r="AC468" s="2221"/>
      <c r="AD468" s="2324">
        <f>AC469</f>
        <v>0</v>
      </c>
      <c r="AE468" s="89"/>
      <c r="AF468" s="91"/>
      <c r="AG468" s="91"/>
      <c r="AH468" s="2974"/>
    </row>
    <row r="469" spans="1:34" s="18" customFormat="1" ht="18" customHeight="1" x14ac:dyDescent="0.25">
      <c r="A469" s="2572"/>
      <c r="B469" s="2575"/>
      <c r="C469" s="2594"/>
      <c r="D469" s="2597"/>
      <c r="E469" s="2748"/>
      <c r="F469" s="3007"/>
      <c r="G469" s="2604"/>
      <c r="H469" s="2604"/>
      <c r="I469" s="2604"/>
      <c r="J469" s="2609"/>
      <c r="K469" s="2609"/>
      <c r="L469" s="2614"/>
      <c r="M469" s="2614"/>
      <c r="N469" s="2604"/>
      <c r="O469" s="2839"/>
      <c r="P469" s="3010"/>
      <c r="Q469" s="3013"/>
      <c r="R469" s="3013"/>
      <c r="S469" s="3013"/>
      <c r="T469" s="3016"/>
      <c r="U469" s="2605"/>
      <c r="V469" s="515"/>
      <c r="W469" s="1536" t="s">
        <v>200</v>
      </c>
      <c r="X469" s="937" t="s">
        <v>555</v>
      </c>
      <c r="Y469" s="147">
        <v>1</v>
      </c>
      <c r="Z469" s="140" t="s">
        <v>1322</v>
      </c>
      <c r="AA469" s="689">
        <v>0</v>
      </c>
      <c r="AB469" s="116">
        <f>+Y469*AA469</f>
        <v>0</v>
      </c>
      <c r="AC469" s="116">
        <f t="shared" ref="AC469:AC528" si="87">+AB469*0.12+AB469</f>
        <v>0</v>
      </c>
      <c r="AD469" s="539"/>
      <c r="AE469" s="140"/>
      <c r="AF469" s="23" t="s">
        <v>199</v>
      </c>
      <c r="AG469" s="23"/>
      <c r="AH469" s="2975"/>
    </row>
    <row r="470" spans="1:34" s="18" customFormat="1" ht="33.950000000000003" customHeight="1" x14ac:dyDescent="0.25">
      <c r="A470" s="2572"/>
      <c r="B470" s="2575"/>
      <c r="C470" s="2594"/>
      <c r="D470" s="2597"/>
      <c r="E470" s="2748"/>
      <c r="F470" s="3007"/>
      <c r="G470" s="2604"/>
      <c r="H470" s="2604"/>
      <c r="I470" s="2604"/>
      <c r="J470" s="2609"/>
      <c r="K470" s="2609"/>
      <c r="L470" s="2614"/>
      <c r="M470" s="2614"/>
      <c r="N470" s="2604"/>
      <c r="O470" s="2839"/>
      <c r="P470" s="3010"/>
      <c r="Q470" s="3013"/>
      <c r="R470" s="3013"/>
      <c r="S470" s="3013"/>
      <c r="T470" s="3016"/>
      <c r="U470" s="2605"/>
      <c r="V470" s="2556" t="s">
        <v>340</v>
      </c>
      <c r="W470" s="2557"/>
      <c r="X470" s="2558" t="s">
        <v>561</v>
      </c>
      <c r="Y470" s="2559"/>
      <c r="Z470" s="1511"/>
      <c r="AA470" s="2560"/>
      <c r="AB470" s="2552"/>
      <c r="AC470" s="2552"/>
      <c r="AD470" s="2561">
        <f>+AC471</f>
        <v>319.99519999999995</v>
      </c>
      <c r="AE470" s="140"/>
      <c r="AF470" s="23"/>
      <c r="AG470" s="23"/>
      <c r="AH470" s="2975"/>
    </row>
    <row r="471" spans="1:34" s="18" customFormat="1" ht="18" customHeight="1" x14ac:dyDescent="0.25">
      <c r="A471" s="2572"/>
      <c r="B471" s="2575"/>
      <c r="C471" s="2594"/>
      <c r="D471" s="2597"/>
      <c r="E471" s="2748"/>
      <c r="F471" s="3007"/>
      <c r="G471" s="2604"/>
      <c r="H471" s="2604"/>
      <c r="I471" s="2604"/>
      <c r="J471" s="2609"/>
      <c r="K471" s="2609"/>
      <c r="L471" s="2614"/>
      <c r="M471" s="2614"/>
      <c r="N471" s="2604"/>
      <c r="O471" s="2839"/>
      <c r="P471" s="3010"/>
      <c r="Q471" s="3013"/>
      <c r="R471" s="3013"/>
      <c r="S471" s="3013"/>
      <c r="T471" s="3016"/>
      <c r="U471" s="2605"/>
      <c r="V471" s="515"/>
      <c r="W471" s="1536" t="s">
        <v>200</v>
      </c>
      <c r="X471" s="2539" t="s">
        <v>3000</v>
      </c>
      <c r="Y471" s="147">
        <v>1</v>
      </c>
      <c r="Z471" s="140" t="s">
        <v>1322</v>
      </c>
      <c r="AA471" s="689">
        <v>285.70999999999998</v>
      </c>
      <c r="AB471" s="21">
        <f t="shared" ref="AB471" si="88">+Y471*AA471</f>
        <v>285.70999999999998</v>
      </c>
      <c r="AC471" s="21">
        <f t="shared" ref="AC471" si="89">+AB471*0.12+AB471</f>
        <v>319.99519999999995</v>
      </c>
      <c r="AD471" s="539"/>
      <c r="AE471" s="140"/>
      <c r="AF471" s="23"/>
      <c r="AG471" s="23" t="s">
        <v>199</v>
      </c>
      <c r="AH471" s="2975"/>
    </row>
    <row r="472" spans="1:34" s="18" customFormat="1" ht="18" customHeight="1" x14ac:dyDescent="0.25">
      <c r="A472" s="2572"/>
      <c r="B472" s="2575"/>
      <c r="C472" s="2595"/>
      <c r="D472" s="2597"/>
      <c r="E472" s="2748"/>
      <c r="F472" s="3007"/>
      <c r="G472" s="2605"/>
      <c r="H472" s="2605"/>
      <c r="I472" s="2605"/>
      <c r="J472" s="2610"/>
      <c r="K472" s="2610"/>
      <c r="L472" s="2615"/>
      <c r="M472" s="2615"/>
      <c r="N472" s="2605"/>
      <c r="O472" s="2739"/>
      <c r="P472" s="3010"/>
      <c r="Q472" s="3013"/>
      <c r="R472" s="3013"/>
      <c r="S472" s="3013"/>
      <c r="T472" s="3016"/>
      <c r="U472" s="2605"/>
      <c r="V472" s="132" t="s">
        <v>197</v>
      </c>
      <c r="W472" s="1252"/>
      <c r="X472" s="1537" t="s">
        <v>198</v>
      </c>
      <c r="Y472" s="19"/>
      <c r="Z472" s="20"/>
      <c r="AA472" s="130"/>
      <c r="AB472" s="21"/>
      <c r="AC472" s="21"/>
      <c r="AD472" s="536">
        <f>SUM(AC473:AC491)</f>
        <v>408.40319999999997</v>
      </c>
      <c r="AE472" s="20"/>
      <c r="AF472" s="20"/>
      <c r="AG472" s="24"/>
      <c r="AH472" s="2975"/>
    </row>
    <row r="473" spans="1:34" s="18" customFormat="1" ht="18" customHeight="1" x14ac:dyDescent="0.25">
      <c r="A473" s="2572"/>
      <c r="B473" s="2575"/>
      <c r="C473" s="2595"/>
      <c r="D473" s="2597"/>
      <c r="E473" s="2748"/>
      <c r="F473" s="3007"/>
      <c r="G473" s="2605"/>
      <c r="H473" s="2605"/>
      <c r="I473" s="2605"/>
      <c r="J473" s="2610"/>
      <c r="K473" s="2610"/>
      <c r="L473" s="2615"/>
      <c r="M473" s="2615"/>
      <c r="N473" s="2605"/>
      <c r="O473" s="2739"/>
      <c r="P473" s="3010"/>
      <c r="Q473" s="3013"/>
      <c r="R473" s="3013"/>
      <c r="S473" s="3013"/>
      <c r="T473" s="3016"/>
      <c r="U473" s="2605"/>
      <c r="V473" s="74"/>
      <c r="W473" s="1252" t="s">
        <v>200</v>
      </c>
      <c r="X473" s="936" t="s">
        <v>210</v>
      </c>
      <c r="Y473" s="19">
        <v>340</v>
      </c>
      <c r="Z473" s="20" t="s">
        <v>204</v>
      </c>
      <c r="AA473" s="130">
        <v>0.14000000000000001</v>
      </c>
      <c r="AB473" s="21">
        <f t="shared" ref="AB473:AB528" si="90">+Y473*AA473</f>
        <v>47.6</v>
      </c>
      <c r="AC473" s="21">
        <f t="shared" si="87"/>
        <v>53.311999999999998</v>
      </c>
      <c r="AD473" s="536"/>
      <c r="AE473" s="20"/>
      <c r="AF473" s="20" t="s">
        <v>199</v>
      </c>
      <c r="AG473" s="24"/>
      <c r="AH473" s="2975"/>
    </row>
    <row r="474" spans="1:34" ht="18" customHeight="1" x14ac:dyDescent="0.25">
      <c r="A474" s="2572"/>
      <c r="B474" s="2575"/>
      <c r="C474" s="2595"/>
      <c r="D474" s="2597"/>
      <c r="E474" s="2748"/>
      <c r="F474" s="3007"/>
      <c r="G474" s="2605"/>
      <c r="H474" s="2605"/>
      <c r="I474" s="2605"/>
      <c r="J474" s="2610"/>
      <c r="K474" s="2610"/>
      <c r="L474" s="2615"/>
      <c r="M474" s="2615"/>
      <c r="N474" s="2605"/>
      <c r="O474" s="2739"/>
      <c r="P474" s="3010"/>
      <c r="Q474" s="3013"/>
      <c r="R474" s="3013"/>
      <c r="S474" s="3013"/>
      <c r="T474" s="3016"/>
      <c r="U474" s="2605"/>
      <c r="V474" s="74"/>
      <c r="W474" s="1252" t="s">
        <v>200</v>
      </c>
      <c r="X474" s="936" t="s">
        <v>253</v>
      </c>
      <c r="Y474" s="19">
        <v>14</v>
      </c>
      <c r="Z474" s="20" t="s">
        <v>204</v>
      </c>
      <c r="AA474" s="130">
        <v>0.24</v>
      </c>
      <c r="AB474" s="21">
        <f t="shared" si="90"/>
        <v>3.36</v>
      </c>
      <c r="AC474" s="21">
        <f t="shared" si="87"/>
        <v>3.7631999999999999</v>
      </c>
      <c r="AD474" s="536"/>
      <c r="AE474" s="20"/>
      <c r="AF474" s="20" t="s">
        <v>199</v>
      </c>
      <c r="AG474" s="24"/>
      <c r="AH474" s="2975"/>
    </row>
    <row r="475" spans="1:34" ht="18" customHeight="1" x14ac:dyDescent="0.25">
      <c r="A475" s="2572"/>
      <c r="B475" s="2575"/>
      <c r="C475" s="2595"/>
      <c r="D475" s="2597"/>
      <c r="E475" s="2748"/>
      <c r="F475" s="3007"/>
      <c r="G475" s="2605"/>
      <c r="H475" s="2605"/>
      <c r="I475" s="2605"/>
      <c r="J475" s="2610"/>
      <c r="K475" s="2610"/>
      <c r="L475" s="2615"/>
      <c r="M475" s="2615"/>
      <c r="N475" s="2605"/>
      <c r="O475" s="2739"/>
      <c r="P475" s="3010"/>
      <c r="Q475" s="3013"/>
      <c r="R475" s="3013"/>
      <c r="S475" s="3013"/>
      <c r="T475" s="3016"/>
      <c r="U475" s="2605"/>
      <c r="V475" s="74"/>
      <c r="W475" s="1252" t="s">
        <v>200</v>
      </c>
      <c r="X475" s="936" t="s">
        <v>329</v>
      </c>
      <c r="Y475" s="19">
        <v>50</v>
      </c>
      <c r="Z475" s="20" t="s">
        <v>204</v>
      </c>
      <c r="AA475" s="130">
        <v>0.71</v>
      </c>
      <c r="AB475" s="21">
        <f t="shared" si="90"/>
        <v>35.5</v>
      </c>
      <c r="AC475" s="21">
        <f t="shared" si="87"/>
        <v>39.76</v>
      </c>
      <c r="AD475" s="536"/>
      <c r="AE475" s="20"/>
      <c r="AF475" s="20" t="s">
        <v>199</v>
      </c>
      <c r="AG475" s="24"/>
      <c r="AH475" s="2975"/>
    </row>
    <row r="476" spans="1:34" ht="18" customHeight="1" x14ac:dyDescent="0.25">
      <c r="A476" s="2572"/>
      <c r="B476" s="2575"/>
      <c r="C476" s="2595"/>
      <c r="D476" s="2597"/>
      <c r="E476" s="2748"/>
      <c r="F476" s="3007"/>
      <c r="G476" s="2605"/>
      <c r="H476" s="2605"/>
      <c r="I476" s="2605"/>
      <c r="J476" s="2610"/>
      <c r="K476" s="2610"/>
      <c r="L476" s="2615"/>
      <c r="M476" s="2615"/>
      <c r="N476" s="2605"/>
      <c r="O476" s="2739"/>
      <c r="P476" s="3010"/>
      <c r="Q476" s="3013"/>
      <c r="R476" s="3013"/>
      <c r="S476" s="3013"/>
      <c r="T476" s="3016"/>
      <c r="U476" s="2605"/>
      <c r="V476" s="74"/>
      <c r="W476" s="1252" t="s">
        <v>200</v>
      </c>
      <c r="X476" s="936" t="s">
        <v>414</v>
      </c>
      <c r="Y476" s="19">
        <v>36</v>
      </c>
      <c r="Z476" s="20" t="s">
        <v>205</v>
      </c>
      <c r="AA476" s="130">
        <v>0.22</v>
      </c>
      <c r="AB476" s="21">
        <f t="shared" si="90"/>
        <v>7.92</v>
      </c>
      <c r="AC476" s="21">
        <f t="shared" si="87"/>
        <v>8.8704000000000001</v>
      </c>
      <c r="AD476" s="536"/>
      <c r="AE476" s="20"/>
      <c r="AF476" s="20" t="s">
        <v>199</v>
      </c>
      <c r="AG476" s="24"/>
      <c r="AH476" s="2975"/>
    </row>
    <row r="477" spans="1:34" ht="18" customHeight="1" x14ac:dyDescent="0.25">
      <c r="A477" s="2572"/>
      <c r="B477" s="2575"/>
      <c r="C477" s="2595"/>
      <c r="D477" s="2597"/>
      <c r="E477" s="2748"/>
      <c r="F477" s="3007"/>
      <c r="G477" s="2605"/>
      <c r="H477" s="2605"/>
      <c r="I477" s="2605"/>
      <c r="J477" s="2610"/>
      <c r="K477" s="2610"/>
      <c r="L477" s="2615"/>
      <c r="M477" s="2615"/>
      <c r="N477" s="2605"/>
      <c r="O477" s="2739"/>
      <c r="P477" s="3010"/>
      <c r="Q477" s="3013"/>
      <c r="R477" s="3013"/>
      <c r="S477" s="3013"/>
      <c r="T477" s="3016"/>
      <c r="U477" s="2605"/>
      <c r="V477" s="74"/>
      <c r="W477" s="1252" t="s">
        <v>200</v>
      </c>
      <c r="X477" s="936" t="s">
        <v>410</v>
      </c>
      <c r="Y477" s="19">
        <v>64</v>
      </c>
      <c r="Z477" s="20" t="s">
        <v>204</v>
      </c>
      <c r="AA477" s="130">
        <v>3.26</v>
      </c>
      <c r="AB477" s="21">
        <f t="shared" si="90"/>
        <v>208.64</v>
      </c>
      <c r="AC477" s="21">
        <f>+AB477</f>
        <v>208.64</v>
      </c>
      <c r="AD477" s="536"/>
      <c r="AE477" s="20"/>
      <c r="AF477" s="20" t="s">
        <v>199</v>
      </c>
      <c r="AG477" s="24"/>
      <c r="AH477" s="2975"/>
    </row>
    <row r="478" spans="1:34" ht="18" customHeight="1" x14ac:dyDescent="0.25">
      <c r="A478" s="2572"/>
      <c r="B478" s="2575"/>
      <c r="C478" s="2595"/>
      <c r="D478" s="2597"/>
      <c r="E478" s="2748"/>
      <c r="F478" s="3007"/>
      <c r="G478" s="2605"/>
      <c r="H478" s="2605"/>
      <c r="I478" s="2605"/>
      <c r="J478" s="2610"/>
      <c r="K478" s="2610"/>
      <c r="L478" s="2615"/>
      <c r="M478" s="2615"/>
      <c r="N478" s="2605"/>
      <c r="O478" s="2739"/>
      <c r="P478" s="3010"/>
      <c r="Q478" s="3013"/>
      <c r="R478" s="3013"/>
      <c r="S478" s="3013"/>
      <c r="T478" s="3016"/>
      <c r="U478" s="2605"/>
      <c r="V478" s="74"/>
      <c r="W478" s="1252" t="s">
        <v>200</v>
      </c>
      <c r="X478" s="936" t="s">
        <v>209</v>
      </c>
      <c r="Y478" s="19">
        <v>5</v>
      </c>
      <c r="Z478" s="20" t="s">
        <v>204</v>
      </c>
      <c r="AA478" s="130">
        <v>0.5</v>
      </c>
      <c r="AB478" s="21">
        <f t="shared" si="90"/>
        <v>2.5</v>
      </c>
      <c r="AC478" s="21">
        <f t="shared" si="87"/>
        <v>2.8</v>
      </c>
      <c r="AD478" s="536"/>
      <c r="AE478" s="20"/>
      <c r="AF478" s="20" t="s">
        <v>199</v>
      </c>
      <c r="AG478" s="24"/>
      <c r="AH478" s="2975"/>
    </row>
    <row r="479" spans="1:34" ht="18" customHeight="1" x14ac:dyDescent="0.25">
      <c r="A479" s="2572"/>
      <c r="B479" s="2575"/>
      <c r="C479" s="2595"/>
      <c r="D479" s="2597"/>
      <c r="E479" s="2748"/>
      <c r="F479" s="3007"/>
      <c r="G479" s="2605"/>
      <c r="H479" s="2605"/>
      <c r="I479" s="2605"/>
      <c r="J479" s="2610"/>
      <c r="K479" s="2610"/>
      <c r="L479" s="2615"/>
      <c r="M479" s="2615"/>
      <c r="N479" s="2605"/>
      <c r="O479" s="2739"/>
      <c r="P479" s="3010"/>
      <c r="Q479" s="3013"/>
      <c r="R479" s="3013"/>
      <c r="S479" s="3013"/>
      <c r="T479" s="3016"/>
      <c r="U479" s="2605"/>
      <c r="V479" s="74"/>
      <c r="W479" s="1252" t="s">
        <v>200</v>
      </c>
      <c r="X479" s="936" t="s">
        <v>1859</v>
      </c>
      <c r="Y479" s="19">
        <v>6</v>
      </c>
      <c r="Z479" s="20" t="s">
        <v>205</v>
      </c>
      <c r="AA479" s="130">
        <v>0.69</v>
      </c>
      <c r="AB479" s="21">
        <f t="shared" si="90"/>
        <v>4.1399999999999997</v>
      </c>
      <c r="AC479" s="21">
        <f t="shared" si="87"/>
        <v>4.6368</v>
      </c>
      <c r="AD479" s="536"/>
      <c r="AE479" s="20"/>
      <c r="AF479" s="20" t="s">
        <v>199</v>
      </c>
      <c r="AG479" s="24"/>
      <c r="AH479" s="2975"/>
    </row>
    <row r="480" spans="1:34" ht="18" customHeight="1" x14ac:dyDescent="0.25">
      <c r="A480" s="2572"/>
      <c r="B480" s="2575"/>
      <c r="C480" s="2595"/>
      <c r="D480" s="2597"/>
      <c r="E480" s="2748"/>
      <c r="F480" s="3007"/>
      <c r="G480" s="2605"/>
      <c r="H480" s="2605"/>
      <c r="I480" s="2605"/>
      <c r="J480" s="2610"/>
      <c r="K480" s="2610"/>
      <c r="L480" s="2615"/>
      <c r="M480" s="2615"/>
      <c r="N480" s="2605"/>
      <c r="O480" s="2739"/>
      <c r="P480" s="3010"/>
      <c r="Q480" s="3013"/>
      <c r="R480" s="3013"/>
      <c r="S480" s="3013"/>
      <c r="T480" s="3016"/>
      <c r="U480" s="2605"/>
      <c r="V480" s="74"/>
      <c r="W480" s="1252" t="s">
        <v>200</v>
      </c>
      <c r="X480" s="936" t="s">
        <v>1860</v>
      </c>
      <c r="Y480" s="19">
        <v>2</v>
      </c>
      <c r="Z480" s="20" t="s">
        <v>205</v>
      </c>
      <c r="AA480" s="130">
        <v>1.8</v>
      </c>
      <c r="AB480" s="21">
        <f t="shared" si="90"/>
        <v>3.6</v>
      </c>
      <c r="AC480" s="21">
        <f t="shared" si="87"/>
        <v>4.032</v>
      </c>
      <c r="AD480" s="536"/>
      <c r="AE480" s="20"/>
      <c r="AF480" s="20" t="s">
        <v>199</v>
      </c>
      <c r="AG480" s="24"/>
      <c r="AH480" s="2975"/>
    </row>
    <row r="481" spans="1:34" ht="18" customHeight="1" x14ac:dyDescent="0.25">
      <c r="A481" s="2572"/>
      <c r="B481" s="2575"/>
      <c r="C481" s="2595"/>
      <c r="D481" s="2597"/>
      <c r="E481" s="2748"/>
      <c r="F481" s="3007"/>
      <c r="G481" s="2605"/>
      <c r="H481" s="2605"/>
      <c r="I481" s="2605"/>
      <c r="J481" s="2610"/>
      <c r="K481" s="2610"/>
      <c r="L481" s="2615"/>
      <c r="M481" s="2615"/>
      <c r="N481" s="2605"/>
      <c r="O481" s="2739"/>
      <c r="P481" s="3010"/>
      <c r="Q481" s="3013"/>
      <c r="R481" s="3013"/>
      <c r="S481" s="3013"/>
      <c r="T481" s="3016"/>
      <c r="U481" s="2605"/>
      <c r="V481" s="74"/>
      <c r="W481" s="1252" t="s">
        <v>200</v>
      </c>
      <c r="X481" s="936" t="s">
        <v>1861</v>
      </c>
      <c r="Y481" s="19">
        <v>6</v>
      </c>
      <c r="Z481" s="20" t="s">
        <v>204</v>
      </c>
      <c r="AA481" s="130">
        <v>1.1499999999999999</v>
      </c>
      <c r="AB481" s="21">
        <f t="shared" si="90"/>
        <v>6.8999999999999995</v>
      </c>
      <c r="AC481" s="21">
        <f t="shared" si="87"/>
        <v>7.7279999999999998</v>
      </c>
      <c r="AD481" s="536"/>
      <c r="AE481" s="20"/>
      <c r="AF481" s="20" t="s">
        <v>199</v>
      </c>
      <c r="AG481" s="24"/>
      <c r="AH481" s="2975"/>
    </row>
    <row r="482" spans="1:34" ht="18" customHeight="1" x14ac:dyDescent="0.25">
      <c r="A482" s="2572"/>
      <c r="B482" s="2575"/>
      <c r="C482" s="2595"/>
      <c r="D482" s="2597"/>
      <c r="E482" s="2748"/>
      <c r="F482" s="3007"/>
      <c r="G482" s="2605"/>
      <c r="H482" s="2605"/>
      <c r="I482" s="2605"/>
      <c r="J482" s="2610"/>
      <c r="K482" s="2610"/>
      <c r="L482" s="2615"/>
      <c r="M482" s="2615"/>
      <c r="N482" s="2605"/>
      <c r="O482" s="2739"/>
      <c r="P482" s="3010"/>
      <c r="Q482" s="3013"/>
      <c r="R482" s="3013"/>
      <c r="S482" s="3013"/>
      <c r="T482" s="3016"/>
      <c r="U482" s="2605"/>
      <c r="V482" s="74"/>
      <c r="W482" s="1252" t="s">
        <v>200</v>
      </c>
      <c r="X482" s="936" t="s">
        <v>1862</v>
      </c>
      <c r="Y482" s="19">
        <v>1</v>
      </c>
      <c r="Z482" s="20" t="s">
        <v>1863</v>
      </c>
      <c r="AA482" s="130">
        <v>6.17</v>
      </c>
      <c r="AB482" s="21">
        <f t="shared" si="90"/>
        <v>6.17</v>
      </c>
      <c r="AC482" s="21">
        <f t="shared" si="87"/>
        <v>6.9104000000000001</v>
      </c>
      <c r="AD482" s="536"/>
      <c r="AE482" s="20"/>
      <c r="AF482" s="20" t="s">
        <v>199</v>
      </c>
      <c r="AG482" s="24"/>
      <c r="AH482" s="2975"/>
    </row>
    <row r="483" spans="1:34" ht="18" customHeight="1" x14ac:dyDescent="0.25">
      <c r="A483" s="2572"/>
      <c r="B483" s="2575"/>
      <c r="C483" s="2595"/>
      <c r="D483" s="2597"/>
      <c r="E483" s="2748"/>
      <c r="F483" s="3007"/>
      <c r="G483" s="2605"/>
      <c r="H483" s="2605"/>
      <c r="I483" s="2605"/>
      <c r="J483" s="2610"/>
      <c r="K483" s="2610"/>
      <c r="L483" s="2615"/>
      <c r="M483" s="2615"/>
      <c r="N483" s="2605"/>
      <c r="O483" s="2739"/>
      <c r="P483" s="3010"/>
      <c r="Q483" s="3013"/>
      <c r="R483" s="3013"/>
      <c r="S483" s="3013"/>
      <c r="T483" s="3016"/>
      <c r="U483" s="2605"/>
      <c r="V483" s="74"/>
      <c r="W483" s="1252" t="s">
        <v>200</v>
      </c>
      <c r="X483" s="936" t="s">
        <v>269</v>
      </c>
      <c r="Y483" s="19">
        <v>2</v>
      </c>
      <c r="Z483" s="20" t="s">
        <v>204</v>
      </c>
      <c r="AA483" s="130">
        <v>0.52</v>
      </c>
      <c r="AB483" s="21">
        <f t="shared" si="90"/>
        <v>1.04</v>
      </c>
      <c r="AC483" s="21">
        <f t="shared" si="87"/>
        <v>1.1648000000000001</v>
      </c>
      <c r="AD483" s="536"/>
      <c r="AE483" s="20"/>
      <c r="AF483" s="20" t="s">
        <v>199</v>
      </c>
      <c r="AG483" s="24"/>
      <c r="AH483" s="2975"/>
    </row>
    <row r="484" spans="1:34" ht="18" customHeight="1" x14ac:dyDescent="0.25">
      <c r="A484" s="2572"/>
      <c r="B484" s="2575"/>
      <c r="C484" s="2595"/>
      <c r="D484" s="2597"/>
      <c r="E484" s="2748"/>
      <c r="F484" s="3007"/>
      <c r="G484" s="2605"/>
      <c r="H484" s="2605"/>
      <c r="I484" s="2605"/>
      <c r="J484" s="2610"/>
      <c r="K484" s="2610"/>
      <c r="L484" s="2615"/>
      <c r="M484" s="2615"/>
      <c r="N484" s="2605"/>
      <c r="O484" s="2739"/>
      <c r="P484" s="3010"/>
      <c r="Q484" s="3013"/>
      <c r="R484" s="3013"/>
      <c r="S484" s="3013"/>
      <c r="T484" s="3016"/>
      <c r="U484" s="2605"/>
      <c r="V484" s="74"/>
      <c r="W484" s="1252" t="s">
        <v>200</v>
      </c>
      <c r="X484" s="936" t="s">
        <v>1864</v>
      </c>
      <c r="Y484" s="19">
        <v>1</v>
      </c>
      <c r="Z484" s="20" t="s">
        <v>204</v>
      </c>
      <c r="AA484" s="130">
        <v>0.99</v>
      </c>
      <c r="AB484" s="21">
        <f t="shared" si="90"/>
        <v>0.99</v>
      </c>
      <c r="AC484" s="21">
        <f t="shared" si="87"/>
        <v>1.1088</v>
      </c>
      <c r="AD484" s="536"/>
      <c r="AE484" s="20"/>
      <c r="AF484" s="20" t="s">
        <v>199</v>
      </c>
      <c r="AG484" s="24"/>
      <c r="AH484" s="2975"/>
    </row>
    <row r="485" spans="1:34" ht="18" customHeight="1" x14ac:dyDescent="0.25">
      <c r="A485" s="2572"/>
      <c r="B485" s="2575"/>
      <c r="C485" s="2595"/>
      <c r="D485" s="2597"/>
      <c r="E485" s="2748"/>
      <c r="F485" s="3007"/>
      <c r="G485" s="2605"/>
      <c r="H485" s="2605"/>
      <c r="I485" s="2605"/>
      <c r="J485" s="2610"/>
      <c r="K485" s="2610"/>
      <c r="L485" s="2615"/>
      <c r="M485" s="2615"/>
      <c r="N485" s="2605"/>
      <c r="O485" s="2739"/>
      <c r="P485" s="3010"/>
      <c r="Q485" s="3013"/>
      <c r="R485" s="3013"/>
      <c r="S485" s="3013"/>
      <c r="T485" s="3016"/>
      <c r="U485" s="2605"/>
      <c r="V485" s="74"/>
      <c r="W485" s="1252" t="s">
        <v>200</v>
      </c>
      <c r="X485" s="936" t="s">
        <v>412</v>
      </c>
      <c r="Y485" s="19">
        <v>1</v>
      </c>
      <c r="Z485" s="20" t="s">
        <v>204</v>
      </c>
      <c r="AA485" s="130">
        <v>0.47</v>
      </c>
      <c r="AB485" s="21">
        <f t="shared" si="90"/>
        <v>0.47</v>
      </c>
      <c r="AC485" s="21">
        <f t="shared" si="87"/>
        <v>0.52639999999999998</v>
      </c>
      <c r="AD485" s="536"/>
      <c r="AE485" s="20"/>
      <c r="AF485" s="20" t="s">
        <v>199</v>
      </c>
      <c r="AG485" s="24"/>
      <c r="AH485" s="2975"/>
    </row>
    <row r="486" spans="1:34" ht="18" customHeight="1" x14ac:dyDescent="0.25">
      <c r="A486" s="2572"/>
      <c r="B486" s="2575"/>
      <c r="C486" s="2595"/>
      <c r="D486" s="2597"/>
      <c r="E486" s="2748"/>
      <c r="F486" s="3007"/>
      <c r="G486" s="2605"/>
      <c r="H486" s="2605"/>
      <c r="I486" s="2605"/>
      <c r="J486" s="2610"/>
      <c r="K486" s="2610"/>
      <c r="L486" s="2615"/>
      <c r="M486" s="2615"/>
      <c r="N486" s="2605"/>
      <c r="O486" s="2739"/>
      <c r="P486" s="3010"/>
      <c r="Q486" s="3013"/>
      <c r="R486" s="3013"/>
      <c r="S486" s="3013"/>
      <c r="T486" s="3016"/>
      <c r="U486" s="2605"/>
      <c r="V486" s="74"/>
      <c r="W486" s="1252" t="s">
        <v>200</v>
      </c>
      <c r="X486" s="936" t="s">
        <v>1865</v>
      </c>
      <c r="Y486" s="19">
        <v>1</v>
      </c>
      <c r="Z486" s="20" t="s">
        <v>204</v>
      </c>
      <c r="AA486" s="130">
        <v>7.96</v>
      </c>
      <c r="AB486" s="21">
        <f t="shared" si="90"/>
        <v>7.96</v>
      </c>
      <c r="AC486" s="21">
        <f t="shared" si="87"/>
        <v>8.9152000000000005</v>
      </c>
      <c r="AD486" s="536"/>
      <c r="AE486" s="20"/>
      <c r="AF486" s="20" t="s">
        <v>199</v>
      </c>
      <c r="AG486" s="24"/>
      <c r="AH486" s="2975"/>
    </row>
    <row r="487" spans="1:34" ht="18" customHeight="1" x14ac:dyDescent="0.25">
      <c r="A487" s="2572"/>
      <c r="B487" s="2575"/>
      <c r="C487" s="2595"/>
      <c r="D487" s="2597"/>
      <c r="E487" s="2748"/>
      <c r="F487" s="3007"/>
      <c r="G487" s="2605"/>
      <c r="H487" s="2605"/>
      <c r="I487" s="2605"/>
      <c r="J487" s="2610"/>
      <c r="K487" s="2610"/>
      <c r="L487" s="2615"/>
      <c r="M487" s="2615"/>
      <c r="N487" s="2605"/>
      <c r="O487" s="2739"/>
      <c r="P487" s="3010"/>
      <c r="Q487" s="3013"/>
      <c r="R487" s="3013"/>
      <c r="S487" s="3013"/>
      <c r="T487" s="3016"/>
      <c r="U487" s="2605"/>
      <c r="V487" s="74"/>
      <c r="W487" s="1252" t="s">
        <v>200</v>
      </c>
      <c r="X487" s="936" t="s">
        <v>241</v>
      </c>
      <c r="Y487" s="19">
        <v>6</v>
      </c>
      <c r="Z487" s="20" t="s">
        <v>204</v>
      </c>
      <c r="AA487" s="130">
        <v>0.56999999999999995</v>
      </c>
      <c r="AB487" s="21">
        <f t="shared" si="90"/>
        <v>3.42</v>
      </c>
      <c r="AC487" s="21">
        <f t="shared" si="87"/>
        <v>3.8304</v>
      </c>
      <c r="AD487" s="536"/>
      <c r="AE487" s="20"/>
      <c r="AF487" s="20" t="s">
        <v>199</v>
      </c>
      <c r="AG487" s="24"/>
      <c r="AH487" s="2975"/>
    </row>
    <row r="488" spans="1:34" ht="18" customHeight="1" x14ac:dyDescent="0.25">
      <c r="A488" s="2573"/>
      <c r="B488" s="2576"/>
      <c r="C488" s="2595"/>
      <c r="D488" s="2597"/>
      <c r="E488" s="2748"/>
      <c r="F488" s="3007"/>
      <c r="G488" s="2605"/>
      <c r="H488" s="2605"/>
      <c r="I488" s="2605"/>
      <c r="J488" s="2610"/>
      <c r="K488" s="2610"/>
      <c r="L488" s="2615"/>
      <c r="M488" s="2615"/>
      <c r="N488" s="2605"/>
      <c r="O488" s="2739"/>
      <c r="P488" s="3010"/>
      <c r="Q488" s="3013"/>
      <c r="R488" s="3013"/>
      <c r="S488" s="3013"/>
      <c r="T488" s="3016"/>
      <c r="U488" s="2605"/>
      <c r="V488" s="74"/>
      <c r="W488" s="1252" t="s">
        <v>200</v>
      </c>
      <c r="X488" s="936" t="s">
        <v>1866</v>
      </c>
      <c r="Y488" s="19">
        <v>1</v>
      </c>
      <c r="Z488" s="20" t="s">
        <v>1867</v>
      </c>
      <c r="AA488" s="130">
        <v>7.6</v>
      </c>
      <c r="AB488" s="21">
        <f t="shared" si="90"/>
        <v>7.6</v>
      </c>
      <c r="AC488" s="21">
        <f t="shared" si="87"/>
        <v>8.5120000000000005</v>
      </c>
      <c r="AD488" s="536"/>
      <c r="AE488" s="20"/>
      <c r="AF488" s="20" t="s">
        <v>199</v>
      </c>
      <c r="AG488" s="24"/>
      <c r="AH488" s="2975"/>
    </row>
    <row r="489" spans="1:34" ht="18" customHeight="1" x14ac:dyDescent="0.25">
      <c r="A489" s="2571" t="s">
        <v>151</v>
      </c>
      <c r="B489" s="2574" t="s">
        <v>151</v>
      </c>
      <c r="C489" s="2595"/>
      <c r="D489" s="2597"/>
      <c r="E489" s="2748"/>
      <c r="F489" s="3007"/>
      <c r="G489" s="2605"/>
      <c r="H489" s="2605"/>
      <c r="I489" s="2605"/>
      <c r="J489" s="2610"/>
      <c r="K489" s="2610"/>
      <c r="L489" s="2615"/>
      <c r="M489" s="2615"/>
      <c r="N489" s="2605"/>
      <c r="O489" s="2739"/>
      <c r="P489" s="3010"/>
      <c r="Q489" s="3013"/>
      <c r="R489" s="3013"/>
      <c r="S489" s="3013"/>
      <c r="T489" s="3016"/>
      <c r="U489" s="2605"/>
      <c r="V489" s="74"/>
      <c r="W489" s="1252" t="s">
        <v>200</v>
      </c>
      <c r="X489" s="936" t="s">
        <v>1868</v>
      </c>
      <c r="Y489" s="19">
        <v>10</v>
      </c>
      <c r="Z489" s="20" t="s">
        <v>1869</v>
      </c>
      <c r="AA489" s="130">
        <v>0.19</v>
      </c>
      <c r="AB489" s="21">
        <f t="shared" si="90"/>
        <v>1.9</v>
      </c>
      <c r="AC489" s="21">
        <f t="shared" si="87"/>
        <v>2.1280000000000001</v>
      </c>
      <c r="AD489" s="536"/>
      <c r="AE489" s="20"/>
      <c r="AF489" s="20" t="s">
        <v>199</v>
      </c>
      <c r="AG489" s="24"/>
      <c r="AH489" s="2975"/>
    </row>
    <row r="490" spans="1:34" ht="18" customHeight="1" x14ac:dyDescent="0.25">
      <c r="A490" s="2572"/>
      <c r="B490" s="2575"/>
      <c r="C490" s="2595"/>
      <c r="D490" s="2597"/>
      <c r="E490" s="2748"/>
      <c r="F490" s="3007"/>
      <c r="G490" s="2605"/>
      <c r="H490" s="2605"/>
      <c r="I490" s="2605"/>
      <c r="J490" s="2610"/>
      <c r="K490" s="2610"/>
      <c r="L490" s="2615"/>
      <c r="M490" s="2615"/>
      <c r="N490" s="2605"/>
      <c r="O490" s="2739"/>
      <c r="P490" s="3010"/>
      <c r="Q490" s="3013"/>
      <c r="R490" s="3013"/>
      <c r="S490" s="3013"/>
      <c r="T490" s="3016"/>
      <c r="U490" s="2605"/>
      <c r="V490" s="74"/>
      <c r="W490" s="1252" t="s">
        <v>200</v>
      </c>
      <c r="X490" s="936" t="s">
        <v>237</v>
      </c>
      <c r="Y490" s="19">
        <v>3</v>
      </c>
      <c r="Z490" s="20" t="s">
        <v>204</v>
      </c>
      <c r="AA490" s="130">
        <v>1.23</v>
      </c>
      <c r="AB490" s="21">
        <f t="shared" si="90"/>
        <v>3.69</v>
      </c>
      <c r="AC490" s="21">
        <f t="shared" si="87"/>
        <v>4.1327999999999996</v>
      </c>
      <c r="AD490" s="536"/>
      <c r="AE490" s="20"/>
      <c r="AF490" s="20" t="s">
        <v>199</v>
      </c>
      <c r="AG490" s="24"/>
      <c r="AH490" s="2975"/>
    </row>
    <row r="491" spans="1:34" ht="18" customHeight="1" x14ac:dyDescent="0.25">
      <c r="A491" s="2572"/>
      <c r="B491" s="2575"/>
      <c r="C491" s="2595"/>
      <c r="D491" s="2597"/>
      <c r="E491" s="2748"/>
      <c r="F491" s="3007"/>
      <c r="G491" s="2605"/>
      <c r="H491" s="2605"/>
      <c r="I491" s="2605"/>
      <c r="J491" s="2610"/>
      <c r="K491" s="2610"/>
      <c r="L491" s="2615"/>
      <c r="M491" s="2615"/>
      <c r="N491" s="2605"/>
      <c r="O491" s="2739"/>
      <c r="P491" s="3010"/>
      <c r="Q491" s="3013"/>
      <c r="R491" s="3013"/>
      <c r="S491" s="3013"/>
      <c r="T491" s="3016"/>
      <c r="U491" s="2605"/>
      <c r="V491" s="74"/>
      <c r="W491" s="1252" t="s">
        <v>200</v>
      </c>
      <c r="X491" s="936" t="s">
        <v>1870</v>
      </c>
      <c r="Y491" s="19">
        <v>30</v>
      </c>
      <c r="Z491" s="20" t="s">
        <v>204</v>
      </c>
      <c r="AA491" s="130">
        <v>1.1200000000000001</v>
      </c>
      <c r="AB491" s="21">
        <f t="shared" si="90"/>
        <v>33.6</v>
      </c>
      <c r="AC491" s="21">
        <f t="shared" si="87"/>
        <v>37.632000000000005</v>
      </c>
      <c r="AD491" s="536"/>
      <c r="AE491" s="20"/>
      <c r="AF491" s="20" t="s">
        <v>199</v>
      </c>
      <c r="AG491" s="24"/>
      <c r="AH491" s="2975"/>
    </row>
    <row r="492" spans="1:34" ht="33.950000000000003" customHeight="1" x14ac:dyDescent="0.25">
      <c r="A492" s="2572"/>
      <c r="B492" s="2575"/>
      <c r="C492" s="2595"/>
      <c r="D492" s="2597"/>
      <c r="E492" s="2748"/>
      <c r="F492" s="3007"/>
      <c r="G492" s="2605"/>
      <c r="H492" s="2605"/>
      <c r="I492" s="2605"/>
      <c r="J492" s="2610"/>
      <c r="K492" s="2610"/>
      <c r="L492" s="2615"/>
      <c r="M492" s="2615"/>
      <c r="N492" s="2605"/>
      <c r="O492" s="2739"/>
      <c r="P492" s="3010"/>
      <c r="Q492" s="3013"/>
      <c r="R492" s="3013"/>
      <c r="S492" s="3013"/>
      <c r="T492" s="3016"/>
      <c r="U492" s="2605"/>
      <c r="V492" s="132" t="s">
        <v>201</v>
      </c>
      <c r="W492" s="1252"/>
      <c r="X492" s="133" t="s">
        <v>225</v>
      </c>
      <c r="Y492" s="19"/>
      <c r="Z492" s="20"/>
      <c r="AA492" s="130"/>
      <c r="AB492" s="21"/>
      <c r="AC492" s="21"/>
      <c r="AD492" s="536">
        <f>SUM(AC493:AC496)</f>
        <v>725.76</v>
      </c>
      <c r="AE492" s="20"/>
      <c r="AF492" s="20"/>
      <c r="AG492" s="24"/>
      <c r="AH492" s="2975"/>
    </row>
    <row r="493" spans="1:34" ht="18" customHeight="1" x14ac:dyDescent="0.25">
      <c r="A493" s="2572"/>
      <c r="B493" s="2575"/>
      <c r="C493" s="2595"/>
      <c r="D493" s="2597"/>
      <c r="E493" s="2748"/>
      <c r="F493" s="3007"/>
      <c r="G493" s="2605"/>
      <c r="H493" s="2605"/>
      <c r="I493" s="2605"/>
      <c r="J493" s="2610"/>
      <c r="K493" s="2610"/>
      <c r="L493" s="2615"/>
      <c r="M493" s="2615"/>
      <c r="N493" s="2605"/>
      <c r="O493" s="2739"/>
      <c r="P493" s="3010"/>
      <c r="Q493" s="3013"/>
      <c r="R493" s="3013"/>
      <c r="S493" s="3013"/>
      <c r="T493" s="3016"/>
      <c r="U493" s="2605"/>
      <c r="V493" s="74"/>
      <c r="W493" s="1252" t="s">
        <v>200</v>
      </c>
      <c r="X493" s="1538" t="s">
        <v>1871</v>
      </c>
      <c r="Y493" s="165">
        <v>12</v>
      </c>
      <c r="Z493" s="620" t="s">
        <v>204</v>
      </c>
      <c r="AA493" s="688">
        <v>13</v>
      </c>
      <c r="AB493" s="21">
        <f t="shared" si="90"/>
        <v>156</v>
      </c>
      <c r="AC493" s="21">
        <f t="shared" si="87"/>
        <v>174.72</v>
      </c>
      <c r="AD493" s="536"/>
      <c r="AE493" s="20"/>
      <c r="AF493" s="20" t="s">
        <v>199</v>
      </c>
      <c r="AG493" s="24"/>
      <c r="AH493" s="2975"/>
    </row>
    <row r="494" spans="1:34" ht="18" customHeight="1" x14ac:dyDescent="0.25">
      <c r="A494" s="2572"/>
      <c r="B494" s="2575"/>
      <c r="C494" s="2595"/>
      <c r="D494" s="2597"/>
      <c r="E494" s="2748"/>
      <c r="F494" s="3007"/>
      <c r="G494" s="2605"/>
      <c r="H494" s="2605"/>
      <c r="I494" s="2605"/>
      <c r="J494" s="2610"/>
      <c r="K494" s="2610"/>
      <c r="L494" s="2615"/>
      <c r="M494" s="2615"/>
      <c r="N494" s="2605"/>
      <c r="O494" s="2739"/>
      <c r="P494" s="3010"/>
      <c r="Q494" s="3013"/>
      <c r="R494" s="3013"/>
      <c r="S494" s="3013"/>
      <c r="T494" s="3016"/>
      <c r="U494" s="2605"/>
      <c r="V494" s="74"/>
      <c r="W494" s="1252" t="s">
        <v>200</v>
      </c>
      <c r="X494" s="1538" t="s">
        <v>1872</v>
      </c>
      <c r="Y494" s="165">
        <v>12</v>
      </c>
      <c r="Z494" s="620" t="s">
        <v>204</v>
      </c>
      <c r="AA494" s="688">
        <v>13</v>
      </c>
      <c r="AB494" s="21">
        <f t="shared" si="90"/>
        <v>156</v>
      </c>
      <c r="AC494" s="21">
        <f t="shared" si="87"/>
        <v>174.72</v>
      </c>
      <c r="AD494" s="536"/>
      <c r="AE494" s="20"/>
      <c r="AF494" s="20" t="s">
        <v>199</v>
      </c>
      <c r="AG494" s="24"/>
      <c r="AH494" s="2975"/>
    </row>
    <row r="495" spans="1:34" ht="18" customHeight="1" x14ac:dyDescent="0.25">
      <c r="A495" s="2572"/>
      <c r="B495" s="2575"/>
      <c r="C495" s="2595"/>
      <c r="D495" s="2597"/>
      <c r="E495" s="2748"/>
      <c r="F495" s="3007"/>
      <c r="G495" s="2605"/>
      <c r="H495" s="2605"/>
      <c r="I495" s="2605"/>
      <c r="J495" s="2610"/>
      <c r="K495" s="2610"/>
      <c r="L495" s="2615"/>
      <c r="M495" s="2615"/>
      <c r="N495" s="2605"/>
      <c r="O495" s="2739"/>
      <c r="P495" s="3010"/>
      <c r="Q495" s="3013"/>
      <c r="R495" s="3013"/>
      <c r="S495" s="3013"/>
      <c r="T495" s="3016"/>
      <c r="U495" s="2605"/>
      <c r="V495" s="74"/>
      <c r="W495" s="1252" t="s">
        <v>200</v>
      </c>
      <c r="X495" s="1538" t="s">
        <v>1873</v>
      </c>
      <c r="Y495" s="165">
        <v>12</v>
      </c>
      <c r="Z495" s="620" t="s">
        <v>204</v>
      </c>
      <c r="AA495" s="688">
        <v>13</v>
      </c>
      <c r="AB495" s="21">
        <f t="shared" si="90"/>
        <v>156</v>
      </c>
      <c r="AC495" s="21">
        <f t="shared" si="87"/>
        <v>174.72</v>
      </c>
      <c r="AD495" s="536"/>
      <c r="AE495" s="20"/>
      <c r="AF495" s="20" t="s">
        <v>199</v>
      </c>
      <c r="AG495" s="24"/>
      <c r="AH495" s="2975"/>
    </row>
    <row r="496" spans="1:34" ht="18" customHeight="1" x14ac:dyDescent="0.25">
      <c r="A496" s="2572"/>
      <c r="B496" s="2575"/>
      <c r="C496" s="2595"/>
      <c r="D496" s="2597"/>
      <c r="E496" s="2748"/>
      <c r="F496" s="3007"/>
      <c r="G496" s="2605"/>
      <c r="H496" s="2605"/>
      <c r="I496" s="2605"/>
      <c r="J496" s="2610"/>
      <c r="K496" s="2610"/>
      <c r="L496" s="2615"/>
      <c r="M496" s="2615"/>
      <c r="N496" s="2605"/>
      <c r="O496" s="2739"/>
      <c r="P496" s="3010"/>
      <c r="Q496" s="3013"/>
      <c r="R496" s="3013"/>
      <c r="S496" s="3013"/>
      <c r="T496" s="3016"/>
      <c r="U496" s="2605"/>
      <c r="V496" s="74"/>
      <c r="W496" s="1252" t="s">
        <v>200</v>
      </c>
      <c r="X496" s="1538" t="s">
        <v>1874</v>
      </c>
      <c r="Y496" s="165">
        <v>12</v>
      </c>
      <c r="Z496" s="620" t="s">
        <v>204</v>
      </c>
      <c r="AA496" s="688">
        <v>15</v>
      </c>
      <c r="AB496" s="21">
        <f t="shared" si="90"/>
        <v>180</v>
      </c>
      <c r="AC496" s="21">
        <f t="shared" si="87"/>
        <v>201.6</v>
      </c>
      <c r="AD496" s="536"/>
      <c r="AE496" s="39"/>
      <c r="AF496" s="20" t="s">
        <v>199</v>
      </c>
      <c r="AG496" s="24"/>
      <c r="AH496" s="2975"/>
    </row>
    <row r="497" spans="1:34" ht="18" customHeight="1" x14ac:dyDescent="0.25">
      <c r="A497" s="2572"/>
      <c r="B497" s="2575"/>
      <c r="C497" s="2595"/>
      <c r="D497" s="2597"/>
      <c r="E497" s="2748"/>
      <c r="F497" s="3007"/>
      <c r="G497" s="2605"/>
      <c r="H497" s="2605"/>
      <c r="I497" s="2605"/>
      <c r="J497" s="2610"/>
      <c r="K497" s="2610"/>
      <c r="L497" s="2615"/>
      <c r="M497" s="2615"/>
      <c r="N497" s="2605"/>
      <c r="O497" s="2739"/>
      <c r="P497" s="3010"/>
      <c r="Q497" s="3013"/>
      <c r="R497" s="3013"/>
      <c r="S497" s="3013"/>
      <c r="T497" s="3016"/>
      <c r="U497" s="2605"/>
      <c r="V497" s="132" t="s">
        <v>255</v>
      </c>
      <c r="W497" s="1252"/>
      <c r="X497" s="1539" t="s">
        <v>256</v>
      </c>
      <c r="Y497" s="165"/>
      <c r="Z497" s="620"/>
      <c r="AA497" s="688"/>
      <c r="AB497" s="21"/>
      <c r="AC497" s="21"/>
      <c r="AD497" s="536">
        <f>+SUM(AC498:AC499)</f>
        <v>61.32</v>
      </c>
      <c r="AE497" s="20"/>
      <c r="AF497" s="20"/>
      <c r="AG497" s="24"/>
      <c r="AH497" s="2975"/>
    </row>
    <row r="498" spans="1:34" ht="18" customHeight="1" x14ac:dyDescent="0.25">
      <c r="A498" s="2572"/>
      <c r="B498" s="2575"/>
      <c r="C498" s="2595"/>
      <c r="D498" s="2597"/>
      <c r="E498" s="2748"/>
      <c r="F498" s="3007"/>
      <c r="G498" s="2605"/>
      <c r="H498" s="2605"/>
      <c r="I498" s="2605"/>
      <c r="J498" s="2610"/>
      <c r="K498" s="2610"/>
      <c r="L498" s="2615"/>
      <c r="M498" s="2615"/>
      <c r="N498" s="2605"/>
      <c r="O498" s="2739"/>
      <c r="P498" s="3010"/>
      <c r="Q498" s="3013"/>
      <c r="R498" s="3013"/>
      <c r="S498" s="3013"/>
      <c r="T498" s="3016"/>
      <c r="U498" s="2605"/>
      <c r="V498" s="74"/>
      <c r="W498" s="1540" t="s">
        <v>1875</v>
      </c>
      <c r="X498" s="1538" t="s">
        <v>1876</v>
      </c>
      <c r="Y498" s="165">
        <v>1</v>
      </c>
      <c r="Z498" s="620" t="s">
        <v>204</v>
      </c>
      <c r="AA498" s="688">
        <v>23.5</v>
      </c>
      <c r="AB498" s="21">
        <f t="shared" ref="AB498:AB499" si="91">+Y498*AA498</f>
        <v>23.5</v>
      </c>
      <c r="AC498" s="21">
        <f t="shared" ref="AC498:AC499" si="92">+AB498*0.12+AB498</f>
        <v>26.32</v>
      </c>
      <c r="AD498" s="536"/>
      <c r="AE498" s="20"/>
      <c r="AF498" s="20" t="s">
        <v>199</v>
      </c>
      <c r="AG498" s="24"/>
      <c r="AH498" s="2975"/>
    </row>
    <row r="499" spans="1:34" ht="18" customHeight="1" x14ac:dyDescent="0.25">
      <c r="A499" s="2572"/>
      <c r="B499" s="2575"/>
      <c r="C499" s="2595"/>
      <c r="D499" s="2597"/>
      <c r="E499" s="2748"/>
      <c r="F499" s="3007"/>
      <c r="G499" s="2605"/>
      <c r="H499" s="2605"/>
      <c r="I499" s="2605"/>
      <c r="J499" s="2610"/>
      <c r="K499" s="2610"/>
      <c r="L499" s="2615"/>
      <c r="M499" s="2615"/>
      <c r="N499" s="2605"/>
      <c r="O499" s="2739"/>
      <c r="P499" s="3010"/>
      <c r="Q499" s="3013"/>
      <c r="R499" s="3013"/>
      <c r="S499" s="3013"/>
      <c r="T499" s="3016"/>
      <c r="U499" s="2605"/>
      <c r="V499" s="74"/>
      <c r="W499" s="1540"/>
      <c r="X499" s="1538" t="s">
        <v>1877</v>
      </c>
      <c r="Y499" s="872">
        <v>1</v>
      </c>
      <c r="Z499" s="828" t="s">
        <v>204</v>
      </c>
      <c r="AA499" s="688">
        <v>31.25</v>
      </c>
      <c r="AB499" s="21">
        <f t="shared" si="91"/>
        <v>31.25</v>
      </c>
      <c r="AC499" s="21">
        <f t="shared" si="92"/>
        <v>35</v>
      </c>
      <c r="AD499" s="536"/>
      <c r="AE499" s="20"/>
      <c r="AF499" s="20" t="s">
        <v>199</v>
      </c>
      <c r="AG499" s="24"/>
      <c r="AH499" s="2975"/>
    </row>
    <row r="500" spans="1:34" ht="18" customHeight="1" x14ac:dyDescent="0.25">
      <c r="A500" s="2572"/>
      <c r="B500" s="2575"/>
      <c r="C500" s="2595"/>
      <c r="D500" s="2597"/>
      <c r="E500" s="2748"/>
      <c r="F500" s="3007"/>
      <c r="G500" s="2605"/>
      <c r="H500" s="2605"/>
      <c r="I500" s="2605"/>
      <c r="J500" s="2610"/>
      <c r="K500" s="2610"/>
      <c r="L500" s="2615"/>
      <c r="M500" s="2615"/>
      <c r="N500" s="2605"/>
      <c r="O500" s="2739"/>
      <c r="P500" s="3010"/>
      <c r="Q500" s="3013"/>
      <c r="R500" s="3013"/>
      <c r="S500" s="3013"/>
      <c r="T500" s="3016"/>
      <c r="U500" s="2605"/>
      <c r="V500" s="2330" t="s">
        <v>622</v>
      </c>
      <c r="W500" s="2229"/>
      <c r="X500" s="2331" t="s">
        <v>256</v>
      </c>
      <c r="Y500" s="2332"/>
      <c r="Z500" s="2333"/>
      <c r="AA500" s="2334"/>
      <c r="AB500" s="2192"/>
      <c r="AC500" s="2192"/>
      <c r="AD500" s="2335">
        <f>+SUM(AC501:AC502)</f>
        <v>2980</v>
      </c>
      <c r="AE500" s="60"/>
      <c r="AF500" s="60"/>
      <c r="AG500" s="24"/>
      <c r="AH500" s="2975"/>
    </row>
    <row r="501" spans="1:34" ht="18" customHeight="1" x14ac:dyDescent="0.25">
      <c r="A501" s="2572"/>
      <c r="B501" s="2575"/>
      <c r="C501" s="2850"/>
      <c r="D501" s="2597"/>
      <c r="E501" s="2748"/>
      <c r="F501" s="3007"/>
      <c r="G501" s="2606"/>
      <c r="H501" s="2606"/>
      <c r="I501" s="2606"/>
      <c r="J501" s="2611"/>
      <c r="K501" s="2611"/>
      <c r="L501" s="2616"/>
      <c r="M501" s="2616"/>
      <c r="N501" s="2606"/>
      <c r="O501" s="2788"/>
      <c r="P501" s="2790"/>
      <c r="Q501" s="2792"/>
      <c r="R501" s="2792"/>
      <c r="S501" s="2792"/>
      <c r="T501" s="2794"/>
      <c r="U501" s="2606"/>
      <c r="V501" s="326"/>
      <c r="W501" s="1540" t="s">
        <v>1878</v>
      </c>
      <c r="X501" s="1538" t="s">
        <v>1879</v>
      </c>
      <c r="Y501" s="165">
        <v>1</v>
      </c>
      <c r="Z501" s="620" t="s">
        <v>204</v>
      </c>
      <c r="AA501" s="688">
        <v>1214.28</v>
      </c>
      <c r="AB501" s="21">
        <f>+Y501*AA501</f>
        <v>1214.28</v>
      </c>
      <c r="AC501" s="21">
        <v>1360</v>
      </c>
      <c r="AD501" s="536"/>
      <c r="AE501" s="20"/>
      <c r="AF501" s="20"/>
      <c r="AG501" s="58" t="s">
        <v>199</v>
      </c>
      <c r="AH501" s="2975"/>
    </row>
    <row r="502" spans="1:34" ht="18" customHeight="1" x14ac:dyDescent="0.25">
      <c r="A502" s="2572"/>
      <c r="B502" s="2575"/>
      <c r="C502" s="2842"/>
      <c r="D502" s="2598"/>
      <c r="E502" s="2846"/>
      <c r="F502" s="3008"/>
      <c r="G502" s="2607"/>
      <c r="H502" s="2607"/>
      <c r="I502" s="2607"/>
      <c r="J502" s="2612"/>
      <c r="K502" s="2612"/>
      <c r="L502" s="2617"/>
      <c r="M502" s="2617"/>
      <c r="N502" s="2607"/>
      <c r="O502" s="2812"/>
      <c r="P502" s="3011"/>
      <c r="Q502" s="3014"/>
      <c r="R502" s="3014"/>
      <c r="S502" s="3014"/>
      <c r="T502" s="3017"/>
      <c r="U502" s="2607"/>
      <c r="V502" s="75"/>
      <c r="W502" s="2325"/>
      <c r="X502" s="2326" t="s">
        <v>2793</v>
      </c>
      <c r="Y502" s="2327">
        <v>1</v>
      </c>
      <c r="Z502" s="827" t="s">
        <v>204</v>
      </c>
      <c r="AA502" s="2328">
        <v>1446.42</v>
      </c>
      <c r="AB502" s="227">
        <f>+Y502*AA502</f>
        <v>1446.42</v>
      </c>
      <c r="AC502" s="227">
        <v>1620</v>
      </c>
      <c r="AD502" s="2329"/>
      <c r="AE502" s="323"/>
      <c r="AF502" s="323"/>
      <c r="AG502" s="29" t="s">
        <v>199</v>
      </c>
      <c r="AH502" s="2976"/>
    </row>
    <row r="503" spans="1:34" ht="77.25" customHeight="1" x14ac:dyDescent="0.25">
      <c r="A503" s="2572"/>
      <c r="B503" s="2575"/>
      <c r="C503" s="2031" t="s">
        <v>19</v>
      </c>
      <c r="D503" s="1404" t="s">
        <v>20</v>
      </c>
      <c r="E503" s="1343" t="s">
        <v>74</v>
      </c>
      <c r="F503" s="1381" t="s">
        <v>200</v>
      </c>
      <c r="G503" s="1345" t="s">
        <v>1880</v>
      </c>
      <c r="H503" s="1345" t="s">
        <v>1881</v>
      </c>
      <c r="I503" s="1345" t="s">
        <v>1882</v>
      </c>
      <c r="J503" s="1541">
        <v>6</v>
      </c>
      <c r="K503" s="1541">
        <v>5</v>
      </c>
      <c r="L503" s="1347">
        <v>24</v>
      </c>
      <c r="M503" s="1347">
        <v>24</v>
      </c>
      <c r="N503" s="1345" t="s">
        <v>1883</v>
      </c>
      <c r="O503" s="1368" t="s">
        <v>1884</v>
      </c>
      <c r="P503" s="957">
        <v>0</v>
      </c>
      <c r="Q503" s="1383">
        <v>0</v>
      </c>
      <c r="R503" s="1383">
        <v>0</v>
      </c>
      <c r="S503" s="1383">
        <v>0</v>
      </c>
      <c r="T503" s="1378">
        <f>SUM(P503:R503)</f>
        <v>0</v>
      </c>
      <c r="U503" s="1345" t="s">
        <v>1885</v>
      </c>
      <c r="V503" s="433"/>
      <c r="W503" s="873"/>
      <c r="X503" s="107"/>
      <c r="Y503" s="59"/>
      <c r="Z503" s="60"/>
      <c r="AA503" s="142"/>
      <c r="AB503" s="34"/>
      <c r="AC503" s="34"/>
      <c r="AD503" s="545"/>
      <c r="AE503" s="60"/>
      <c r="AF503" s="60"/>
      <c r="AG503" s="52"/>
      <c r="AH503" s="989" t="s">
        <v>1926</v>
      </c>
    </row>
    <row r="504" spans="1:34" ht="74.25" customHeight="1" x14ac:dyDescent="0.25">
      <c r="A504" s="2572"/>
      <c r="B504" s="2575"/>
      <c r="C504" s="2032" t="s">
        <v>19</v>
      </c>
      <c r="D504" s="1403" t="s">
        <v>20</v>
      </c>
      <c r="E504" s="1333" t="s">
        <v>74</v>
      </c>
      <c r="F504" s="1380" t="s">
        <v>200</v>
      </c>
      <c r="G504" s="1327" t="s">
        <v>1886</v>
      </c>
      <c r="H504" s="1327" t="s">
        <v>1887</v>
      </c>
      <c r="I504" s="1327" t="s">
        <v>1888</v>
      </c>
      <c r="J504" s="1542">
        <v>85</v>
      </c>
      <c r="K504" s="1009">
        <v>10</v>
      </c>
      <c r="L504" s="1338">
        <v>24</v>
      </c>
      <c r="M504" s="1338">
        <v>24</v>
      </c>
      <c r="N504" s="1327" t="s">
        <v>1889</v>
      </c>
      <c r="O504" s="1367" t="s">
        <v>1890</v>
      </c>
      <c r="P504" s="1382">
        <v>0</v>
      </c>
      <c r="Q504" s="1384">
        <v>0</v>
      </c>
      <c r="R504" s="1384">
        <v>0</v>
      </c>
      <c r="S504" s="1384">
        <v>0</v>
      </c>
      <c r="T504" s="1385">
        <f>SUM(P504:R504)</f>
        <v>0</v>
      </c>
      <c r="U504" s="1327" t="s">
        <v>1857</v>
      </c>
      <c r="V504" s="675"/>
      <c r="W504" s="691"/>
      <c r="X504" s="30"/>
      <c r="Y504" s="31"/>
      <c r="Z504" s="32"/>
      <c r="AA504" s="592"/>
      <c r="AB504" s="15"/>
      <c r="AC504" s="15"/>
      <c r="AD504" s="542"/>
      <c r="AE504" s="32"/>
      <c r="AF504" s="36"/>
      <c r="AG504" s="36"/>
      <c r="AH504" s="1329" t="s">
        <v>1927</v>
      </c>
    </row>
    <row r="505" spans="1:34" ht="18" customHeight="1" x14ac:dyDescent="0.25">
      <c r="A505" s="2572"/>
      <c r="B505" s="2575"/>
      <c r="C505" s="3018" t="s">
        <v>19</v>
      </c>
      <c r="D505" s="2843" t="s">
        <v>20</v>
      </c>
      <c r="E505" s="2878" t="s">
        <v>77</v>
      </c>
      <c r="F505" s="2803" t="s">
        <v>200</v>
      </c>
      <c r="G505" s="2845" t="s">
        <v>1891</v>
      </c>
      <c r="H505" s="2845" t="s">
        <v>1892</v>
      </c>
      <c r="I505" s="2845" t="s">
        <v>1893</v>
      </c>
      <c r="J505" s="3020">
        <v>14</v>
      </c>
      <c r="K505" s="3020">
        <v>200</v>
      </c>
      <c r="L505" s="2761">
        <v>24</v>
      </c>
      <c r="M505" s="2761">
        <v>24</v>
      </c>
      <c r="N505" s="2845" t="s">
        <v>1894</v>
      </c>
      <c r="O505" s="2855" t="s">
        <v>1895</v>
      </c>
      <c r="P505" s="3022">
        <f>+AD505+AD524+AD529</f>
        <v>1598.26</v>
      </c>
      <c r="Q505" s="3025">
        <v>0</v>
      </c>
      <c r="R505" s="3025">
        <v>0</v>
      </c>
      <c r="S505" s="3028">
        <v>0</v>
      </c>
      <c r="T505" s="2819">
        <f>SUM(P505:R530)</f>
        <v>1598.26</v>
      </c>
      <c r="U505" s="2768" t="s">
        <v>1896</v>
      </c>
      <c r="V505" s="82" t="s">
        <v>197</v>
      </c>
      <c r="W505" s="229"/>
      <c r="X505" s="30" t="s">
        <v>198</v>
      </c>
      <c r="Y505" s="31"/>
      <c r="Z505" s="32"/>
      <c r="AA505" s="592"/>
      <c r="AB505" s="15"/>
      <c r="AC505" s="15"/>
      <c r="AD505" s="542">
        <f>SUM(AC506:AC523)</f>
        <v>261.09200000000004</v>
      </c>
      <c r="AE505" s="32"/>
      <c r="AF505" s="36"/>
      <c r="AG505" s="36"/>
      <c r="AH505" s="2744"/>
    </row>
    <row r="506" spans="1:34" ht="18" customHeight="1" x14ac:dyDescent="0.25">
      <c r="A506" s="2572"/>
      <c r="B506" s="2575"/>
      <c r="C506" s="3019"/>
      <c r="D506" s="2824"/>
      <c r="E506" s="2746"/>
      <c r="F506" s="2804"/>
      <c r="G506" s="2748"/>
      <c r="H506" s="2748"/>
      <c r="I506" s="2748"/>
      <c r="J506" s="3021"/>
      <c r="K506" s="3021"/>
      <c r="L506" s="2750"/>
      <c r="M506" s="2750"/>
      <c r="N506" s="2748"/>
      <c r="O506" s="2751"/>
      <c r="P506" s="3023"/>
      <c r="Q506" s="3026"/>
      <c r="R506" s="3026"/>
      <c r="S506" s="3029"/>
      <c r="T506" s="2820"/>
      <c r="U506" s="2605"/>
      <c r="V506" s="249"/>
      <c r="W506" s="1271" t="s">
        <v>200</v>
      </c>
      <c r="X506" s="690" t="s">
        <v>253</v>
      </c>
      <c r="Y506" s="38">
        <v>12</v>
      </c>
      <c r="Z506" s="39" t="s">
        <v>204</v>
      </c>
      <c r="AA506" s="513">
        <v>0.24</v>
      </c>
      <c r="AB506" s="21">
        <f t="shared" si="90"/>
        <v>2.88</v>
      </c>
      <c r="AC506" s="21">
        <f t="shared" si="87"/>
        <v>3.2256</v>
      </c>
      <c r="AD506" s="537"/>
      <c r="AE506" s="39"/>
      <c r="AF506" s="24" t="s">
        <v>199</v>
      </c>
      <c r="AG506" s="24"/>
      <c r="AH506" s="2745"/>
    </row>
    <row r="507" spans="1:34" ht="18" customHeight="1" x14ac:dyDescent="0.25">
      <c r="A507" s="2572"/>
      <c r="B507" s="2575"/>
      <c r="C507" s="3019"/>
      <c r="D507" s="2824"/>
      <c r="E507" s="2746"/>
      <c r="F507" s="2804"/>
      <c r="G507" s="2748"/>
      <c r="H507" s="2748"/>
      <c r="I507" s="2748"/>
      <c r="J507" s="3021"/>
      <c r="K507" s="3021"/>
      <c r="L507" s="2750"/>
      <c r="M507" s="2750"/>
      <c r="N507" s="2748"/>
      <c r="O507" s="2751"/>
      <c r="P507" s="3023"/>
      <c r="Q507" s="3026"/>
      <c r="R507" s="3026"/>
      <c r="S507" s="3029"/>
      <c r="T507" s="2820"/>
      <c r="U507" s="2605"/>
      <c r="V507" s="249"/>
      <c r="W507" s="1271" t="s">
        <v>200</v>
      </c>
      <c r="X507" s="690" t="s">
        <v>344</v>
      </c>
      <c r="Y507" s="38">
        <v>12</v>
      </c>
      <c r="Z507" s="39" t="s">
        <v>204</v>
      </c>
      <c r="AA507" s="513">
        <v>0.24</v>
      </c>
      <c r="AB507" s="21">
        <f t="shared" si="90"/>
        <v>2.88</v>
      </c>
      <c r="AC507" s="21">
        <f t="shared" si="87"/>
        <v>3.2256</v>
      </c>
      <c r="AD507" s="537"/>
      <c r="AE507" s="39"/>
      <c r="AF507" s="24" t="s">
        <v>199</v>
      </c>
      <c r="AG507" s="24"/>
      <c r="AH507" s="2745"/>
    </row>
    <row r="508" spans="1:34" ht="18" customHeight="1" x14ac:dyDescent="0.25">
      <c r="A508" s="2572"/>
      <c r="B508" s="2575"/>
      <c r="C508" s="3019"/>
      <c r="D508" s="2824"/>
      <c r="E508" s="2746"/>
      <c r="F508" s="2804"/>
      <c r="G508" s="2748"/>
      <c r="H508" s="2748"/>
      <c r="I508" s="2748"/>
      <c r="J508" s="3021"/>
      <c r="K508" s="3021"/>
      <c r="L508" s="2750"/>
      <c r="M508" s="2750"/>
      <c r="N508" s="2748"/>
      <c r="O508" s="2751"/>
      <c r="P508" s="3023"/>
      <c r="Q508" s="3026"/>
      <c r="R508" s="3026"/>
      <c r="S508" s="3029"/>
      <c r="T508" s="2820"/>
      <c r="U508" s="2605"/>
      <c r="V508" s="249"/>
      <c r="W508" s="1271" t="s">
        <v>200</v>
      </c>
      <c r="X508" s="690" t="s">
        <v>1897</v>
      </c>
      <c r="Y508" s="38">
        <v>12</v>
      </c>
      <c r="Z508" s="39" t="s">
        <v>204</v>
      </c>
      <c r="AA508" s="513">
        <v>0.27</v>
      </c>
      <c r="AB508" s="21">
        <f t="shared" si="90"/>
        <v>3.24</v>
      </c>
      <c r="AC508" s="21">
        <f t="shared" si="87"/>
        <v>3.6288</v>
      </c>
      <c r="AD508" s="537"/>
      <c r="AE508" s="39"/>
      <c r="AF508" s="24" t="s">
        <v>199</v>
      </c>
      <c r="AG508" s="24"/>
      <c r="AH508" s="2745"/>
    </row>
    <row r="509" spans="1:34" ht="18" customHeight="1" x14ac:dyDescent="0.25">
      <c r="A509" s="2572"/>
      <c r="B509" s="2575"/>
      <c r="C509" s="3019"/>
      <c r="D509" s="2824"/>
      <c r="E509" s="2746"/>
      <c r="F509" s="2804"/>
      <c r="G509" s="2748"/>
      <c r="H509" s="2748"/>
      <c r="I509" s="2748"/>
      <c r="J509" s="3021"/>
      <c r="K509" s="3021"/>
      <c r="L509" s="2750"/>
      <c r="M509" s="2750"/>
      <c r="N509" s="2748"/>
      <c r="O509" s="2751"/>
      <c r="P509" s="3023"/>
      <c r="Q509" s="3026"/>
      <c r="R509" s="3026"/>
      <c r="S509" s="3029"/>
      <c r="T509" s="2820"/>
      <c r="U509" s="2605"/>
      <c r="V509" s="249"/>
      <c r="W509" s="1271" t="s">
        <v>200</v>
      </c>
      <c r="X509" s="266" t="s">
        <v>242</v>
      </c>
      <c r="Y509" s="38">
        <v>3</v>
      </c>
      <c r="Z509" s="39" t="s">
        <v>204</v>
      </c>
      <c r="AA509" s="513">
        <v>1.01</v>
      </c>
      <c r="AB509" s="21">
        <f t="shared" si="90"/>
        <v>3.0300000000000002</v>
      </c>
      <c r="AC509" s="21">
        <f t="shared" si="87"/>
        <v>3.3936000000000002</v>
      </c>
      <c r="AD509" s="537"/>
      <c r="AE509" s="39"/>
      <c r="AF509" s="24" t="s">
        <v>199</v>
      </c>
      <c r="AG509" s="24"/>
      <c r="AH509" s="2745"/>
    </row>
    <row r="510" spans="1:34" ht="18" customHeight="1" x14ac:dyDescent="0.25">
      <c r="A510" s="2572"/>
      <c r="B510" s="2575"/>
      <c r="C510" s="3019"/>
      <c r="D510" s="2824"/>
      <c r="E510" s="2746"/>
      <c r="F510" s="2804"/>
      <c r="G510" s="2748"/>
      <c r="H510" s="2748"/>
      <c r="I510" s="2748"/>
      <c r="J510" s="3021"/>
      <c r="K510" s="3021"/>
      <c r="L510" s="2750"/>
      <c r="M510" s="2750"/>
      <c r="N510" s="2748"/>
      <c r="O510" s="2751"/>
      <c r="P510" s="3023"/>
      <c r="Q510" s="3026"/>
      <c r="R510" s="3026"/>
      <c r="S510" s="3029"/>
      <c r="T510" s="2820"/>
      <c r="U510" s="2605"/>
      <c r="V510" s="249"/>
      <c r="W510" s="1271" t="s">
        <v>200</v>
      </c>
      <c r="X510" s="37" t="s">
        <v>237</v>
      </c>
      <c r="Y510" s="38">
        <v>2</v>
      </c>
      <c r="Z510" s="39" t="s">
        <v>204</v>
      </c>
      <c r="AA510" s="513">
        <v>1.23</v>
      </c>
      <c r="AB510" s="21">
        <f t="shared" si="90"/>
        <v>2.46</v>
      </c>
      <c r="AC510" s="21">
        <f t="shared" si="87"/>
        <v>2.7551999999999999</v>
      </c>
      <c r="AD510" s="537"/>
      <c r="AE510" s="39"/>
      <c r="AF510" s="24" t="s">
        <v>199</v>
      </c>
      <c r="AG510" s="24"/>
      <c r="AH510" s="2745"/>
    </row>
    <row r="511" spans="1:34" ht="18" customHeight="1" x14ac:dyDescent="0.25">
      <c r="A511" s="2572"/>
      <c r="B511" s="2575"/>
      <c r="C511" s="3019"/>
      <c r="D511" s="2824"/>
      <c r="E511" s="2746"/>
      <c r="F511" s="2804"/>
      <c r="G511" s="2748"/>
      <c r="H511" s="2748"/>
      <c r="I511" s="2748"/>
      <c r="J511" s="3021"/>
      <c r="K511" s="3021"/>
      <c r="L511" s="2750"/>
      <c r="M511" s="2750"/>
      <c r="N511" s="2748"/>
      <c r="O511" s="2751"/>
      <c r="P511" s="3023"/>
      <c r="Q511" s="3026"/>
      <c r="R511" s="3026"/>
      <c r="S511" s="3029"/>
      <c r="T511" s="2820"/>
      <c r="U511" s="2605"/>
      <c r="V511" s="249"/>
      <c r="W511" s="1271" t="s">
        <v>200</v>
      </c>
      <c r="X511" s="266" t="s">
        <v>243</v>
      </c>
      <c r="Y511" s="38">
        <v>12</v>
      </c>
      <c r="Z511" s="39" t="s">
        <v>205</v>
      </c>
      <c r="AA511" s="513">
        <v>0.28999999999999998</v>
      </c>
      <c r="AB511" s="21">
        <f t="shared" si="90"/>
        <v>3.4799999999999995</v>
      </c>
      <c r="AC511" s="21">
        <f t="shared" si="87"/>
        <v>3.8975999999999993</v>
      </c>
      <c r="AD511" s="537"/>
      <c r="AE511" s="39"/>
      <c r="AF511" s="24" t="s">
        <v>199</v>
      </c>
      <c r="AG511" s="24"/>
      <c r="AH511" s="2745"/>
    </row>
    <row r="512" spans="1:34" ht="18" customHeight="1" x14ac:dyDescent="0.25">
      <c r="A512" s="2572"/>
      <c r="B512" s="2575"/>
      <c r="C512" s="3019"/>
      <c r="D512" s="2824"/>
      <c r="E512" s="2746"/>
      <c r="F512" s="2804"/>
      <c r="G512" s="2748"/>
      <c r="H512" s="2748"/>
      <c r="I512" s="2748"/>
      <c r="J512" s="3021"/>
      <c r="K512" s="3021"/>
      <c r="L512" s="2750"/>
      <c r="M512" s="2750"/>
      <c r="N512" s="2748"/>
      <c r="O512" s="2751"/>
      <c r="P512" s="3023"/>
      <c r="Q512" s="3026"/>
      <c r="R512" s="3026"/>
      <c r="S512" s="3029"/>
      <c r="T512" s="2820"/>
      <c r="U512" s="2605"/>
      <c r="V512" s="249"/>
      <c r="W512" s="1271" t="s">
        <v>200</v>
      </c>
      <c r="X512" s="690" t="s">
        <v>1898</v>
      </c>
      <c r="Y512" s="38">
        <v>3</v>
      </c>
      <c r="Z512" s="39" t="s">
        <v>204</v>
      </c>
      <c r="AA512" s="513">
        <v>0.96</v>
      </c>
      <c r="AB512" s="21">
        <f t="shared" si="90"/>
        <v>2.88</v>
      </c>
      <c r="AC512" s="21">
        <f t="shared" si="87"/>
        <v>3.2256</v>
      </c>
      <c r="AD512" s="537"/>
      <c r="AE512" s="39"/>
      <c r="AF512" s="24" t="s">
        <v>199</v>
      </c>
      <c r="AG512" s="24"/>
      <c r="AH512" s="2745"/>
    </row>
    <row r="513" spans="1:34" ht="18" customHeight="1" x14ac:dyDescent="0.25">
      <c r="A513" s="2572"/>
      <c r="B513" s="2575"/>
      <c r="C513" s="3019"/>
      <c r="D513" s="2824"/>
      <c r="E513" s="2746"/>
      <c r="F513" s="2804"/>
      <c r="G513" s="2748"/>
      <c r="H513" s="2748"/>
      <c r="I513" s="2748"/>
      <c r="J513" s="3021"/>
      <c r="K513" s="3021"/>
      <c r="L513" s="2750"/>
      <c r="M513" s="2750"/>
      <c r="N513" s="2748"/>
      <c r="O513" s="2751"/>
      <c r="P513" s="3023"/>
      <c r="Q513" s="3026"/>
      <c r="R513" s="3026"/>
      <c r="S513" s="3029"/>
      <c r="T513" s="2820"/>
      <c r="U513" s="2605"/>
      <c r="V513" s="249"/>
      <c r="W513" s="1271" t="s">
        <v>200</v>
      </c>
      <c r="X513" s="37" t="s">
        <v>1899</v>
      </c>
      <c r="Y513" s="38">
        <v>80</v>
      </c>
      <c r="Z513" s="39" t="s">
        <v>204</v>
      </c>
      <c r="AA513" s="513">
        <v>0.94</v>
      </c>
      <c r="AB513" s="21">
        <f t="shared" si="90"/>
        <v>75.199999999999989</v>
      </c>
      <c r="AC513" s="21">
        <f t="shared" si="87"/>
        <v>84.22399999999999</v>
      </c>
      <c r="AD513" s="537"/>
      <c r="AE513" s="39"/>
      <c r="AF513" s="24" t="s">
        <v>199</v>
      </c>
      <c r="AG513" s="24"/>
      <c r="AH513" s="2745"/>
    </row>
    <row r="514" spans="1:34" ht="18" customHeight="1" x14ac:dyDescent="0.25">
      <c r="A514" s="2572"/>
      <c r="B514" s="2575"/>
      <c r="C514" s="3019"/>
      <c r="D514" s="2824"/>
      <c r="E514" s="2746"/>
      <c r="F514" s="2804"/>
      <c r="G514" s="2748"/>
      <c r="H514" s="2748"/>
      <c r="I514" s="2748"/>
      <c r="J514" s="3021"/>
      <c r="K514" s="3021"/>
      <c r="L514" s="2750"/>
      <c r="M514" s="2750"/>
      <c r="N514" s="2748"/>
      <c r="O514" s="2751"/>
      <c r="P514" s="3023"/>
      <c r="Q514" s="3026"/>
      <c r="R514" s="3026"/>
      <c r="S514" s="3029"/>
      <c r="T514" s="2820"/>
      <c r="U514" s="2605"/>
      <c r="V514" s="249"/>
      <c r="W514" s="1271" t="s">
        <v>200</v>
      </c>
      <c r="X514" s="37" t="s">
        <v>1900</v>
      </c>
      <c r="Y514" s="38">
        <v>1</v>
      </c>
      <c r="Z514" s="39" t="s">
        <v>204</v>
      </c>
      <c r="AA514" s="513">
        <v>3.9</v>
      </c>
      <c r="AB514" s="21">
        <f t="shared" si="90"/>
        <v>3.9</v>
      </c>
      <c r="AC514" s="21">
        <f t="shared" si="87"/>
        <v>4.3680000000000003</v>
      </c>
      <c r="AD514" s="537"/>
      <c r="AE514" s="39"/>
      <c r="AF514" s="24" t="s">
        <v>199</v>
      </c>
      <c r="AG514" s="24"/>
      <c r="AH514" s="2745"/>
    </row>
    <row r="515" spans="1:34" ht="18" customHeight="1" x14ac:dyDescent="0.25">
      <c r="A515" s="2572"/>
      <c r="B515" s="2575"/>
      <c r="C515" s="3019"/>
      <c r="D515" s="2824"/>
      <c r="E515" s="2746"/>
      <c r="F515" s="2804"/>
      <c r="G515" s="2748"/>
      <c r="H515" s="2748"/>
      <c r="I515" s="2748"/>
      <c r="J515" s="3021"/>
      <c r="K515" s="3021"/>
      <c r="L515" s="2750"/>
      <c r="M515" s="2750"/>
      <c r="N515" s="2748"/>
      <c r="O515" s="2751"/>
      <c r="P515" s="3023"/>
      <c r="Q515" s="3026"/>
      <c r="R515" s="3026"/>
      <c r="S515" s="3029"/>
      <c r="T515" s="2820"/>
      <c r="U515" s="2605"/>
      <c r="V515" s="249"/>
      <c r="W515" s="1271" t="s">
        <v>200</v>
      </c>
      <c r="X515" s="266" t="s">
        <v>1901</v>
      </c>
      <c r="Y515" s="38">
        <v>3</v>
      </c>
      <c r="Z515" s="39" t="s">
        <v>204</v>
      </c>
      <c r="AA515" s="513">
        <v>0.5</v>
      </c>
      <c r="AB515" s="21">
        <f t="shared" si="90"/>
        <v>1.5</v>
      </c>
      <c r="AC515" s="21">
        <f t="shared" si="87"/>
        <v>1.68</v>
      </c>
      <c r="AD515" s="537"/>
      <c r="AE515" s="39"/>
      <c r="AF515" s="24" t="s">
        <v>199</v>
      </c>
      <c r="AG515" s="24"/>
      <c r="AH515" s="2745"/>
    </row>
    <row r="516" spans="1:34" ht="18" customHeight="1" x14ac:dyDescent="0.25">
      <c r="A516" s="2572"/>
      <c r="B516" s="2575"/>
      <c r="C516" s="3019"/>
      <c r="D516" s="2824"/>
      <c r="E516" s="2746"/>
      <c r="F516" s="2804"/>
      <c r="G516" s="2748"/>
      <c r="H516" s="2748"/>
      <c r="I516" s="2748"/>
      <c r="J516" s="3021"/>
      <c r="K516" s="3021"/>
      <c r="L516" s="2750"/>
      <c r="M516" s="2750"/>
      <c r="N516" s="2748"/>
      <c r="O516" s="2751"/>
      <c r="P516" s="3023"/>
      <c r="Q516" s="3026"/>
      <c r="R516" s="3026"/>
      <c r="S516" s="3029"/>
      <c r="T516" s="2820"/>
      <c r="U516" s="2605"/>
      <c r="V516" s="249"/>
      <c r="W516" s="1271" t="s">
        <v>200</v>
      </c>
      <c r="X516" s="37" t="s">
        <v>226</v>
      </c>
      <c r="Y516" s="38">
        <v>30</v>
      </c>
      <c r="Z516" s="39" t="s">
        <v>204</v>
      </c>
      <c r="AA516" s="513">
        <v>3.65</v>
      </c>
      <c r="AB516" s="21">
        <f t="shared" si="90"/>
        <v>109.5</v>
      </c>
      <c r="AC516" s="21">
        <f>+AB516</f>
        <v>109.5</v>
      </c>
      <c r="AD516" s="537"/>
      <c r="AE516" s="39"/>
      <c r="AF516" s="24" t="s">
        <v>199</v>
      </c>
      <c r="AG516" s="24"/>
      <c r="AH516" s="2745"/>
    </row>
    <row r="517" spans="1:34" ht="18" customHeight="1" x14ac:dyDescent="0.25">
      <c r="A517" s="2573"/>
      <c r="B517" s="2576"/>
      <c r="C517" s="3019"/>
      <c r="D517" s="2824"/>
      <c r="E517" s="2746"/>
      <c r="F517" s="2804"/>
      <c r="G517" s="2748"/>
      <c r="H517" s="2748"/>
      <c r="I517" s="2748"/>
      <c r="J517" s="3021"/>
      <c r="K517" s="3021"/>
      <c r="L517" s="2750"/>
      <c r="M517" s="2750"/>
      <c r="N517" s="2748"/>
      <c r="O517" s="2751"/>
      <c r="P517" s="3023"/>
      <c r="Q517" s="3026"/>
      <c r="R517" s="3026"/>
      <c r="S517" s="3029"/>
      <c r="T517" s="2820"/>
      <c r="U517" s="2605"/>
      <c r="V517" s="249"/>
      <c r="W517" s="1271" t="s">
        <v>200</v>
      </c>
      <c r="X517" s="37" t="s">
        <v>421</v>
      </c>
      <c r="Y517" s="38">
        <v>6</v>
      </c>
      <c r="Z517" s="39" t="s">
        <v>204</v>
      </c>
      <c r="AA517" s="513">
        <v>1.85</v>
      </c>
      <c r="AB517" s="21">
        <f t="shared" si="90"/>
        <v>11.100000000000001</v>
      </c>
      <c r="AC517" s="21">
        <f t="shared" si="87"/>
        <v>12.432000000000002</v>
      </c>
      <c r="AD517" s="537"/>
      <c r="AE517" s="39"/>
      <c r="AF517" s="24" t="s">
        <v>199</v>
      </c>
      <c r="AG517" s="24"/>
      <c r="AH517" s="2745"/>
    </row>
    <row r="518" spans="1:34" ht="18" customHeight="1" x14ac:dyDescent="0.25">
      <c r="A518" s="2571" t="s">
        <v>151</v>
      </c>
      <c r="B518" s="2568" t="s">
        <v>151</v>
      </c>
      <c r="C518" s="3019"/>
      <c r="D518" s="2824"/>
      <c r="E518" s="2746"/>
      <c r="F518" s="2804"/>
      <c r="G518" s="2748"/>
      <c r="H518" s="2748"/>
      <c r="I518" s="2748"/>
      <c r="J518" s="3021"/>
      <c r="K518" s="3021"/>
      <c r="L518" s="2750"/>
      <c r="M518" s="2750"/>
      <c r="N518" s="2748"/>
      <c r="O518" s="2751"/>
      <c r="P518" s="3023"/>
      <c r="Q518" s="3026"/>
      <c r="R518" s="3026"/>
      <c r="S518" s="3029"/>
      <c r="T518" s="2820"/>
      <c r="U518" s="2605"/>
      <c r="V518" s="249"/>
      <c r="W518" s="1271" t="s">
        <v>200</v>
      </c>
      <c r="X518" s="37" t="s">
        <v>936</v>
      </c>
      <c r="Y518" s="38">
        <v>12</v>
      </c>
      <c r="Z518" s="39" t="s">
        <v>205</v>
      </c>
      <c r="AA518" s="513">
        <v>0.25</v>
      </c>
      <c r="AB518" s="21">
        <f t="shared" si="90"/>
        <v>3</v>
      </c>
      <c r="AC518" s="21">
        <f t="shared" si="87"/>
        <v>3.36</v>
      </c>
      <c r="AD518" s="537"/>
      <c r="AE518" s="39"/>
      <c r="AF518" s="24" t="s">
        <v>199</v>
      </c>
      <c r="AG518" s="24"/>
      <c r="AH518" s="2745"/>
    </row>
    <row r="519" spans="1:34" ht="18" customHeight="1" x14ac:dyDescent="0.25">
      <c r="A519" s="2572"/>
      <c r="B519" s="2569"/>
      <c r="C519" s="3019"/>
      <c r="D519" s="2824"/>
      <c r="E519" s="2746"/>
      <c r="F519" s="2804"/>
      <c r="G519" s="2748"/>
      <c r="H519" s="2748"/>
      <c r="I519" s="2748"/>
      <c r="J519" s="3021"/>
      <c r="K519" s="3021"/>
      <c r="L519" s="2750"/>
      <c r="M519" s="2750"/>
      <c r="N519" s="2748"/>
      <c r="O519" s="2751"/>
      <c r="P519" s="3023"/>
      <c r="Q519" s="3026"/>
      <c r="R519" s="3026"/>
      <c r="S519" s="3029"/>
      <c r="T519" s="2820"/>
      <c r="U519" s="2605"/>
      <c r="V519" s="249"/>
      <c r="W519" s="1271" t="s">
        <v>200</v>
      </c>
      <c r="X519" s="266" t="s">
        <v>1902</v>
      </c>
      <c r="Y519" s="38">
        <v>1</v>
      </c>
      <c r="Z519" s="39" t="s">
        <v>1867</v>
      </c>
      <c r="AA519" s="513">
        <v>7.6</v>
      </c>
      <c r="AB519" s="21">
        <f t="shared" si="90"/>
        <v>7.6</v>
      </c>
      <c r="AC519" s="21">
        <f t="shared" si="87"/>
        <v>8.5120000000000005</v>
      </c>
      <c r="AD519" s="537"/>
      <c r="AE519" s="39"/>
      <c r="AF519" s="24" t="s">
        <v>199</v>
      </c>
      <c r="AG519" s="24"/>
      <c r="AH519" s="2745"/>
    </row>
    <row r="520" spans="1:34" ht="18" customHeight="1" x14ac:dyDescent="0.25">
      <c r="A520" s="2572"/>
      <c r="B520" s="2569"/>
      <c r="C520" s="3019"/>
      <c r="D520" s="2824"/>
      <c r="E520" s="2746"/>
      <c r="F520" s="2804"/>
      <c r="G520" s="2748"/>
      <c r="H520" s="2748"/>
      <c r="I520" s="2748"/>
      <c r="J520" s="3021"/>
      <c r="K520" s="3021"/>
      <c r="L520" s="2750"/>
      <c r="M520" s="2750"/>
      <c r="N520" s="2748"/>
      <c r="O520" s="2751"/>
      <c r="P520" s="3023"/>
      <c r="Q520" s="3026"/>
      <c r="R520" s="3026"/>
      <c r="S520" s="3029"/>
      <c r="T520" s="2820"/>
      <c r="U520" s="2605"/>
      <c r="V520" s="249"/>
      <c r="W520" s="1271" t="s">
        <v>200</v>
      </c>
      <c r="X520" s="266" t="s">
        <v>1903</v>
      </c>
      <c r="Y520" s="38">
        <v>3</v>
      </c>
      <c r="Z520" s="39" t="s">
        <v>204</v>
      </c>
      <c r="AA520" s="513">
        <v>0.7</v>
      </c>
      <c r="AB520" s="21">
        <f t="shared" si="90"/>
        <v>2.0999999999999996</v>
      </c>
      <c r="AC520" s="21">
        <f t="shared" si="87"/>
        <v>2.3519999999999994</v>
      </c>
      <c r="AD520" s="537"/>
      <c r="AE520" s="39"/>
      <c r="AF520" s="24" t="s">
        <v>199</v>
      </c>
      <c r="AG520" s="24"/>
      <c r="AH520" s="2745"/>
    </row>
    <row r="521" spans="1:34" ht="18" customHeight="1" x14ac:dyDescent="0.25">
      <c r="A521" s="2572"/>
      <c r="B521" s="2569"/>
      <c r="C521" s="3019"/>
      <c r="D521" s="2824"/>
      <c r="E521" s="2746"/>
      <c r="F521" s="2804"/>
      <c r="G521" s="2748"/>
      <c r="H521" s="2748"/>
      <c r="I521" s="2748"/>
      <c r="J521" s="3021"/>
      <c r="K521" s="3021"/>
      <c r="L521" s="2750"/>
      <c r="M521" s="2750"/>
      <c r="N521" s="2748"/>
      <c r="O521" s="2751"/>
      <c r="P521" s="3023"/>
      <c r="Q521" s="3026"/>
      <c r="R521" s="3026"/>
      <c r="S521" s="3029"/>
      <c r="T521" s="2820"/>
      <c r="U521" s="2605"/>
      <c r="V521" s="249"/>
      <c r="W521" s="1271" t="s">
        <v>200</v>
      </c>
      <c r="X521" s="266" t="s">
        <v>1904</v>
      </c>
      <c r="Y521" s="38">
        <v>100</v>
      </c>
      <c r="Z521" s="39" t="s">
        <v>204</v>
      </c>
      <c r="AA521" s="513">
        <v>7.0000000000000007E-2</v>
      </c>
      <c r="AB521" s="21">
        <f t="shared" si="90"/>
        <v>7.0000000000000009</v>
      </c>
      <c r="AC521" s="21">
        <f t="shared" si="87"/>
        <v>7.8400000000000007</v>
      </c>
      <c r="AD521" s="537"/>
      <c r="AE521" s="39"/>
      <c r="AF521" s="24" t="s">
        <v>199</v>
      </c>
      <c r="AG521" s="24"/>
      <c r="AH521" s="2745"/>
    </row>
    <row r="522" spans="1:34" ht="18" customHeight="1" x14ac:dyDescent="0.25">
      <c r="A522" s="2572"/>
      <c r="B522" s="2569"/>
      <c r="C522" s="3019"/>
      <c r="D522" s="2824"/>
      <c r="E522" s="2746"/>
      <c r="F522" s="2804"/>
      <c r="G522" s="2748"/>
      <c r="H522" s="2748"/>
      <c r="I522" s="2748"/>
      <c r="J522" s="3021"/>
      <c r="K522" s="3021"/>
      <c r="L522" s="2750"/>
      <c r="M522" s="2750"/>
      <c r="N522" s="2748"/>
      <c r="O522" s="2751"/>
      <c r="P522" s="3023"/>
      <c r="Q522" s="3026"/>
      <c r="R522" s="3026"/>
      <c r="S522" s="3029"/>
      <c r="T522" s="2820"/>
      <c r="U522" s="2605"/>
      <c r="V522" s="249"/>
      <c r="W522" s="1271" t="s">
        <v>200</v>
      </c>
      <c r="X522" s="266" t="s">
        <v>1240</v>
      </c>
      <c r="Y522" s="38">
        <v>1</v>
      </c>
      <c r="Z522" s="39" t="s">
        <v>204</v>
      </c>
      <c r="AA522" s="513">
        <v>1.65</v>
      </c>
      <c r="AB522" s="21">
        <f t="shared" si="90"/>
        <v>1.65</v>
      </c>
      <c r="AC522" s="21">
        <f t="shared" si="87"/>
        <v>1.8479999999999999</v>
      </c>
      <c r="AD522" s="537"/>
      <c r="AE522" s="39"/>
      <c r="AF522" s="24" t="s">
        <v>199</v>
      </c>
      <c r="AG522" s="24"/>
      <c r="AH522" s="2745"/>
    </row>
    <row r="523" spans="1:34" ht="18" customHeight="1" x14ac:dyDescent="0.25">
      <c r="A523" s="2572"/>
      <c r="B523" s="2569"/>
      <c r="C523" s="3019"/>
      <c r="D523" s="2824"/>
      <c r="E523" s="2746"/>
      <c r="F523" s="2804"/>
      <c r="G523" s="2748"/>
      <c r="H523" s="2748"/>
      <c r="I523" s="2748"/>
      <c r="J523" s="3021"/>
      <c r="K523" s="3021"/>
      <c r="L523" s="2750"/>
      <c r="M523" s="2750"/>
      <c r="N523" s="2748"/>
      <c r="O523" s="2751"/>
      <c r="P523" s="3023"/>
      <c r="Q523" s="3026"/>
      <c r="R523" s="3026"/>
      <c r="S523" s="3029"/>
      <c r="T523" s="2820"/>
      <c r="U523" s="2605"/>
      <c r="V523" s="249"/>
      <c r="W523" s="1271" t="s">
        <v>200</v>
      </c>
      <c r="X523" s="266" t="s">
        <v>1905</v>
      </c>
      <c r="Y523" s="38">
        <v>5</v>
      </c>
      <c r="Z523" s="39" t="s">
        <v>204</v>
      </c>
      <c r="AA523" s="513">
        <v>0.28999999999999998</v>
      </c>
      <c r="AB523" s="21">
        <f t="shared" si="90"/>
        <v>1.45</v>
      </c>
      <c r="AC523" s="21">
        <f t="shared" si="87"/>
        <v>1.6239999999999999</v>
      </c>
      <c r="AD523" s="537"/>
      <c r="AE523" s="39"/>
      <c r="AF523" s="24" t="s">
        <v>199</v>
      </c>
      <c r="AG523" s="24"/>
      <c r="AH523" s="2745"/>
    </row>
    <row r="524" spans="1:34" ht="33.950000000000003" customHeight="1" x14ac:dyDescent="0.25">
      <c r="A524" s="2572"/>
      <c r="B524" s="2569"/>
      <c r="C524" s="3019"/>
      <c r="D524" s="2824"/>
      <c r="E524" s="2746"/>
      <c r="F524" s="2804"/>
      <c r="G524" s="2748"/>
      <c r="H524" s="2748"/>
      <c r="I524" s="2748"/>
      <c r="J524" s="3021"/>
      <c r="K524" s="3021"/>
      <c r="L524" s="2750"/>
      <c r="M524" s="2750"/>
      <c r="N524" s="2748"/>
      <c r="O524" s="2751"/>
      <c r="P524" s="3023"/>
      <c r="Q524" s="3026"/>
      <c r="R524" s="3026"/>
      <c r="S524" s="3029"/>
      <c r="T524" s="2820"/>
      <c r="U524" s="2605"/>
      <c r="V524" s="249" t="s">
        <v>201</v>
      </c>
      <c r="W524" s="1271"/>
      <c r="X524" s="248" t="s">
        <v>225</v>
      </c>
      <c r="Y524" s="38"/>
      <c r="Z524" s="39"/>
      <c r="AA524" s="513"/>
      <c r="AB524" s="21"/>
      <c r="AC524" s="21"/>
      <c r="AD524" s="537">
        <f>SUM(AC525:AC528)</f>
        <v>679.83999999999992</v>
      </c>
      <c r="AE524" s="39"/>
      <c r="AF524" s="24"/>
      <c r="AG524" s="24"/>
      <c r="AH524" s="2745"/>
    </row>
    <row r="525" spans="1:34" ht="18" customHeight="1" x14ac:dyDescent="0.25">
      <c r="A525" s="2572"/>
      <c r="B525" s="2569"/>
      <c r="C525" s="3019"/>
      <c r="D525" s="2824"/>
      <c r="E525" s="2746"/>
      <c r="F525" s="2804"/>
      <c r="G525" s="2748"/>
      <c r="H525" s="2748"/>
      <c r="I525" s="2748"/>
      <c r="J525" s="3021"/>
      <c r="K525" s="3021"/>
      <c r="L525" s="2750"/>
      <c r="M525" s="2750"/>
      <c r="N525" s="2748"/>
      <c r="O525" s="2751"/>
      <c r="P525" s="3023"/>
      <c r="Q525" s="3026"/>
      <c r="R525" s="3026"/>
      <c r="S525" s="3029"/>
      <c r="T525" s="2820"/>
      <c r="U525" s="2605"/>
      <c r="V525" s="249"/>
      <c r="W525" s="1271" t="s">
        <v>200</v>
      </c>
      <c r="X525" s="1538" t="s">
        <v>1871</v>
      </c>
      <c r="Y525" s="38">
        <v>12</v>
      </c>
      <c r="Z525" s="39" t="s">
        <v>204</v>
      </c>
      <c r="AA525" s="513">
        <v>13</v>
      </c>
      <c r="AB525" s="21">
        <f t="shared" si="90"/>
        <v>156</v>
      </c>
      <c r="AC525" s="21">
        <f t="shared" si="87"/>
        <v>174.72</v>
      </c>
      <c r="AD525" s="537"/>
      <c r="AE525" s="39"/>
      <c r="AF525" s="24" t="s">
        <v>199</v>
      </c>
      <c r="AG525" s="24"/>
      <c r="AH525" s="2745"/>
    </row>
    <row r="526" spans="1:34" ht="18" customHeight="1" x14ac:dyDescent="0.25">
      <c r="A526" s="2572"/>
      <c r="B526" s="2569"/>
      <c r="C526" s="3019"/>
      <c r="D526" s="2824"/>
      <c r="E526" s="2746"/>
      <c r="F526" s="2804"/>
      <c r="G526" s="2748"/>
      <c r="H526" s="2748"/>
      <c r="I526" s="2748"/>
      <c r="J526" s="3021"/>
      <c r="K526" s="3021"/>
      <c r="L526" s="2750"/>
      <c r="M526" s="2750"/>
      <c r="N526" s="2748"/>
      <c r="O526" s="2751"/>
      <c r="P526" s="3023"/>
      <c r="Q526" s="3026"/>
      <c r="R526" s="3026"/>
      <c r="S526" s="3029"/>
      <c r="T526" s="2820"/>
      <c r="U526" s="2605"/>
      <c r="V526" s="80"/>
      <c r="W526" s="1271" t="s">
        <v>200</v>
      </c>
      <c r="X526" s="1538" t="s">
        <v>1872</v>
      </c>
      <c r="Y526" s="38">
        <v>11</v>
      </c>
      <c r="Z526" s="39" t="s">
        <v>204</v>
      </c>
      <c r="AA526" s="513">
        <v>13</v>
      </c>
      <c r="AB526" s="21">
        <f t="shared" si="90"/>
        <v>143</v>
      </c>
      <c r="AC526" s="21">
        <f t="shared" si="87"/>
        <v>160.16</v>
      </c>
      <c r="AD526" s="537"/>
      <c r="AE526" s="39"/>
      <c r="AF526" s="24" t="s">
        <v>199</v>
      </c>
      <c r="AG526" s="24"/>
      <c r="AH526" s="2745"/>
    </row>
    <row r="527" spans="1:34" ht="18" customHeight="1" x14ac:dyDescent="0.25">
      <c r="A527" s="2572"/>
      <c r="B527" s="2569"/>
      <c r="C527" s="3019"/>
      <c r="D527" s="2824"/>
      <c r="E527" s="2746"/>
      <c r="F527" s="2804"/>
      <c r="G527" s="2748"/>
      <c r="H527" s="2748"/>
      <c r="I527" s="2748"/>
      <c r="J527" s="3021"/>
      <c r="K527" s="3021"/>
      <c r="L527" s="2750"/>
      <c r="M527" s="2750"/>
      <c r="N527" s="2748"/>
      <c r="O527" s="2751"/>
      <c r="P527" s="3023"/>
      <c r="Q527" s="3026"/>
      <c r="R527" s="3026"/>
      <c r="S527" s="3029"/>
      <c r="T527" s="2820"/>
      <c r="U527" s="2605"/>
      <c r="V527" s="80"/>
      <c r="W527" s="1271" t="s">
        <v>200</v>
      </c>
      <c r="X527" s="1538" t="s">
        <v>1873</v>
      </c>
      <c r="Y527" s="38">
        <v>11</v>
      </c>
      <c r="Z527" s="39" t="s">
        <v>204</v>
      </c>
      <c r="AA527" s="513">
        <v>13</v>
      </c>
      <c r="AB527" s="21">
        <f t="shared" si="90"/>
        <v>143</v>
      </c>
      <c r="AC527" s="21">
        <f t="shared" si="87"/>
        <v>160.16</v>
      </c>
      <c r="AD527" s="537"/>
      <c r="AE527" s="39"/>
      <c r="AF527" s="24" t="s">
        <v>199</v>
      </c>
      <c r="AG527" s="24"/>
      <c r="AH527" s="2745"/>
    </row>
    <row r="528" spans="1:34" ht="18" customHeight="1" x14ac:dyDescent="0.25">
      <c r="A528" s="2572"/>
      <c r="B528" s="2569"/>
      <c r="C528" s="3019"/>
      <c r="D528" s="2824"/>
      <c r="E528" s="2746"/>
      <c r="F528" s="2804"/>
      <c r="G528" s="2748"/>
      <c r="H528" s="2748"/>
      <c r="I528" s="2748"/>
      <c r="J528" s="3021"/>
      <c r="K528" s="3021"/>
      <c r="L528" s="2750"/>
      <c r="M528" s="2750"/>
      <c r="N528" s="2748"/>
      <c r="O528" s="2751"/>
      <c r="P528" s="3024"/>
      <c r="Q528" s="3027"/>
      <c r="R528" s="3027"/>
      <c r="S528" s="3029"/>
      <c r="T528" s="3031"/>
      <c r="U528" s="2606"/>
      <c r="V528" s="84"/>
      <c r="W528" s="1543" t="s">
        <v>200</v>
      </c>
      <c r="X528" s="1538" t="s">
        <v>1874</v>
      </c>
      <c r="Y528" s="54">
        <v>11</v>
      </c>
      <c r="Z528" s="55" t="s">
        <v>204</v>
      </c>
      <c r="AA528" s="689">
        <v>15</v>
      </c>
      <c r="AB528" s="116">
        <f t="shared" si="90"/>
        <v>165</v>
      </c>
      <c r="AC528" s="116">
        <f t="shared" si="87"/>
        <v>184.8</v>
      </c>
      <c r="AD528" s="541"/>
      <c r="AE528" s="55"/>
      <c r="AF528" s="58" t="s">
        <v>199</v>
      </c>
      <c r="AG528" s="58"/>
      <c r="AH528" s="2745"/>
    </row>
    <row r="529" spans="1:34" ht="18" customHeight="1" x14ac:dyDescent="0.25">
      <c r="A529" s="2572"/>
      <c r="B529" s="2569"/>
      <c r="C529" s="3019"/>
      <c r="D529" s="2824"/>
      <c r="E529" s="2746"/>
      <c r="F529" s="2804"/>
      <c r="G529" s="2748"/>
      <c r="H529" s="2748"/>
      <c r="I529" s="2748"/>
      <c r="J529" s="3021"/>
      <c r="K529" s="3021"/>
      <c r="L529" s="2750"/>
      <c r="M529" s="2750"/>
      <c r="N529" s="2748"/>
      <c r="O529" s="2751"/>
      <c r="P529" s="3024"/>
      <c r="Q529" s="3027"/>
      <c r="R529" s="3027"/>
      <c r="S529" s="3029"/>
      <c r="T529" s="3031"/>
      <c r="U529" s="2606"/>
      <c r="V529" s="442" t="s">
        <v>622</v>
      </c>
      <c r="W529" s="1543"/>
      <c r="X529" s="1539" t="s">
        <v>256</v>
      </c>
      <c r="Y529" s="54"/>
      <c r="Z529" s="55"/>
      <c r="AA529" s="689"/>
      <c r="AB529" s="116"/>
      <c r="AC529" s="116"/>
      <c r="AD529" s="541">
        <f>+AC530</f>
        <v>657.32799999999997</v>
      </c>
      <c r="AE529" s="55"/>
      <c r="AF529" s="58"/>
      <c r="AG529" s="58"/>
      <c r="AH529" s="2745"/>
    </row>
    <row r="530" spans="1:34" ht="18" customHeight="1" x14ac:dyDescent="0.25">
      <c r="A530" s="2572"/>
      <c r="B530" s="2569"/>
      <c r="C530" s="3019"/>
      <c r="D530" s="2824"/>
      <c r="E530" s="2746"/>
      <c r="F530" s="2805"/>
      <c r="G530" s="2748"/>
      <c r="H530" s="2748"/>
      <c r="I530" s="2748"/>
      <c r="J530" s="3021"/>
      <c r="K530" s="3021"/>
      <c r="L530" s="2750"/>
      <c r="M530" s="2750"/>
      <c r="N530" s="2748"/>
      <c r="O530" s="2751"/>
      <c r="P530" s="3024"/>
      <c r="Q530" s="3027"/>
      <c r="R530" s="3027"/>
      <c r="S530" s="3030"/>
      <c r="T530" s="3031"/>
      <c r="U530" s="2606"/>
      <c r="V530" s="84"/>
      <c r="W530" s="1544" t="s">
        <v>1906</v>
      </c>
      <c r="X530" s="1545" t="s">
        <v>1907</v>
      </c>
      <c r="Y530" s="54">
        <v>1</v>
      </c>
      <c r="Z530" s="55" t="s">
        <v>204</v>
      </c>
      <c r="AA530" s="689">
        <v>586.9</v>
      </c>
      <c r="AB530" s="116">
        <v>586.9</v>
      </c>
      <c r="AC530" s="116">
        <v>657.32799999999997</v>
      </c>
      <c r="AD530" s="541"/>
      <c r="AE530" s="55"/>
      <c r="AF530" s="58" t="s">
        <v>199</v>
      </c>
      <c r="AG530" s="58"/>
      <c r="AH530" s="2822"/>
    </row>
    <row r="531" spans="1:34" ht="117" customHeight="1" x14ac:dyDescent="0.25">
      <c r="A531" s="2572"/>
      <c r="B531" s="2569"/>
      <c r="C531" s="2033" t="s">
        <v>19</v>
      </c>
      <c r="D531" s="696" t="s">
        <v>20</v>
      </c>
      <c r="E531" s="636" t="s">
        <v>74</v>
      </c>
      <c r="F531" s="1380" t="s">
        <v>200</v>
      </c>
      <c r="G531" s="635" t="s">
        <v>1908</v>
      </c>
      <c r="H531" s="1327" t="s">
        <v>1909</v>
      </c>
      <c r="I531" s="635" t="s">
        <v>1910</v>
      </c>
      <c r="J531" s="1546">
        <v>50</v>
      </c>
      <c r="K531" s="1546">
        <v>50</v>
      </c>
      <c r="L531" s="634">
        <v>24</v>
      </c>
      <c r="M531" s="634">
        <v>24</v>
      </c>
      <c r="N531" s="635" t="s">
        <v>1911</v>
      </c>
      <c r="O531" s="1367" t="s">
        <v>1912</v>
      </c>
      <c r="P531" s="1382">
        <v>0</v>
      </c>
      <c r="Q531" s="1384">
        <v>0</v>
      </c>
      <c r="R531" s="1384">
        <v>0</v>
      </c>
      <c r="S531" s="1384">
        <v>0</v>
      </c>
      <c r="T531" s="1385">
        <f>SUM(P531:R531)</f>
        <v>0</v>
      </c>
      <c r="U531" s="1327" t="s">
        <v>1896</v>
      </c>
      <c r="V531" s="209"/>
      <c r="W531" s="220"/>
      <c r="X531" s="637"/>
      <c r="Y531" s="211"/>
      <c r="Z531" s="212"/>
      <c r="AA531" s="680"/>
      <c r="AB531" s="151"/>
      <c r="AC531" s="151"/>
      <c r="AD531" s="681"/>
      <c r="AE531" s="212"/>
      <c r="AF531" s="154"/>
      <c r="AG531" s="154"/>
      <c r="AH531" s="1329"/>
    </row>
    <row r="532" spans="1:34" ht="77.25" customHeight="1" x14ac:dyDescent="0.25">
      <c r="A532" s="2572"/>
      <c r="B532" s="2569"/>
      <c r="C532" s="2034" t="s">
        <v>19</v>
      </c>
      <c r="D532" s="555" t="s">
        <v>20</v>
      </c>
      <c r="E532" s="293" t="s">
        <v>88</v>
      </c>
      <c r="F532" s="734" t="s">
        <v>200</v>
      </c>
      <c r="G532" s="291" t="s">
        <v>1913</v>
      </c>
      <c r="H532" s="1547" t="s">
        <v>1914</v>
      </c>
      <c r="I532" s="422" t="s">
        <v>1915</v>
      </c>
      <c r="J532" s="694">
        <v>2</v>
      </c>
      <c r="K532" s="695">
        <v>2</v>
      </c>
      <c r="L532" s="294">
        <v>24</v>
      </c>
      <c r="M532" s="294">
        <v>24</v>
      </c>
      <c r="N532" s="291" t="s">
        <v>1916</v>
      </c>
      <c r="O532" s="328" t="s">
        <v>1917</v>
      </c>
      <c r="P532" s="682">
        <v>0</v>
      </c>
      <c r="Q532" s="683">
        <v>0</v>
      </c>
      <c r="R532" s="683">
        <v>0</v>
      </c>
      <c r="S532" s="683">
        <v>0</v>
      </c>
      <c r="T532" s="684">
        <f>SUM(P532:R532)</f>
        <v>0</v>
      </c>
      <c r="U532" s="291" t="s">
        <v>1918</v>
      </c>
      <c r="V532" s="308"/>
      <c r="W532" s="309"/>
      <c r="X532" s="435"/>
      <c r="Y532" s="311"/>
      <c r="Z532" s="312"/>
      <c r="AA532" s="603"/>
      <c r="AB532" s="238"/>
      <c r="AC532" s="238"/>
      <c r="AD532" s="685"/>
      <c r="AE532" s="312"/>
      <c r="AF532" s="315"/>
      <c r="AG532" s="315"/>
      <c r="AH532" s="300" t="s">
        <v>1927</v>
      </c>
    </row>
    <row r="533" spans="1:34" ht="127.5" customHeight="1" x14ac:dyDescent="0.25">
      <c r="A533" s="2572"/>
      <c r="B533" s="2569"/>
      <c r="C533" s="2023" t="s">
        <v>19</v>
      </c>
      <c r="D533" s="1403" t="s">
        <v>20</v>
      </c>
      <c r="E533" s="1333" t="s">
        <v>74</v>
      </c>
      <c r="F533" s="1380" t="s">
        <v>200</v>
      </c>
      <c r="G533" s="1372" t="s">
        <v>1919</v>
      </c>
      <c r="H533" s="1548" t="s">
        <v>219</v>
      </c>
      <c r="I533" s="1372" t="s">
        <v>1920</v>
      </c>
      <c r="J533" s="1009">
        <v>0</v>
      </c>
      <c r="K533" s="1009">
        <v>2</v>
      </c>
      <c r="L533" s="649">
        <v>0</v>
      </c>
      <c r="M533" s="1549">
        <v>6</v>
      </c>
      <c r="N533" s="1327" t="s">
        <v>1921</v>
      </c>
      <c r="O533" s="1367" t="s">
        <v>1922</v>
      </c>
      <c r="P533" s="990">
        <v>0</v>
      </c>
      <c r="Q533" s="992">
        <v>0</v>
      </c>
      <c r="R533" s="992">
        <v>0</v>
      </c>
      <c r="S533" s="992">
        <v>0</v>
      </c>
      <c r="T533" s="686">
        <f>SUM(P533:R533)</f>
        <v>0</v>
      </c>
      <c r="U533" s="1327" t="s">
        <v>1923</v>
      </c>
      <c r="V533" s="209"/>
      <c r="W533" s="220"/>
      <c r="X533" s="637"/>
      <c r="Y533" s="211"/>
      <c r="Z533" s="212"/>
      <c r="AA533" s="680"/>
      <c r="AB533" s="151"/>
      <c r="AC533" s="151"/>
      <c r="AD533" s="681"/>
      <c r="AE533" s="212"/>
      <c r="AF533" s="154"/>
      <c r="AG533" s="154"/>
      <c r="AH533" s="1329" t="s">
        <v>1927</v>
      </c>
    </row>
    <row r="534" spans="1:34" ht="75" customHeight="1" thickBot="1" x14ac:dyDescent="0.3">
      <c r="A534" s="2572"/>
      <c r="B534" s="2569"/>
      <c r="C534" s="2035" t="s">
        <v>19</v>
      </c>
      <c r="D534" s="561" t="s">
        <v>20</v>
      </c>
      <c r="E534" s="240" t="s">
        <v>74</v>
      </c>
      <c r="F534" s="735" t="s">
        <v>200</v>
      </c>
      <c r="G534" s="232" t="s">
        <v>1588</v>
      </c>
      <c r="H534" s="232" t="s">
        <v>220</v>
      </c>
      <c r="I534" s="596" t="s">
        <v>1924</v>
      </c>
      <c r="J534" s="692">
        <v>0</v>
      </c>
      <c r="K534" s="692">
        <v>2</v>
      </c>
      <c r="L534" s="693">
        <v>0</v>
      </c>
      <c r="M534" s="693">
        <v>12</v>
      </c>
      <c r="N534" s="232" t="s">
        <v>1925</v>
      </c>
      <c r="O534" s="330" t="s">
        <v>221</v>
      </c>
      <c r="P534" s="687">
        <v>0</v>
      </c>
      <c r="Q534" s="562">
        <v>0</v>
      </c>
      <c r="R534" s="562">
        <v>0</v>
      </c>
      <c r="S534" s="562">
        <v>0</v>
      </c>
      <c r="T534" s="564">
        <f>SUM(P534:R534)</f>
        <v>0</v>
      </c>
      <c r="U534" s="232" t="s">
        <v>1885</v>
      </c>
      <c r="V534" s="318"/>
      <c r="W534" s="319"/>
      <c r="X534" s="320"/>
      <c r="Y534" s="321"/>
      <c r="Z534" s="235"/>
      <c r="AA534" s="566"/>
      <c r="AB534" s="322"/>
      <c r="AC534" s="322"/>
      <c r="AD534" s="567"/>
      <c r="AE534" s="235"/>
      <c r="AF534" s="236"/>
      <c r="AG534" s="236"/>
      <c r="AH534" s="237" t="s">
        <v>1927</v>
      </c>
    </row>
    <row r="535" spans="1:34" s="67" customFormat="1" ht="22.5" customHeight="1" thickBot="1" x14ac:dyDescent="0.3">
      <c r="A535" s="2573"/>
      <c r="B535" s="2570"/>
      <c r="C535" s="2592" t="s">
        <v>137</v>
      </c>
      <c r="D535" s="2592"/>
      <c r="E535" s="2592"/>
      <c r="F535" s="2592"/>
      <c r="G535" s="2592"/>
      <c r="H535" s="2592"/>
      <c r="I535" s="2592"/>
      <c r="J535" s="2592"/>
      <c r="K535" s="2592"/>
      <c r="L535" s="2592"/>
      <c r="M535" s="2592"/>
      <c r="N535" s="2592"/>
      <c r="O535" s="101" t="s">
        <v>138</v>
      </c>
      <c r="P535" s="117">
        <f>SUM(P468:P534)</f>
        <v>5773.7431999999999</v>
      </c>
      <c r="Q535" s="117">
        <f>SUM(Q468:Q534)</f>
        <v>319.99519999999995</v>
      </c>
      <c r="R535" s="117">
        <f>SUM(R468:R534)</f>
        <v>0</v>
      </c>
      <c r="S535" s="117">
        <f>SUM(S468:S534)</f>
        <v>0</v>
      </c>
      <c r="T535" s="117">
        <f>SUM(T468:T534)</f>
        <v>6093.7384000000002</v>
      </c>
      <c r="U535" s="103"/>
      <c r="V535" s="3171" t="s">
        <v>139</v>
      </c>
      <c r="W535" s="2592"/>
      <c r="X535" s="2592"/>
      <c r="Y535" s="2592"/>
      <c r="Z535" s="2592"/>
      <c r="AA535" s="2592"/>
      <c r="AB535" s="2592"/>
      <c r="AC535" s="101" t="s">
        <v>138</v>
      </c>
      <c r="AD535" s="106">
        <f>SUM(AD468:AD534)</f>
        <v>6093.7384000000002</v>
      </c>
      <c r="AE535" s="3172"/>
      <c r="AF535" s="3173"/>
      <c r="AG535" s="3173"/>
      <c r="AH535" s="3174"/>
    </row>
    <row r="536" spans="1:34" s="18" customFormat="1" ht="47.25" customHeight="1" x14ac:dyDescent="0.25">
      <c r="A536" s="2571" t="s">
        <v>151</v>
      </c>
      <c r="B536" s="2587" t="s">
        <v>152</v>
      </c>
      <c r="C536" s="3134" t="s">
        <v>19</v>
      </c>
      <c r="D536" s="3004" t="s">
        <v>20</v>
      </c>
      <c r="E536" s="3005" t="s">
        <v>72</v>
      </c>
      <c r="F536" s="3465" t="s">
        <v>200</v>
      </c>
      <c r="G536" s="2888" t="s">
        <v>351</v>
      </c>
      <c r="H536" s="3005" t="s">
        <v>556</v>
      </c>
      <c r="I536" s="2888" t="s">
        <v>358</v>
      </c>
      <c r="J536" s="3137">
        <v>1</v>
      </c>
      <c r="K536" s="3137">
        <v>0</v>
      </c>
      <c r="L536" s="3112">
        <v>16</v>
      </c>
      <c r="M536" s="3112">
        <v>0</v>
      </c>
      <c r="N536" s="3005" t="s">
        <v>672</v>
      </c>
      <c r="O536" s="3109" t="s">
        <v>1225</v>
      </c>
      <c r="P536" s="3151">
        <f>AD536</f>
        <v>437.49439999999998</v>
      </c>
      <c r="Q536" s="3153">
        <v>0</v>
      </c>
      <c r="R536" s="3153">
        <v>0</v>
      </c>
      <c r="S536" s="3153">
        <v>0</v>
      </c>
      <c r="T536" s="3159">
        <f>+SUM(P536:R537)</f>
        <v>437.49439999999998</v>
      </c>
      <c r="U536" s="3005" t="s">
        <v>673</v>
      </c>
      <c r="V536" s="85" t="s">
        <v>619</v>
      </c>
      <c r="W536" s="85"/>
      <c r="X536" s="30" t="s">
        <v>229</v>
      </c>
      <c r="Y536" s="30"/>
      <c r="Z536" s="30"/>
      <c r="AA536" s="1106"/>
      <c r="AB536" s="1106"/>
      <c r="AC536" s="1106"/>
      <c r="AD536" s="1107">
        <f>AC537</f>
        <v>437.49439999999998</v>
      </c>
      <c r="AE536" s="413"/>
      <c r="AF536" s="413"/>
      <c r="AG536" s="413"/>
      <c r="AH536" s="2744" t="s">
        <v>1070</v>
      </c>
    </row>
    <row r="537" spans="1:34" ht="47.25" customHeight="1" x14ac:dyDescent="0.25">
      <c r="A537" s="2572"/>
      <c r="B537" s="2575"/>
      <c r="C537" s="2594"/>
      <c r="D537" s="2597"/>
      <c r="E537" s="2748"/>
      <c r="F537" s="2712"/>
      <c r="G537" s="2729"/>
      <c r="H537" s="2748"/>
      <c r="I537" s="2729"/>
      <c r="J537" s="3138"/>
      <c r="K537" s="3138"/>
      <c r="L537" s="3113"/>
      <c r="M537" s="3113"/>
      <c r="N537" s="2748"/>
      <c r="O537" s="3110"/>
      <c r="P537" s="2765"/>
      <c r="Q537" s="2767"/>
      <c r="R537" s="2767"/>
      <c r="S537" s="2767"/>
      <c r="T537" s="2781"/>
      <c r="U537" s="2748"/>
      <c r="V537" s="1100"/>
      <c r="W537" s="1101" t="s">
        <v>626</v>
      </c>
      <c r="X537" s="1293" t="s">
        <v>627</v>
      </c>
      <c r="Y537" s="1294">
        <v>1</v>
      </c>
      <c r="Z537" s="1211" t="s">
        <v>204</v>
      </c>
      <c r="AA537" s="1295">
        <v>390.62</v>
      </c>
      <c r="AB537" s="1295">
        <f>+Y537*AA537</f>
        <v>390.62</v>
      </c>
      <c r="AC537" s="1295">
        <f>+AB537*0.12+AB537</f>
        <v>437.49439999999998</v>
      </c>
      <c r="AD537" s="1108"/>
      <c r="AE537" s="1211"/>
      <c r="AF537" s="1211" t="s">
        <v>199</v>
      </c>
      <c r="AG537" s="1211"/>
      <c r="AH537" s="2822"/>
    </row>
    <row r="538" spans="1:34" ht="93" customHeight="1" x14ac:dyDescent="0.25">
      <c r="A538" s="2572"/>
      <c r="B538" s="2575"/>
      <c r="C538" s="2011" t="s">
        <v>19</v>
      </c>
      <c r="D538" s="921" t="s">
        <v>20</v>
      </c>
      <c r="E538" s="922" t="s">
        <v>72</v>
      </c>
      <c r="F538" s="955" t="s">
        <v>200</v>
      </c>
      <c r="G538" s="920" t="s">
        <v>352</v>
      </c>
      <c r="H538" s="925" t="s">
        <v>453</v>
      </c>
      <c r="I538" s="920" t="s">
        <v>454</v>
      </c>
      <c r="J538" s="953">
        <v>0</v>
      </c>
      <c r="K538" s="953">
        <v>0</v>
      </c>
      <c r="L538" s="973">
        <v>0</v>
      </c>
      <c r="M538" s="945">
        <v>0</v>
      </c>
      <c r="N538" s="925" t="s">
        <v>366</v>
      </c>
      <c r="O538" s="926" t="s">
        <v>377</v>
      </c>
      <c r="P538" s="972">
        <f>+AD538</f>
        <v>0</v>
      </c>
      <c r="Q538" s="931">
        <v>0</v>
      </c>
      <c r="R538" s="931">
        <v>0</v>
      </c>
      <c r="S538" s="931">
        <v>0</v>
      </c>
      <c r="T538" s="976">
        <f t="shared" ref="T538:T544" si="93">SUM(P538:R538)</f>
        <v>0</v>
      </c>
      <c r="U538" s="925" t="s">
        <v>378</v>
      </c>
      <c r="V538" s="85"/>
      <c r="W538" s="181"/>
      <c r="X538" s="30"/>
      <c r="Y538" s="48"/>
      <c r="Z538" s="49"/>
      <c r="AA538" s="50"/>
      <c r="AB538" s="34"/>
      <c r="AC538" s="34"/>
      <c r="AD538" s="51"/>
      <c r="AE538" s="49"/>
      <c r="AF538" s="52"/>
      <c r="AG538" s="52"/>
      <c r="AH538" s="967" t="s">
        <v>1071</v>
      </c>
    </row>
    <row r="539" spans="1:34" ht="60.75" customHeight="1" x14ac:dyDescent="0.25">
      <c r="A539" s="2572"/>
      <c r="B539" s="2575"/>
      <c r="C539" s="2022" t="s">
        <v>19</v>
      </c>
      <c r="D539" s="921" t="s">
        <v>20</v>
      </c>
      <c r="E539" s="922" t="s">
        <v>72</v>
      </c>
      <c r="F539" s="955" t="s">
        <v>200</v>
      </c>
      <c r="G539" s="920" t="s">
        <v>353</v>
      </c>
      <c r="H539" s="925" t="s">
        <v>452</v>
      </c>
      <c r="I539" s="920" t="s">
        <v>359</v>
      </c>
      <c r="J539" s="953">
        <v>0</v>
      </c>
      <c r="K539" s="953">
        <v>0</v>
      </c>
      <c r="L539" s="945">
        <v>0</v>
      </c>
      <c r="M539" s="945">
        <v>0</v>
      </c>
      <c r="N539" s="925" t="s">
        <v>674</v>
      </c>
      <c r="O539" s="941" t="s">
        <v>376</v>
      </c>
      <c r="P539" s="927">
        <v>0</v>
      </c>
      <c r="Q539" s="928">
        <v>0</v>
      </c>
      <c r="R539" s="928">
        <v>0</v>
      </c>
      <c r="S539" s="928">
        <v>0</v>
      </c>
      <c r="T539" s="919">
        <f t="shared" si="93"/>
        <v>0</v>
      </c>
      <c r="U539" s="925" t="s">
        <v>379</v>
      </c>
      <c r="V539" s="524"/>
      <c r="W539" s="1020"/>
      <c r="X539" s="210"/>
      <c r="Y539" s="211"/>
      <c r="Z539" s="212"/>
      <c r="AA539" s="213"/>
      <c r="AB539" s="151"/>
      <c r="AC539" s="151"/>
      <c r="AD539" s="214"/>
      <c r="AE539" s="212"/>
      <c r="AF539" s="154"/>
      <c r="AG539" s="154"/>
      <c r="AH539" s="967" t="s">
        <v>1071</v>
      </c>
    </row>
    <row r="540" spans="1:34" ht="76.5" customHeight="1" x14ac:dyDescent="0.25">
      <c r="A540" s="2572"/>
      <c r="B540" s="2575"/>
      <c r="C540" s="2009" t="s">
        <v>19</v>
      </c>
      <c r="D540" s="290" t="s">
        <v>20</v>
      </c>
      <c r="E540" s="293" t="s">
        <v>74</v>
      </c>
      <c r="F540" s="602" t="s">
        <v>200</v>
      </c>
      <c r="G540" s="422" t="s">
        <v>354</v>
      </c>
      <c r="H540" s="291" t="s">
        <v>349</v>
      </c>
      <c r="I540" s="1109" t="s">
        <v>360</v>
      </c>
      <c r="J540" s="1110">
        <v>2800</v>
      </c>
      <c r="K540" s="1110">
        <v>1000</v>
      </c>
      <c r="L540" s="294">
        <v>24</v>
      </c>
      <c r="M540" s="294">
        <v>24</v>
      </c>
      <c r="N540" s="291" t="s">
        <v>367</v>
      </c>
      <c r="O540" s="328" t="s">
        <v>375</v>
      </c>
      <c r="P540" s="305">
        <f>+AD540</f>
        <v>0</v>
      </c>
      <c r="Q540" s="306">
        <v>0</v>
      </c>
      <c r="R540" s="306">
        <v>0</v>
      </c>
      <c r="S540" s="306">
        <v>0</v>
      </c>
      <c r="T540" s="307">
        <f t="shared" si="93"/>
        <v>0</v>
      </c>
      <c r="U540" s="328" t="s">
        <v>380</v>
      </c>
      <c r="V540" s="302"/>
      <c r="W540" s="1081"/>
      <c r="X540" s="435"/>
      <c r="Y540" s="311"/>
      <c r="Z540" s="312"/>
      <c r="AA540" s="313"/>
      <c r="AB540" s="238"/>
      <c r="AC540" s="238"/>
      <c r="AD540" s="314"/>
      <c r="AE540" s="312"/>
      <c r="AF540" s="315"/>
      <c r="AG540" s="315"/>
      <c r="AH540" s="300" t="s">
        <v>1070</v>
      </c>
    </row>
    <row r="541" spans="1:34" ht="77.25" customHeight="1" x14ac:dyDescent="0.25">
      <c r="A541" s="2572"/>
      <c r="B541" s="2575"/>
      <c r="C541" s="2029" t="s">
        <v>19</v>
      </c>
      <c r="D541" s="954" t="s">
        <v>20</v>
      </c>
      <c r="E541" s="932" t="s">
        <v>92</v>
      </c>
      <c r="F541" s="1010" t="s">
        <v>200</v>
      </c>
      <c r="G541" s="977" t="s">
        <v>355</v>
      </c>
      <c r="H541" s="930" t="s">
        <v>341</v>
      </c>
      <c r="I541" s="977" t="s">
        <v>361</v>
      </c>
      <c r="J541" s="958">
        <v>0</v>
      </c>
      <c r="K541" s="958">
        <v>1</v>
      </c>
      <c r="L541" s="946">
        <v>0</v>
      </c>
      <c r="M541" s="946">
        <v>24</v>
      </c>
      <c r="N541" s="930" t="s">
        <v>440</v>
      </c>
      <c r="O541" s="942" t="s">
        <v>374</v>
      </c>
      <c r="P541" s="978">
        <v>0</v>
      </c>
      <c r="Q541" s="950">
        <v>0</v>
      </c>
      <c r="R541" s="950">
        <v>0</v>
      </c>
      <c r="S541" s="950">
        <v>0</v>
      </c>
      <c r="T541" s="961">
        <f t="shared" si="93"/>
        <v>0</v>
      </c>
      <c r="U541" s="942" t="s">
        <v>381</v>
      </c>
      <c r="V541" s="326"/>
      <c r="W541" s="1021"/>
      <c r="X541" s="218"/>
      <c r="Y541" s="200"/>
      <c r="Z541" s="201"/>
      <c r="AA541" s="202"/>
      <c r="AB541" s="203"/>
      <c r="AC541" s="203"/>
      <c r="AD541" s="204"/>
      <c r="AE541" s="201"/>
      <c r="AF541" s="205"/>
      <c r="AG541" s="205"/>
      <c r="AH541" s="917"/>
    </row>
    <row r="542" spans="1:34" ht="77.25" customHeight="1" x14ac:dyDescent="0.25">
      <c r="A542" s="2572"/>
      <c r="B542" s="2575"/>
      <c r="C542" s="2022" t="s">
        <v>19</v>
      </c>
      <c r="D542" s="921" t="s">
        <v>20</v>
      </c>
      <c r="E542" s="922" t="s">
        <v>92</v>
      </c>
      <c r="F542" s="923" t="s">
        <v>200</v>
      </c>
      <c r="G542" s="920" t="s">
        <v>356</v>
      </c>
      <c r="H542" s="925" t="s">
        <v>342</v>
      </c>
      <c r="I542" s="920" t="s">
        <v>362</v>
      </c>
      <c r="J542" s="988">
        <v>2</v>
      </c>
      <c r="K542" s="953">
        <v>0</v>
      </c>
      <c r="L542" s="945">
        <v>1</v>
      </c>
      <c r="M542" s="945">
        <v>0</v>
      </c>
      <c r="N542" s="925" t="s">
        <v>368</v>
      </c>
      <c r="O542" s="941" t="s">
        <v>373</v>
      </c>
      <c r="P542" s="927">
        <v>0</v>
      </c>
      <c r="Q542" s="928">
        <v>0</v>
      </c>
      <c r="R542" s="928">
        <v>0</v>
      </c>
      <c r="S542" s="928">
        <v>0</v>
      </c>
      <c r="T542" s="919">
        <f t="shared" si="93"/>
        <v>0</v>
      </c>
      <c r="U542" s="941" t="s">
        <v>381</v>
      </c>
      <c r="V542" s="302"/>
      <c r="W542" s="303"/>
      <c r="X542" s="435"/>
      <c r="Y542" s="311"/>
      <c r="Z542" s="312"/>
      <c r="AA542" s="313"/>
      <c r="AB542" s="238"/>
      <c r="AC542" s="238"/>
      <c r="AD542" s="314"/>
      <c r="AE542" s="312"/>
      <c r="AF542" s="315"/>
      <c r="AG542" s="315"/>
      <c r="AH542" s="300" t="s">
        <v>1070</v>
      </c>
    </row>
    <row r="543" spans="1:34" ht="116.25" customHeight="1" x14ac:dyDescent="0.25">
      <c r="A543" s="2573"/>
      <c r="B543" s="2576"/>
      <c r="C543" s="2022" t="s">
        <v>19</v>
      </c>
      <c r="D543" s="921" t="s">
        <v>20</v>
      </c>
      <c r="E543" s="922" t="s">
        <v>88</v>
      </c>
      <c r="F543" s="923" t="s">
        <v>200</v>
      </c>
      <c r="G543" s="920" t="s">
        <v>357</v>
      </c>
      <c r="H543" s="925" t="s">
        <v>343</v>
      </c>
      <c r="I543" s="920" t="s">
        <v>363</v>
      </c>
      <c r="J543" s="953">
        <v>2</v>
      </c>
      <c r="K543" s="953">
        <v>2</v>
      </c>
      <c r="L543" s="945">
        <v>24</v>
      </c>
      <c r="M543" s="945">
        <v>24</v>
      </c>
      <c r="N543" s="925" t="s">
        <v>369</v>
      </c>
      <c r="O543" s="941" t="s">
        <v>372</v>
      </c>
      <c r="P543" s="927">
        <v>0</v>
      </c>
      <c r="Q543" s="928">
        <v>0</v>
      </c>
      <c r="R543" s="928">
        <v>0</v>
      </c>
      <c r="S543" s="928">
        <v>0</v>
      </c>
      <c r="T543" s="919">
        <f t="shared" si="93"/>
        <v>0</v>
      </c>
      <c r="U543" s="941" t="s">
        <v>382</v>
      </c>
      <c r="V543" s="326"/>
      <c r="W543" s="1021"/>
      <c r="X543" s="218"/>
      <c r="Y543" s="200"/>
      <c r="Z543" s="201"/>
      <c r="AA543" s="202"/>
      <c r="AB543" s="203"/>
      <c r="AC543" s="203"/>
      <c r="AD543" s="204"/>
      <c r="AE543" s="201"/>
      <c r="AF543" s="205"/>
      <c r="AG543" s="205"/>
      <c r="AH543" s="917"/>
    </row>
    <row r="544" spans="1:34" ht="168" customHeight="1" x14ac:dyDescent="0.25">
      <c r="A544" s="2571" t="s">
        <v>151</v>
      </c>
      <c r="B544" s="2568" t="s">
        <v>152</v>
      </c>
      <c r="C544" s="2022" t="s">
        <v>19</v>
      </c>
      <c r="D544" s="921" t="s">
        <v>20</v>
      </c>
      <c r="E544" s="922" t="s">
        <v>92</v>
      </c>
      <c r="F544" s="923" t="s">
        <v>200</v>
      </c>
      <c r="G544" s="920" t="s">
        <v>678</v>
      </c>
      <c r="H544" s="925" t="s">
        <v>219</v>
      </c>
      <c r="I544" s="920" t="s">
        <v>364</v>
      </c>
      <c r="J544" s="988">
        <v>0</v>
      </c>
      <c r="K544" s="988">
        <v>2</v>
      </c>
      <c r="L544" s="945">
        <v>0</v>
      </c>
      <c r="M544" s="945">
        <v>6</v>
      </c>
      <c r="N544" s="925" t="s">
        <v>370</v>
      </c>
      <c r="O544" s="941" t="s">
        <v>224</v>
      </c>
      <c r="P544" s="927">
        <v>0</v>
      </c>
      <c r="Q544" s="928">
        <v>0</v>
      </c>
      <c r="R544" s="928">
        <v>0</v>
      </c>
      <c r="S544" s="928">
        <v>0</v>
      </c>
      <c r="T544" s="919">
        <f t="shared" si="93"/>
        <v>0</v>
      </c>
      <c r="U544" s="941" t="s">
        <v>675</v>
      </c>
      <c r="V544" s="302"/>
      <c r="W544" s="303"/>
      <c r="X544" s="435"/>
      <c r="Y544" s="311"/>
      <c r="Z544" s="312"/>
      <c r="AA544" s="313"/>
      <c r="AB544" s="238"/>
      <c r="AC544" s="238"/>
      <c r="AD544" s="314"/>
      <c r="AE544" s="312"/>
      <c r="AF544" s="315"/>
      <c r="AG544" s="315"/>
      <c r="AH544" s="300" t="s">
        <v>1071</v>
      </c>
    </row>
    <row r="545" spans="1:34" ht="18" customHeight="1" x14ac:dyDescent="0.25">
      <c r="A545" s="2572"/>
      <c r="B545" s="2569"/>
      <c r="C545" s="2593" t="s">
        <v>19</v>
      </c>
      <c r="D545" s="2596" t="s">
        <v>20</v>
      </c>
      <c r="E545" s="2878" t="s">
        <v>92</v>
      </c>
      <c r="F545" s="3178" t="s">
        <v>200</v>
      </c>
      <c r="G545" s="2728" t="s">
        <v>455</v>
      </c>
      <c r="H545" s="2845" t="s">
        <v>350</v>
      </c>
      <c r="I545" s="2728" t="s">
        <v>365</v>
      </c>
      <c r="J545" s="3362">
        <v>76</v>
      </c>
      <c r="K545" s="3362">
        <v>50</v>
      </c>
      <c r="L545" s="2853">
        <v>24</v>
      </c>
      <c r="M545" s="2853">
        <v>24</v>
      </c>
      <c r="N545" s="2845" t="s">
        <v>371</v>
      </c>
      <c r="O545" s="2855" t="s">
        <v>221</v>
      </c>
      <c r="P545" s="2904">
        <f>+AD545+AD555</f>
        <v>1645.5936000000002</v>
      </c>
      <c r="Q545" s="2907">
        <v>0</v>
      </c>
      <c r="R545" s="2907">
        <v>0</v>
      </c>
      <c r="S545" s="2907">
        <v>0</v>
      </c>
      <c r="T545" s="2910">
        <f>SUM(P545:R556)</f>
        <v>1645.5936000000002</v>
      </c>
      <c r="U545" s="2855" t="s">
        <v>676</v>
      </c>
      <c r="V545" s="85" t="s">
        <v>197</v>
      </c>
      <c r="W545" s="181"/>
      <c r="X545" s="12" t="s">
        <v>198</v>
      </c>
      <c r="Y545" s="13"/>
      <c r="Z545" s="14"/>
      <c r="AA545" s="15"/>
      <c r="AB545" s="15"/>
      <c r="AC545" s="15"/>
      <c r="AD545" s="17">
        <f>SUM(AC546:AC554)</f>
        <v>1611.9936000000002</v>
      </c>
      <c r="AE545" s="14"/>
      <c r="AF545" s="36"/>
      <c r="AG545" s="36"/>
      <c r="AH545" s="2744" t="s">
        <v>1071</v>
      </c>
    </row>
    <row r="546" spans="1:34" ht="18" customHeight="1" x14ac:dyDescent="0.25">
      <c r="A546" s="2572"/>
      <c r="B546" s="2569"/>
      <c r="C546" s="2594"/>
      <c r="D546" s="2597"/>
      <c r="E546" s="2746"/>
      <c r="F546" s="3179"/>
      <c r="G546" s="2729"/>
      <c r="H546" s="2748"/>
      <c r="I546" s="2729"/>
      <c r="J546" s="3138"/>
      <c r="K546" s="3138"/>
      <c r="L546" s="2854"/>
      <c r="M546" s="2854"/>
      <c r="N546" s="2748"/>
      <c r="O546" s="2751"/>
      <c r="P546" s="2905"/>
      <c r="Q546" s="2908"/>
      <c r="R546" s="2908"/>
      <c r="S546" s="2908"/>
      <c r="T546" s="2911"/>
      <c r="U546" s="2751"/>
      <c r="V546" s="79"/>
      <c r="W546" s="434" t="s">
        <v>200</v>
      </c>
      <c r="X546" s="426" t="s">
        <v>222</v>
      </c>
      <c r="Y546" s="1296">
        <v>300</v>
      </c>
      <c r="Z546" s="425" t="s">
        <v>204</v>
      </c>
      <c r="AA546" s="429">
        <v>0.71</v>
      </c>
      <c r="AB546" s="21">
        <f t="shared" ref="AB546:AB552" si="94">+Y546*AA546</f>
        <v>213</v>
      </c>
      <c r="AC546" s="21">
        <f>+AB546*0.12+AB546</f>
        <v>238.56</v>
      </c>
      <c r="AD546" s="1102"/>
      <c r="AE546" s="60"/>
      <c r="AF546" s="60" t="s">
        <v>199</v>
      </c>
      <c r="AG546" s="52"/>
      <c r="AH546" s="2745"/>
    </row>
    <row r="547" spans="1:34" ht="18" customHeight="1" x14ac:dyDescent="0.25">
      <c r="A547" s="2572"/>
      <c r="B547" s="2569"/>
      <c r="C547" s="2594"/>
      <c r="D547" s="2597"/>
      <c r="E547" s="2746"/>
      <c r="F547" s="3179"/>
      <c r="G547" s="2729"/>
      <c r="H547" s="2748"/>
      <c r="I547" s="2729"/>
      <c r="J547" s="3138"/>
      <c r="K547" s="3138"/>
      <c r="L547" s="2854"/>
      <c r="M547" s="2854"/>
      <c r="N547" s="2748"/>
      <c r="O547" s="2751"/>
      <c r="P547" s="2905"/>
      <c r="Q547" s="2908"/>
      <c r="R547" s="2908"/>
      <c r="S547" s="2908"/>
      <c r="T547" s="2911"/>
      <c r="U547" s="2751"/>
      <c r="V547" s="79"/>
      <c r="W547" s="434" t="s">
        <v>200</v>
      </c>
      <c r="X547" s="426" t="s">
        <v>384</v>
      </c>
      <c r="Y547" s="427">
        <v>350</v>
      </c>
      <c r="Z547" s="425" t="s">
        <v>204</v>
      </c>
      <c r="AA547" s="429">
        <v>1.5</v>
      </c>
      <c r="AB547" s="21">
        <f t="shared" si="94"/>
        <v>525</v>
      </c>
      <c r="AC547" s="21">
        <f t="shared" ref="AC547:AC552" si="95">+AB547*0.12+AB547</f>
        <v>588</v>
      </c>
      <c r="AD547" s="1102"/>
      <c r="AE547" s="60"/>
      <c r="AF547" s="60" t="s">
        <v>199</v>
      </c>
      <c r="AG547" s="52"/>
      <c r="AH547" s="2745"/>
    </row>
    <row r="548" spans="1:34" ht="18" customHeight="1" x14ac:dyDescent="0.25">
      <c r="A548" s="2572"/>
      <c r="B548" s="2569"/>
      <c r="C548" s="2594"/>
      <c r="D548" s="2597"/>
      <c r="E548" s="2746"/>
      <c r="F548" s="3179"/>
      <c r="G548" s="2729"/>
      <c r="H548" s="2748"/>
      <c r="I548" s="2729"/>
      <c r="J548" s="3138"/>
      <c r="K548" s="3138"/>
      <c r="L548" s="2854"/>
      <c r="M548" s="2854"/>
      <c r="N548" s="2748"/>
      <c r="O548" s="2751"/>
      <c r="P548" s="2905"/>
      <c r="Q548" s="2908"/>
      <c r="R548" s="2908"/>
      <c r="S548" s="2908"/>
      <c r="T548" s="2911"/>
      <c r="U548" s="2751"/>
      <c r="V548" s="79"/>
      <c r="W548" s="434" t="s">
        <v>200</v>
      </c>
      <c r="X548" s="426" t="s">
        <v>210</v>
      </c>
      <c r="Y548" s="1296">
        <v>3500</v>
      </c>
      <c r="Z548" s="425" t="s">
        <v>204</v>
      </c>
      <c r="AA548" s="429">
        <v>0.14000000000000001</v>
      </c>
      <c r="AB548" s="21">
        <f t="shared" si="94"/>
        <v>490.00000000000006</v>
      </c>
      <c r="AC548" s="21">
        <f t="shared" si="95"/>
        <v>548.80000000000007</v>
      </c>
      <c r="AD548" s="1102"/>
      <c r="AE548" s="867"/>
      <c r="AF548" s="867" t="s">
        <v>199</v>
      </c>
      <c r="AG548" s="52"/>
      <c r="AH548" s="2745"/>
    </row>
    <row r="549" spans="1:34" ht="18" customHeight="1" x14ac:dyDescent="0.25">
      <c r="A549" s="2572"/>
      <c r="B549" s="2569"/>
      <c r="C549" s="2594"/>
      <c r="D549" s="2597"/>
      <c r="E549" s="2746"/>
      <c r="F549" s="3179"/>
      <c r="G549" s="2729"/>
      <c r="H549" s="2748"/>
      <c r="I549" s="2729"/>
      <c r="J549" s="3138"/>
      <c r="K549" s="3138"/>
      <c r="L549" s="2854"/>
      <c r="M549" s="2854"/>
      <c r="N549" s="2748"/>
      <c r="O549" s="2751"/>
      <c r="P549" s="2905"/>
      <c r="Q549" s="2908"/>
      <c r="R549" s="2908"/>
      <c r="S549" s="2908"/>
      <c r="T549" s="2911"/>
      <c r="U549" s="2751"/>
      <c r="V549" s="79"/>
      <c r="W549" s="434" t="s">
        <v>200</v>
      </c>
      <c r="X549" s="426" t="s">
        <v>223</v>
      </c>
      <c r="Y549" s="427">
        <v>30</v>
      </c>
      <c r="Z549" s="428" t="s">
        <v>249</v>
      </c>
      <c r="AA549" s="1300">
        <v>0.36699999999999999</v>
      </c>
      <c r="AB549" s="21">
        <f t="shared" si="94"/>
        <v>11.01</v>
      </c>
      <c r="AC549" s="21">
        <f t="shared" si="95"/>
        <v>12.331199999999999</v>
      </c>
      <c r="AD549" s="1102"/>
      <c r="AE549" s="867"/>
      <c r="AF549" s="867" t="s">
        <v>199</v>
      </c>
      <c r="AG549" s="52"/>
      <c r="AH549" s="2745"/>
    </row>
    <row r="550" spans="1:34" ht="18" customHeight="1" x14ac:dyDescent="0.25">
      <c r="A550" s="2572"/>
      <c r="B550" s="2569"/>
      <c r="C550" s="2594"/>
      <c r="D550" s="2597"/>
      <c r="E550" s="2746"/>
      <c r="F550" s="3179"/>
      <c r="G550" s="2729"/>
      <c r="H550" s="2748"/>
      <c r="I550" s="2729"/>
      <c r="J550" s="3138"/>
      <c r="K550" s="3138"/>
      <c r="L550" s="2854"/>
      <c r="M550" s="2854"/>
      <c r="N550" s="2748"/>
      <c r="O550" s="2751"/>
      <c r="P550" s="2905"/>
      <c r="Q550" s="2908"/>
      <c r="R550" s="2908"/>
      <c r="S550" s="2908"/>
      <c r="T550" s="2911"/>
      <c r="U550" s="2751"/>
      <c r="V550" s="79"/>
      <c r="W550" s="434" t="s">
        <v>200</v>
      </c>
      <c r="X550" s="424" t="s">
        <v>242</v>
      </c>
      <c r="Y550" s="1297">
        <v>3</v>
      </c>
      <c r="Z550" s="425" t="s">
        <v>204</v>
      </c>
      <c r="AA550" s="1301">
        <v>0.9</v>
      </c>
      <c r="AB550" s="21">
        <f t="shared" si="94"/>
        <v>2.7</v>
      </c>
      <c r="AC550" s="21">
        <f t="shared" si="95"/>
        <v>3.024</v>
      </c>
      <c r="AD550" s="1102"/>
      <c r="AE550" s="60"/>
      <c r="AF550" s="60" t="s">
        <v>199</v>
      </c>
      <c r="AG550" s="52"/>
      <c r="AH550" s="2745"/>
    </row>
    <row r="551" spans="1:34" ht="18" customHeight="1" x14ac:dyDescent="0.25">
      <c r="A551" s="2572"/>
      <c r="B551" s="2569"/>
      <c r="C551" s="2594"/>
      <c r="D551" s="2597"/>
      <c r="E551" s="2746"/>
      <c r="F551" s="3179"/>
      <c r="G551" s="2729"/>
      <c r="H551" s="2748"/>
      <c r="I551" s="2729"/>
      <c r="J551" s="3138"/>
      <c r="K551" s="3138"/>
      <c r="L551" s="2854"/>
      <c r="M551" s="2854"/>
      <c r="N551" s="2748"/>
      <c r="O551" s="2751"/>
      <c r="P551" s="2905"/>
      <c r="Q551" s="2908"/>
      <c r="R551" s="2908"/>
      <c r="S551" s="2908"/>
      <c r="T551" s="2911"/>
      <c r="U551" s="2751"/>
      <c r="V551" s="79"/>
      <c r="W551" s="434" t="s">
        <v>200</v>
      </c>
      <c r="X551" s="424" t="s">
        <v>383</v>
      </c>
      <c r="Y551" s="1297">
        <v>5</v>
      </c>
      <c r="Z551" s="425" t="s">
        <v>249</v>
      </c>
      <c r="AA551" s="1301">
        <v>0.19</v>
      </c>
      <c r="AB551" s="21">
        <f t="shared" si="94"/>
        <v>0.95</v>
      </c>
      <c r="AC551" s="21">
        <f t="shared" si="95"/>
        <v>1.0640000000000001</v>
      </c>
      <c r="AD551" s="1102"/>
      <c r="AE551" s="60"/>
      <c r="AF551" s="60" t="s">
        <v>199</v>
      </c>
      <c r="AG551" s="52"/>
      <c r="AH551" s="2745"/>
    </row>
    <row r="552" spans="1:34" ht="18" customHeight="1" x14ac:dyDescent="0.25">
      <c r="A552" s="2572"/>
      <c r="B552" s="2569"/>
      <c r="C552" s="2594"/>
      <c r="D552" s="2597"/>
      <c r="E552" s="2746"/>
      <c r="F552" s="3179"/>
      <c r="G552" s="2729"/>
      <c r="H552" s="2748"/>
      <c r="I552" s="2729"/>
      <c r="J552" s="3138"/>
      <c r="K552" s="3138"/>
      <c r="L552" s="2854"/>
      <c r="M552" s="2854"/>
      <c r="N552" s="2748"/>
      <c r="O552" s="2751"/>
      <c r="P552" s="2905"/>
      <c r="Q552" s="2908"/>
      <c r="R552" s="2908"/>
      <c r="S552" s="2908"/>
      <c r="T552" s="2911"/>
      <c r="U552" s="2751"/>
      <c r="V552" s="79"/>
      <c r="W552" s="434" t="s">
        <v>200</v>
      </c>
      <c r="X552" s="424" t="s">
        <v>243</v>
      </c>
      <c r="Y552" s="1297">
        <v>3</v>
      </c>
      <c r="Z552" s="425" t="s">
        <v>235</v>
      </c>
      <c r="AA552" s="1301">
        <v>0.26</v>
      </c>
      <c r="AB552" s="21">
        <f t="shared" si="94"/>
        <v>0.78</v>
      </c>
      <c r="AC552" s="21">
        <f t="shared" si="95"/>
        <v>0.87360000000000004</v>
      </c>
      <c r="AD552" s="1102"/>
      <c r="AE552" s="60"/>
      <c r="AF552" s="60" t="s">
        <v>199</v>
      </c>
      <c r="AG552" s="52"/>
      <c r="AH552" s="2745"/>
    </row>
    <row r="553" spans="1:34" ht="18" customHeight="1" x14ac:dyDescent="0.25">
      <c r="A553" s="2572"/>
      <c r="B553" s="2569"/>
      <c r="C553" s="2594"/>
      <c r="D553" s="2597"/>
      <c r="E553" s="2746"/>
      <c r="F553" s="3179"/>
      <c r="G553" s="2729"/>
      <c r="H553" s="2748"/>
      <c r="I553" s="2729"/>
      <c r="J553" s="3138"/>
      <c r="K553" s="3138"/>
      <c r="L553" s="2854"/>
      <c r="M553" s="2854"/>
      <c r="N553" s="2748"/>
      <c r="O553" s="2751"/>
      <c r="P553" s="2905"/>
      <c r="Q553" s="2908"/>
      <c r="R553" s="2908"/>
      <c r="S553" s="2908"/>
      <c r="T553" s="2911"/>
      <c r="U553" s="2751"/>
      <c r="V553" s="79"/>
      <c r="W553" s="434" t="s">
        <v>200</v>
      </c>
      <c r="X553" s="424" t="s">
        <v>226</v>
      </c>
      <c r="Y553" s="1297">
        <v>50</v>
      </c>
      <c r="Z553" s="425" t="s">
        <v>204</v>
      </c>
      <c r="AA553" s="1300">
        <v>3.2557999999999998</v>
      </c>
      <c r="AB553" s="21">
        <f>+Y553*AA553</f>
        <v>162.79</v>
      </c>
      <c r="AC553" s="21">
        <f>+AB553*0.12+AB553</f>
        <v>182.32479999999998</v>
      </c>
      <c r="AD553" s="1102"/>
      <c r="AE553" s="60"/>
      <c r="AF553" s="60" t="s">
        <v>199</v>
      </c>
      <c r="AG553" s="52"/>
      <c r="AH553" s="2745"/>
    </row>
    <row r="554" spans="1:34" ht="18" customHeight="1" x14ac:dyDescent="0.25">
      <c r="A554" s="2572"/>
      <c r="B554" s="2569"/>
      <c r="C554" s="2594"/>
      <c r="D554" s="2597"/>
      <c r="E554" s="2746"/>
      <c r="F554" s="3179"/>
      <c r="G554" s="2729"/>
      <c r="H554" s="2748"/>
      <c r="I554" s="2729"/>
      <c r="J554" s="3138"/>
      <c r="K554" s="3138"/>
      <c r="L554" s="2854"/>
      <c r="M554" s="2854"/>
      <c r="N554" s="2748"/>
      <c r="O554" s="2751"/>
      <c r="P554" s="2905"/>
      <c r="Q554" s="2908"/>
      <c r="R554" s="2908"/>
      <c r="S554" s="2908"/>
      <c r="T554" s="2911"/>
      <c r="U554" s="2751"/>
      <c r="V554" s="79"/>
      <c r="W554" s="1103" t="s">
        <v>200</v>
      </c>
      <c r="X554" s="1104" t="s">
        <v>677</v>
      </c>
      <c r="Y554" s="1298">
        <v>20</v>
      </c>
      <c r="Z554" s="425" t="s">
        <v>204</v>
      </c>
      <c r="AA554" s="1302">
        <v>1.6525000000000001</v>
      </c>
      <c r="AB554" s="1303">
        <f t="shared" ref="AB554" si="96">+Y554*AA554</f>
        <v>33.050000000000004</v>
      </c>
      <c r="AC554" s="1303">
        <f t="shared" ref="AC554" si="97">+AB554*0.12+AB554</f>
        <v>37.016000000000005</v>
      </c>
      <c r="AD554" s="1102"/>
      <c r="AE554" s="60"/>
      <c r="AF554" s="52"/>
      <c r="AG554" s="52"/>
      <c r="AH554" s="2745"/>
    </row>
    <row r="555" spans="1:34" ht="18" customHeight="1" x14ac:dyDescent="0.25">
      <c r="A555" s="2572"/>
      <c r="B555" s="2569"/>
      <c r="C555" s="2594"/>
      <c r="D555" s="2597"/>
      <c r="E555" s="2746"/>
      <c r="F555" s="3179"/>
      <c r="G555" s="2729"/>
      <c r="H555" s="2748"/>
      <c r="I555" s="2729"/>
      <c r="J555" s="3138"/>
      <c r="K555" s="3138"/>
      <c r="L555" s="2854"/>
      <c r="M555" s="2854"/>
      <c r="N555" s="2748"/>
      <c r="O555" s="2751"/>
      <c r="P555" s="2905"/>
      <c r="Q555" s="2908"/>
      <c r="R555" s="2908"/>
      <c r="S555" s="2908"/>
      <c r="T555" s="2911"/>
      <c r="U555" s="2751"/>
      <c r="V555" s="79" t="s">
        <v>255</v>
      </c>
      <c r="W555" s="246"/>
      <c r="X555" s="430" t="s">
        <v>346</v>
      </c>
      <c r="Y555" s="1297"/>
      <c r="Z555" s="428"/>
      <c r="AA555" s="429"/>
      <c r="AB555" s="21"/>
      <c r="AC555" s="21"/>
      <c r="AD555" s="259">
        <f>AC556</f>
        <v>33.6</v>
      </c>
      <c r="AE555" s="60"/>
      <c r="AF555" s="52"/>
      <c r="AG555" s="52"/>
      <c r="AH555" s="2745"/>
    </row>
    <row r="556" spans="1:34" ht="18" customHeight="1" thickBot="1" x14ac:dyDescent="0.3">
      <c r="A556" s="2572"/>
      <c r="B556" s="2569"/>
      <c r="C556" s="3490"/>
      <c r="D556" s="2897"/>
      <c r="E556" s="3157"/>
      <c r="F556" s="3491"/>
      <c r="G556" s="3492"/>
      <c r="H556" s="2826"/>
      <c r="I556" s="3492"/>
      <c r="J556" s="3324"/>
      <c r="K556" s="3324"/>
      <c r="L556" s="2903"/>
      <c r="M556" s="2903"/>
      <c r="N556" s="2826"/>
      <c r="O556" s="2832"/>
      <c r="P556" s="2906"/>
      <c r="Q556" s="2909"/>
      <c r="R556" s="2909"/>
      <c r="S556" s="2909"/>
      <c r="T556" s="2912"/>
      <c r="U556" s="2832"/>
      <c r="V556" s="431"/>
      <c r="W556" s="868" t="s">
        <v>347</v>
      </c>
      <c r="X556" s="869" t="s">
        <v>348</v>
      </c>
      <c r="Y556" s="1299">
        <v>1</v>
      </c>
      <c r="Z556" s="870" t="s">
        <v>204</v>
      </c>
      <c r="AA556" s="1304">
        <v>30</v>
      </c>
      <c r="AB556" s="1304">
        <f t="shared" ref="AB556" si="98">+Y556*AA556</f>
        <v>30</v>
      </c>
      <c r="AC556" s="1304">
        <f t="shared" ref="AC556" si="99">+AB556*0.12+AB556</f>
        <v>33.6</v>
      </c>
      <c r="AD556" s="1105"/>
      <c r="AE556" s="643"/>
      <c r="AF556" s="378" t="s">
        <v>199</v>
      </c>
      <c r="AG556" s="378"/>
      <c r="AH556" s="2841"/>
    </row>
    <row r="557" spans="1:34" s="67" customFormat="1" ht="22.5" customHeight="1" thickBot="1" x14ac:dyDescent="0.3">
      <c r="A557" s="2572"/>
      <c r="B557" s="2570"/>
      <c r="C557" s="2592" t="s">
        <v>137</v>
      </c>
      <c r="D557" s="2592"/>
      <c r="E557" s="2592"/>
      <c r="F557" s="2592"/>
      <c r="G557" s="2592"/>
      <c r="H557" s="2592"/>
      <c r="I557" s="2592"/>
      <c r="J557" s="2592"/>
      <c r="K557" s="2592"/>
      <c r="L557" s="2592"/>
      <c r="M557" s="2592"/>
      <c r="N557" s="2592"/>
      <c r="O557" s="101" t="s">
        <v>138</v>
      </c>
      <c r="P557" s="117">
        <f>SUM(P536:P556)</f>
        <v>2083.0880000000002</v>
      </c>
      <c r="Q557" s="117">
        <f>SUM(Q536:Q556)</f>
        <v>0</v>
      </c>
      <c r="R557" s="117">
        <f>SUM(R536:R556)</f>
        <v>0</v>
      </c>
      <c r="S557" s="117">
        <f>SUM(S536:S556)</f>
        <v>0</v>
      </c>
      <c r="T557" s="117">
        <f>SUM(T536:T556)</f>
        <v>2083.0880000000002</v>
      </c>
      <c r="U557" s="103"/>
      <c r="V557" s="3171" t="s">
        <v>139</v>
      </c>
      <c r="W557" s="2592"/>
      <c r="X557" s="2592"/>
      <c r="Y557" s="2592"/>
      <c r="Z557" s="2592"/>
      <c r="AA557" s="2592"/>
      <c r="AB557" s="2592"/>
      <c r="AC557" s="101" t="s">
        <v>138</v>
      </c>
      <c r="AD557" s="106">
        <f>SUM(AD536:AD556)</f>
        <v>2083.0880000000002</v>
      </c>
      <c r="AE557" s="3172"/>
      <c r="AF557" s="3173"/>
      <c r="AG557" s="3173"/>
      <c r="AH557" s="3174"/>
    </row>
    <row r="558" spans="1:34" s="102" customFormat="1" ht="30" customHeight="1" thickBot="1" x14ac:dyDescent="0.3">
      <c r="A558" s="2590" t="s">
        <v>184</v>
      </c>
      <c r="B558" s="2591"/>
      <c r="C558" s="2591"/>
      <c r="D558" s="2591"/>
      <c r="E558" s="2591"/>
      <c r="F558" s="2591"/>
      <c r="G558" s="2591"/>
      <c r="H558" s="2591"/>
      <c r="I558" s="2591"/>
      <c r="J558" s="2591"/>
      <c r="K558" s="2591"/>
      <c r="L558" s="2591"/>
      <c r="M558" s="2591"/>
      <c r="N558" s="2591"/>
      <c r="O558" s="108" t="s">
        <v>138</v>
      </c>
      <c r="P558" s="109">
        <f>+P535+P557</f>
        <v>7856.8312000000005</v>
      </c>
      <c r="Q558" s="109">
        <f>+Q535+Q557</f>
        <v>319.99519999999995</v>
      </c>
      <c r="R558" s="109">
        <f>+R535+R557</f>
        <v>0</v>
      </c>
      <c r="S558" s="109">
        <f>+S535+S557</f>
        <v>0</v>
      </c>
      <c r="T558" s="109">
        <f>+T535+T557</f>
        <v>8176.8263999999999</v>
      </c>
      <c r="U558" s="110"/>
      <c r="V558" s="3175" t="s">
        <v>185</v>
      </c>
      <c r="W558" s="3175"/>
      <c r="X558" s="3175"/>
      <c r="Y558" s="3175"/>
      <c r="Z558" s="3175"/>
      <c r="AA558" s="3175"/>
      <c r="AB558" s="3175"/>
      <c r="AC558" s="111" t="s">
        <v>138</v>
      </c>
      <c r="AD558" s="109">
        <f>+AD535+AD557</f>
        <v>8176.8263999999999</v>
      </c>
      <c r="AE558" s="3176"/>
      <c r="AF558" s="3176"/>
      <c r="AG558" s="3176"/>
      <c r="AH558" s="3177"/>
    </row>
    <row r="559" spans="1:34" s="18" customFormat="1" ht="148.5" customHeight="1" x14ac:dyDescent="0.25">
      <c r="A559" s="2536" t="s">
        <v>153</v>
      </c>
      <c r="B559" s="2537" t="s">
        <v>153</v>
      </c>
      <c r="C559" s="3569" t="s">
        <v>19</v>
      </c>
      <c r="D559" s="3004" t="s">
        <v>20</v>
      </c>
      <c r="E559" s="3309" t="s">
        <v>74</v>
      </c>
      <c r="F559" s="3578" t="s">
        <v>200</v>
      </c>
      <c r="G559" s="3005" t="s">
        <v>1303</v>
      </c>
      <c r="H559" s="3005" t="s">
        <v>1304</v>
      </c>
      <c r="I559" s="3005" t="s">
        <v>1305</v>
      </c>
      <c r="J559" s="3137">
        <v>0</v>
      </c>
      <c r="K559" s="3137">
        <v>1</v>
      </c>
      <c r="L559" s="3112">
        <v>0</v>
      </c>
      <c r="M559" s="3112">
        <v>18</v>
      </c>
      <c r="N559" s="3005" t="s">
        <v>1440</v>
      </c>
      <c r="O559" s="3109" t="s">
        <v>1306</v>
      </c>
      <c r="P559" s="3111">
        <v>0</v>
      </c>
      <c r="Q559" s="2937">
        <f>AD559</f>
        <v>164.976</v>
      </c>
      <c r="R559" s="2937">
        <v>0</v>
      </c>
      <c r="S559" s="2937">
        <v>0</v>
      </c>
      <c r="T559" s="3105">
        <f>SUM(P559:R560)</f>
        <v>164.976</v>
      </c>
      <c r="U559" s="3005" t="s">
        <v>1307</v>
      </c>
      <c r="V559" s="86" t="s">
        <v>236</v>
      </c>
      <c r="W559" s="73"/>
      <c r="X559" s="749" t="s">
        <v>225</v>
      </c>
      <c r="Y559" s="88"/>
      <c r="Z559" s="89"/>
      <c r="AA559" s="16"/>
      <c r="AB559" s="16"/>
      <c r="AC559" s="16"/>
      <c r="AD559" s="616">
        <f>SUM(AC560)</f>
        <v>164.976</v>
      </c>
      <c r="AE559" s="89"/>
      <c r="AF559" s="91"/>
      <c r="AG559" s="91"/>
      <c r="AH559" s="2849"/>
    </row>
    <row r="560" spans="1:34" s="18" customFormat="1" ht="148.5" customHeight="1" x14ac:dyDescent="0.25">
      <c r="A560" s="2571" t="s">
        <v>153</v>
      </c>
      <c r="B560" s="2577" t="s">
        <v>153</v>
      </c>
      <c r="C560" s="3060"/>
      <c r="D560" s="2598"/>
      <c r="E560" s="2879"/>
      <c r="F560" s="2880"/>
      <c r="G560" s="2846"/>
      <c r="H560" s="2846"/>
      <c r="I560" s="2846"/>
      <c r="J560" s="3149"/>
      <c r="K560" s="3149"/>
      <c r="L560" s="3150"/>
      <c r="M560" s="3150"/>
      <c r="N560" s="2846"/>
      <c r="O560" s="3108"/>
      <c r="P560" s="3169"/>
      <c r="Q560" s="2938"/>
      <c r="R560" s="2938"/>
      <c r="S560" s="2938"/>
      <c r="T560" s="3170"/>
      <c r="U560" s="2846"/>
      <c r="V560" s="145"/>
      <c r="W560" s="146" t="s">
        <v>200</v>
      </c>
      <c r="X560" s="53" t="s">
        <v>1308</v>
      </c>
      <c r="Y560" s="54">
        <v>15</v>
      </c>
      <c r="Z560" s="55" t="s">
        <v>204</v>
      </c>
      <c r="AA560" s="116">
        <v>9.82</v>
      </c>
      <c r="AB560" s="116">
        <f>+Y560*AA560</f>
        <v>147.30000000000001</v>
      </c>
      <c r="AC560" s="116">
        <f t="shared" ref="AC560:AC724" si="100">+AB560*0.12+AB560</f>
        <v>164.976</v>
      </c>
      <c r="AD560" s="139"/>
      <c r="AE560" s="55"/>
      <c r="AF560" s="55"/>
      <c r="AG560" s="472" t="s">
        <v>199</v>
      </c>
      <c r="AH560" s="2822"/>
    </row>
    <row r="561" spans="1:34" s="18" customFormat="1" ht="43.5" customHeight="1" x14ac:dyDescent="0.25">
      <c r="A561" s="2572"/>
      <c r="B561" s="2578"/>
      <c r="C561" s="3058" t="s">
        <v>19</v>
      </c>
      <c r="D561" s="2596" t="s">
        <v>20</v>
      </c>
      <c r="E561" s="2878" t="s">
        <v>74</v>
      </c>
      <c r="F561" s="2757" t="s">
        <v>200</v>
      </c>
      <c r="G561" s="2845" t="s">
        <v>1309</v>
      </c>
      <c r="H561" s="2845" t="s">
        <v>1310</v>
      </c>
      <c r="I561" s="2845" t="s">
        <v>1311</v>
      </c>
      <c r="J561" s="2760">
        <v>0</v>
      </c>
      <c r="K561" s="2760">
        <v>1</v>
      </c>
      <c r="L561" s="2761">
        <v>0</v>
      </c>
      <c r="M561" s="2761">
        <v>18</v>
      </c>
      <c r="N561" s="2845" t="s">
        <v>1312</v>
      </c>
      <c r="O561" s="2960" t="s">
        <v>1313</v>
      </c>
      <c r="P561" s="2732">
        <v>0</v>
      </c>
      <c r="Q561" s="2734">
        <f>AD561</f>
        <v>164.976</v>
      </c>
      <c r="R561" s="2734">
        <f>+AD563+AD566+AD569+AD571+AD573+AD575+AD577+AD580+AD584+AD586+AD588+AD590+AD594</f>
        <v>207733.44</v>
      </c>
      <c r="S561" s="2734">
        <v>0</v>
      </c>
      <c r="T561" s="2953">
        <f>SUM(P561:R596)</f>
        <v>207898.416</v>
      </c>
      <c r="U561" s="2845" t="s">
        <v>1314</v>
      </c>
      <c r="V561" s="85" t="s">
        <v>236</v>
      </c>
      <c r="W561" s="77"/>
      <c r="X561" s="271" t="s">
        <v>225</v>
      </c>
      <c r="Y561" s="13"/>
      <c r="Z561" s="14"/>
      <c r="AA561" s="15"/>
      <c r="AB561" s="15"/>
      <c r="AC561" s="15"/>
      <c r="AD561" s="35">
        <f>+AC562</f>
        <v>164.976</v>
      </c>
      <c r="AE561" s="32"/>
      <c r="AF561" s="36"/>
      <c r="AG561" s="36"/>
      <c r="AH561" s="2744"/>
    </row>
    <row r="562" spans="1:34" s="18" customFormat="1" ht="18" customHeight="1" x14ac:dyDescent="0.25">
      <c r="A562" s="2572"/>
      <c r="B562" s="2578"/>
      <c r="C562" s="3059"/>
      <c r="D562" s="2597"/>
      <c r="E562" s="2746"/>
      <c r="F562" s="2747"/>
      <c r="G562" s="2748"/>
      <c r="H562" s="2748"/>
      <c r="I562" s="2748"/>
      <c r="J562" s="2749"/>
      <c r="K562" s="2749"/>
      <c r="L562" s="2750"/>
      <c r="M562" s="2750"/>
      <c r="N562" s="2748"/>
      <c r="O562" s="3110"/>
      <c r="P562" s="2733"/>
      <c r="Q562" s="2735"/>
      <c r="R562" s="2735"/>
      <c r="S562" s="2735"/>
      <c r="T562" s="2752"/>
      <c r="U562" s="2748"/>
      <c r="V562" s="132"/>
      <c r="W562" s="129" t="s">
        <v>200</v>
      </c>
      <c r="X562" s="37" t="s">
        <v>1308</v>
      </c>
      <c r="Y562" s="38">
        <v>15</v>
      </c>
      <c r="Z562" s="39" t="s">
        <v>204</v>
      </c>
      <c r="AA562" s="21">
        <v>9.82</v>
      </c>
      <c r="AB562" s="21">
        <f t="shared" ref="AB562" si="101">+Y562*AA562</f>
        <v>147.30000000000001</v>
      </c>
      <c r="AC562" s="21">
        <f t="shared" ref="AC562" si="102">+AB562*0.12+AB562</f>
        <v>164.976</v>
      </c>
      <c r="AD562" s="41"/>
      <c r="AE562" s="39"/>
      <c r="AF562" s="24"/>
      <c r="AG562" s="24" t="s">
        <v>199</v>
      </c>
      <c r="AH562" s="2745"/>
    </row>
    <row r="563" spans="1:34" s="18" customFormat="1" ht="18" customHeight="1" x14ac:dyDescent="0.25">
      <c r="A563" s="2572"/>
      <c r="B563" s="2578"/>
      <c r="C563" s="3059"/>
      <c r="D563" s="2597"/>
      <c r="E563" s="2746"/>
      <c r="F563" s="2747"/>
      <c r="G563" s="2748"/>
      <c r="H563" s="2748"/>
      <c r="I563" s="2748"/>
      <c r="J563" s="2749"/>
      <c r="K563" s="2749"/>
      <c r="L563" s="2750"/>
      <c r="M563" s="2750"/>
      <c r="N563" s="2748"/>
      <c r="O563" s="3110"/>
      <c r="P563" s="2733"/>
      <c r="Q563" s="2735"/>
      <c r="R563" s="2735"/>
      <c r="S563" s="2735"/>
      <c r="T563" s="2752"/>
      <c r="U563" s="2748"/>
      <c r="V563" s="132" t="s">
        <v>618</v>
      </c>
      <c r="W563" s="79"/>
      <c r="X563" s="248" t="s">
        <v>229</v>
      </c>
      <c r="Y563" s="2562"/>
      <c r="Z563" s="2562"/>
      <c r="AA563" s="59"/>
      <c r="AB563" s="60"/>
      <c r="AC563" s="34"/>
      <c r="AD563" s="2338">
        <v>7280.0000000000009</v>
      </c>
      <c r="AE563" s="34"/>
      <c r="AF563" s="41"/>
      <c r="AG563" s="39"/>
      <c r="AH563" s="2745"/>
    </row>
    <row r="564" spans="1:34" s="18" customFormat="1" ht="18" customHeight="1" x14ac:dyDescent="0.25">
      <c r="A564" s="2572"/>
      <c r="B564" s="2578"/>
      <c r="C564" s="3059"/>
      <c r="D564" s="2597"/>
      <c r="E564" s="2746"/>
      <c r="F564" s="2747"/>
      <c r="G564" s="2748"/>
      <c r="H564" s="2748"/>
      <c r="I564" s="2748"/>
      <c r="J564" s="2749"/>
      <c r="K564" s="2749"/>
      <c r="L564" s="2750"/>
      <c r="M564" s="2750"/>
      <c r="N564" s="2748"/>
      <c r="O564" s="3110"/>
      <c r="P564" s="2733"/>
      <c r="Q564" s="2735"/>
      <c r="R564" s="2735"/>
      <c r="S564" s="2735"/>
      <c r="T564" s="2752"/>
      <c r="U564" s="2748"/>
      <c r="V564" s="132"/>
      <c r="W564" s="132"/>
      <c r="X564" s="37" t="s">
        <v>3001</v>
      </c>
      <c r="Y564" s="2563">
        <v>14</v>
      </c>
      <c r="Z564" s="39" t="s">
        <v>204</v>
      </c>
      <c r="AA564" s="21">
        <v>500</v>
      </c>
      <c r="AB564" s="21">
        <v>500</v>
      </c>
      <c r="AC564" s="21">
        <v>560</v>
      </c>
      <c r="AD564" s="22"/>
      <c r="AE564" s="21"/>
      <c r="AF564" s="41"/>
      <c r="AG564" s="24" t="s">
        <v>199</v>
      </c>
      <c r="AH564" s="2745"/>
    </row>
    <row r="565" spans="1:34" s="18" customFormat="1" ht="18" customHeight="1" x14ac:dyDescent="0.25">
      <c r="A565" s="2572"/>
      <c r="B565" s="2578"/>
      <c r="C565" s="3059"/>
      <c r="D565" s="2597"/>
      <c r="E565" s="2746"/>
      <c r="F565" s="2747"/>
      <c r="G565" s="2748"/>
      <c r="H565" s="2748"/>
      <c r="I565" s="2748"/>
      <c r="J565" s="2749"/>
      <c r="K565" s="2749"/>
      <c r="L565" s="2750"/>
      <c r="M565" s="2750"/>
      <c r="N565" s="2748"/>
      <c r="O565" s="3110"/>
      <c r="P565" s="2733"/>
      <c r="Q565" s="2735"/>
      <c r="R565" s="2735"/>
      <c r="S565" s="2735"/>
      <c r="T565" s="2752"/>
      <c r="U565" s="2748"/>
      <c r="V565" s="132"/>
      <c r="W565" s="132"/>
      <c r="X565" s="37" t="s">
        <v>3002</v>
      </c>
      <c r="Y565" s="2563">
        <v>3</v>
      </c>
      <c r="Z565" s="39" t="s">
        <v>204</v>
      </c>
      <c r="AA565" s="21">
        <v>2000</v>
      </c>
      <c r="AB565" s="21">
        <v>6000</v>
      </c>
      <c r="AC565" s="21">
        <v>6720.0000000000009</v>
      </c>
      <c r="AD565" s="22"/>
      <c r="AE565" s="21"/>
      <c r="AF565" s="41"/>
      <c r="AG565" s="24" t="s">
        <v>199</v>
      </c>
      <c r="AH565" s="2745"/>
    </row>
    <row r="566" spans="1:34" s="18" customFormat="1" ht="18" customHeight="1" x14ac:dyDescent="0.25">
      <c r="A566" s="2572"/>
      <c r="B566" s="2578"/>
      <c r="C566" s="3059"/>
      <c r="D566" s="2597"/>
      <c r="E566" s="2746"/>
      <c r="F566" s="2747"/>
      <c r="G566" s="2748"/>
      <c r="H566" s="2748"/>
      <c r="I566" s="2748"/>
      <c r="J566" s="2749"/>
      <c r="K566" s="2749"/>
      <c r="L566" s="2750"/>
      <c r="M566" s="2750"/>
      <c r="N566" s="2748"/>
      <c r="O566" s="3110"/>
      <c r="P566" s="2733"/>
      <c r="Q566" s="2735"/>
      <c r="R566" s="2735"/>
      <c r="S566" s="2735"/>
      <c r="T566" s="2752"/>
      <c r="U566" s="2748"/>
      <c r="V566" s="132" t="s">
        <v>624</v>
      </c>
      <c r="W566" s="132"/>
      <c r="X566" s="248" t="s">
        <v>256</v>
      </c>
      <c r="Y566" s="2563"/>
      <c r="Z566" s="2563"/>
      <c r="AA566" s="21"/>
      <c r="AB566" s="21"/>
      <c r="AC566" s="21"/>
      <c r="AD566" s="2339">
        <v>4816.0000000000009</v>
      </c>
      <c r="AE566" s="21"/>
      <c r="AF566" s="41"/>
      <c r="AG566" s="39"/>
      <c r="AH566" s="2745"/>
    </row>
    <row r="567" spans="1:34" s="18" customFormat="1" ht="18" customHeight="1" x14ac:dyDescent="0.25">
      <c r="A567" s="2572"/>
      <c r="B567" s="2578"/>
      <c r="C567" s="3059"/>
      <c r="D567" s="2597"/>
      <c r="E567" s="2746"/>
      <c r="F567" s="2747"/>
      <c r="G567" s="2748"/>
      <c r="H567" s="2748"/>
      <c r="I567" s="2748"/>
      <c r="J567" s="2749"/>
      <c r="K567" s="2749"/>
      <c r="L567" s="2750"/>
      <c r="M567" s="2750"/>
      <c r="N567" s="2748"/>
      <c r="O567" s="3110"/>
      <c r="P567" s="2733"/>
      <c r="Q567" s="2735"/>
      <c r="R567" s="2735"/>
      <c r="S567" s="2735"/>
      <c r="T567" s="2752"/>
      <c r="U567" s="2748"/>
      <c r="V567" s="132"/>
      <c r="W567" s="132"/>
      <c r="X567" s="37" t="s">
        <v>3003</v>
      </c>
      <c r="Y567" s="2563">
        <v>5</v>
      </c>
      <c r="Z567" s="39" t="s">
        <v>204</v>
      </c>
      <c r="AA567" s="21">
        <v>500</v>
      </c>
      <c r="AB567" s="21">
        <v>2500</v>
      </c>
      <c r="AC567" s="21">
        <v>2800.0000000000005</v>
      </c>
      <c r="AD567" s="22"/>
      <c r="AE567" s="21"/>
      <c r="AF567" s="41"/>
      <c r="AG567" s="24" t="s">
        <v>199</v>
      </c>
      <c r="AH567" s="2745"/>
    </row>
    <row r="568" spans="1:34" s="18" customFormat="1" ht="18" customHeight="1" x14ac:dyDescent="0.25">
      <c r="A568" s="2572"/>
      <c r="B568" s="2578"/>
      <c r="C568" s="3059"/>
      <c r="D568" s="2597"/>
      <c r="E568" s="2746"/>
      <c r="F568" s="2747"/>
      <c r="G568" s="2748"/>
      <c r="H568" s="2748"/>
      <c r="I568" s="2748"/>
      <c r="J568" s="2749"/>
      <c r="K568" s="2749"/>
      <c r="L568" s="2750"/>
      <c r="M568" s="2750"/>
      <c r="N568" s="2748"/>
      <c r="O568" s="3110"/>
      <c r="P568" s="2733"/>
      <c r="Q568" s="2735"/>
      <c r="R568" s="2735"/>
      <c r="S568" s="2735"/>
      <c r="T568" s="2752"/>
      <c r="U568" s="2748"/>
      <c r="V568" s="132"/>
      <c r="W568" s="132"/>
      <c r="X568" s="37" t="s">
        <v>3004</v>
      </c>
      <c r="Y568" s="2563">
        <v>4</v>
      </c>
      <c r="Z568" s="39" t="s">
        <v>204</v>
      </c>
      <c r="AA568" s="21">
        <v>450</v>
      </c>
      <c r="AB568" s="21">
        <v>1800</v>
      </c>
      <c r="AC568" s="21">
        <v>2016.0000000000002</v>
      </c>
      <c r="AD568" s="22"/>
      <c r="AE568" s="21"/>
      <c r="AF568" s="41"/>
      <c r="AG568" s="24" t="s">
        <v>199</v>
      </c>
      <c r="AH568" s="2745"/>
    </row>
    <row r="569" spans="1:34" s="18" customFormat="1" ht="56.25" customHeight="1" x14ac:dyDescent="0.25">
      <c r="A569" s="2572"/>
      <c r="B569" s="2578"/>
      <c r="C569" s="3059"/>
      <c r="D569" s="2597"/>
      <c r="E569" s="2746"/>
      <c r="F569" s="2747"/>
      <c r="G569" s="2748"/>
      <c r="H569" s="2748"/>
      <c r="I569" s="2748"/>
      <c r="J569" s="2749"/>
      <c r="K569" s="2749"/>
      <c r="L569" s="2750"/>
      <c r="M569" s="2750"/>
      <c r="N569" s="2748"/>
      <c r="O569" s="3110"/>
      <c r="P569" s="2733"/>
      <c r="Q569" s="2735"/>
      <c r="R569" s="2735"/>
      <c r="S569" s="2735"/>
      <c r="T569" s="2752"/>
      <c r="U569" s="2748"/>
      <c r="V569" s="132" t="s">
        <v>3022</v>
      </c>
      <c r="W569" s="132"/>
      <c r="X569" s="248" t="s">
        <v>208</v>
      </c>
      <c r="Y569" s="2563"/>
      <c r="Z569" s="2563"/>
      <c r="AA569" s="21"/>
      <c r="AB569" s="21"/>
      <c r="AC569" s="21"/>
      <c r="AD569" s="2339">
        <v>41932.800000000003</v>
      </c>
      <c r="AE569" s="21"/>
      <c r="AF569" s="41"/>
      <c r="AG569" s="39"/>
      <c r="AH569" s="2745"/>
    </row>
    <row r="570" spans="1:34" s="18" customFormat="1" ht="33.950000000000003" customHeight="1" x14ac:dyDescent="0.25">
      <c r="A570" s="2572"/>
      <c r="B570" s="2578"/>
      <c r="C570" s="3059"/>
      <c r="D570" s="2597"/>
      <c r="E570" s="2746"/>
      <c r="F570" s="2747"/>
      <c r="G570" s="2748"/>
      <c r="H570" s="2748"/>
      <c r="I570" s="2748"/>
      <c r="J570" s="2749"/>
      <c r="K570" s="2749"/>
      <c r="L570" s="2750"/>
      <c r="M570" s="2750"/>
      <c r="N570" s="2748"/>
      <c r="O570" s="3110"/>
      <c r="P570" s="2733"/>
      <c r="Q570" s="2735"/>
      <c r="R570" s="2735"/>
      <c r="S570" s="2735"/>
      <c r="T570" s="2752"/>
      <c r="U570" s="2748"/>
      <c r="V570" s="132"/>
      <c r="W570" s="132"/>
      <c r="X570" s="37" t="s">
        <v>3005</v>
      </c>
      <c r="Y570" s="2563"/>
      <c r="Z570" s="2563"/>
      <c r="AA570" s="21"/>
      <c r="AB570" s="21">
        <v>37440</v>
      </c>
      <c r="AC570" s="21">
        <v>41932.800000000003</v>
      </c>
      <c r="AD570" s="22"/>
      <c r="AE570" s="21"/>
      <c r="AF570" s="41"/>
      <c r="AG570" s="24" t="s">
        <v>199</v>
      </c>
      <c r="AH570" s="2745"/>
    </row>
    <row r="571" spans="1:34" s="18" customFormat="1" ht="18" customHeight="1" x14ac:dyDescent="0.25">
      <c r="A571" s="2572"/>
      <c r="B571" s="2578"/>
      <c r="C571" s="3059"/>
      <c r="D571" s="2597"/>
      <c r="E571" s="2746"/>
      <c r="F571" s="2747"/>
      <c r="G571" s="2748"/>
      <c r="H571" s="2748"/>
      <c r="I571" s="2748"/>
      <c r="J571" s="2749"/>
      <c r="K571" s="2749"/>
      <c r="L571" s="2750"/>
      <c r="M571" s="2750"/>
      <c r="N571" s="2748"/>
      <c r="O571" s="3110"/>
      <c r="P571" s="2733"/>
      <c r="Q571" s="2735"/>
      <c r="R571" s="2735"/>
      <c r="S571" s="2735"/>
      <c r="T571" s="2752"/>
      <c r="U571" s="2748"/>
      <c r="V571" s="132" t="s">
        <v>618</v>
      </c>
      <c r="W571" s="132"/>
      <c r="X571" s="248" t="s">
        <v>229</v>
      </c>
      <c r="Y571" s="2563"/>
      <c r="Z571" s="2563"/>
      <c r="AA571" s="21"/>
      <c r="AB571" s="21"/>
      <c r="AC571" s="21"/>
      <c r="AD571" s="2339">
        <v>6720.0000000000009</v>
      </c>
      <c r="AE571" s="21"/>
      <c r="AF571" s="41"/>
      <c r="AG571" s="39"/>
      <c r="AH571" s="2745"/>
    </row>
    <row r="572" spans="1:34" s="18" customFormat="1" ht="18" customHeight="1" x14ac:dyDescent="0.25">
      <c r="A572" s="2572"/>
      <c r="B572" s="2578"/>
      <c r="C572" s="3059"/>
      <c r="D572" s="2597"/>
      <c r="E572" s="2746"/>
      <c r="F572" s="2747"/>
      <c r="G572" s="2748"/>
      <c r="H572" s="2748"/>
      <c r="I572" s="2748"/>
      <c r="J572" s="2749"/>
      <c r="K572" s="2749"/>
      <c r="L572" s="2750"/>
      <c r="M572" s="2750"/>
      <c r="N572" s="2748"/>
      <c r="O572" s="3110"/>
      <c r="P572" s="2733"/>
      <c r="Q572" s="2735"/>
      <c r="R572" s="2735"/>
      <c r="S572" s="2735"/>
      <c r="T572" s="2752"/>
      <c r="U572" s="2748"/>
      <c r="V572" s="132"/>
      <c r="W572" s="132"/>
      <c r="X572" s="37" t="s">
        <v>3006</v>
      </c>
      <c r="Y572" s="2563">
        <v>4</v>
      </c>
      <c r="Z572" s="39" t="s">
        <v>204</v>
      </c>
      <c r="AA572" s="21">
        <v>1500</v>
      </c>
      <c r="AB572" s="21">
        <v>6000</v>
      </c>
      <c r="AC572" s="21">
        <v>6720.0000000000009</v>
      </c>
      <c r="AD572" s="22"/>
      <c r="AE572" s="21"/>
      <c r="AF572" s="41"/>
      <c r="AG572" s="24" t="s">
        <v>199</v>
      </c>
      <c r="AH572" s="2745"/>
    </row>
    <row r="573" spans="1:34" s="18" customFormat="1" ht="45" customHeight="1" x14ac:dyDescent="0.25">
      <c r="A573" s="2572"/>
      <c r="B573" s="2578"/>
      <c r="C573" s="3059"/>
      <c r="D573" s="2597"/>
      <c r="E573" s="2746"/>
      <c r="F573" s="2747"/>
      <c r="G573" s="2748"/>
      <c r="H573" s="2748"/>
      <c r="I573" s="2748"/>
      <c r="J573" s="2749"/>
      <c r="K573" s="2749"/>
      <c r="L573" s="2750"/>
      <c r="M573" s="2750"/>
      <c r="N573" s="2748"/>
      <c r="O573" s="3110"/>
      <c r="P573" s="2733"/>
      <c r="Q573" s="2735"/>
      <c r="R573" s="2735"/>
      <c r="S573" s="2735"/>
      <c r="T573" s="2752"/>
      <c r="U573" s="2748"/>
      <c r="V573" s="132" t="s">
        <v>3023</v>
      </c>
      <c r="W573" s="132"/>
      <c r="X573" s="248" t="s">
        <v>207</v>
      </c>
      <c r="Y573" s="2563"/>
      <c r="Z573" s="2563"/>
      <c r="AA573" s="21"/>
      <c r="AB573" s="21"/>
      <c r="AC573" s="21"/>
      <c r="AD573" s="2339">
        <v>7100</v>
      </c>
      <c r="AE573" s="21"/>
      <c r="AF573" s="41"/>
      <c r="AG573" s="39"/>
      <c r="AH573" s="2745"/>
    </row>
    <row r="574" spans="1:34" s="18" customFormat="1" ht="33.950000000000003" customHeight="1" x14ac:dyDescent="0.25">
      <c r="A574" s="2572"/>
      <c r="B574" s="2578"/>
      <c r="C574" s="3059"/>
      <c r="D574" s="2597"/>
      <c r="E574" s="2746"/>
      <c r="F574" s="2747"/>
      <c r="G574" s="2748"/>
      <c r="H574" s="2748"/>
      <c r="I574" s="2748"/>
      <c r="J574" s="2749"/>
      <c r="K574" s="2749"/>
      <c r="L574" s="2750"/>
      <c r="M574" s="2750"/>
      <c r="N574" s="2748"/>
      <c r="O574" s="3110"/>
      <c r="P574" s="2733"/>
      <c r="Q574" s="2735"/>
      <c r="R574" s="2735"/>
      <c r="S574" s="2735"/>
      <c r="T574" s="2752"/>
      <c r="U574" s="2748"/>
      <c r="V574" s="132"/>
      <c r="W574" s="132"/>
      <c r="X574" s="37" t="s">
        <v>3007</v>
      </c>
      <c r="Y574" s="2563"/>
      <c r="Z574" s="2563"/>
      <c r="AA574" s="21"/>
      <c r="AB574" s="21"/>
      <c r="AC574" s="21">
        <v>7100</v>
      </c>
      <c r="AD574" s="22"/>
      <c r="AE574" s="21"/>
      <c r="AF574" s="41"/>
      <c r="AG574" s="24" t="s">
        <v>199</v>
      </c>
      <c r="AH574" s="2745"/>
    </row>
    <row r="575" spans="1:34" s="18" customFormat="1" ht="18" customHeight="1" x14ac:dyDescent="0.25">
      <c r="A575" s="2572"/>
      <c r="B575" s="2578"/>
      <c r="C575" s="3059"/>
      <c r="D575" s="2597"/>
      <c r="E575" s="2746"/>
      <c r="F575" s="2747"/>
      <c r="G575" s="2748"/>
      <c r="H575" s="2748"/>
      <c r="I575" s="2748"/>
      <c r="J575" s="2749"/>
      <c r="K575" s="2749"/>
      <c r="L575" s="2750"/>
      <c r="M575" s="2750"/>
      <c r="N575" s="2748"/>
      <c r="O575" s="3110"/>
      <c r="P575" s="2733"/>
      <c r="Q575" s="2735"/>
      <c r="R575" s="2735"/>
      <c r="S575" s="2735"/>
      <c r="T575" s="2752"/>
      <c r="U575" s="2748"/>
      <c r="V575" s="132" t="s">
        <v>618</v>
      </c>
      <c r="W575" s="132"/>
      <c r="X575" s="248" t="s">
        <v>229</v>
      </c>
      <c r="Y575" s="2563"/>
      <c r="Z575" s="2563"/>
      <c r="AA575" s="21"/>
      <c r="AB575" s="21"/>
      <c r="AC575" s="21"/>
      <c r="AD575" s="2339">
        <v>6720.0000000000009</v>
      </c>
      <c r="AE575" s="21"/>
      <c r="AF575" s="41"/>
      <c r="AG575" s="39"/>
      <c r="AH575" s="2745"/>
    </row>
    <row r="576" spans="1:34" s="18" customFormat="1" ht="18" customHeight="1" x14ac:dyDescent="0.25">
      <c r="A576" s="2572"/>
      <c r="B576" s="2578"/>
      <c r="C576" s="3059"/>
      <c r="D576" s="2597"/>
      <c r="E576" s="2746"/>
      <c r="F576" s="2747"/>
      <c r="G576" s="2748"/>
      <c r="H576" s="2748"/>
      <c r="I576" s="2748"/>
      <c r="J576" s="2749"/>
      <c r="K576" s="2749"/>
      <c r="L576" s="2750"/>
      <c r="M576" s="2750"/>
      <c r="N576" s="2748"/>
      <c r="O576" s="3110"/>
      <c r="P576" s="2733"/>
      <c r="Q576" s="2735"/>
      <c r="R576" s="2735"/>
      <c r="S576" s="2735"/>
      <c r="T576" s="2752"/>
      <c r="U576" s="2748"/>
      <c r="V576" s="132"/>
      <c r="W576" s="132"/>
      <c r="X576" s="37" t="s">
        <v>3008</v>
      </c>
      <c r="Y576" s="2563">
        <v>1</v>
      </c>
      <c r="Z576" s="39" t="s">
        <v>204</v>
      </c>
      <c r="AA576" s="21">
        <v>6000</v>
      </c>
      <c r="AB576" s="21">
        <v>6000</v>
      </c>
      <c r="AC576" s="21">
        <v>6720.0000000000009</v>
      </c>
      <c r="AD576" s="22"/>
      <c r="AE576" s="21"/>
      <c r="AF576" s="41"/>
      <c r="AG576" s="24" t="s">
        <v>199</v>
      </c>
      <c r="AH576" s="2745"/>
    </row>
    <row r="577" spans="1:34" s="18" customFormat="1" ht="18" customHeight="1" x14ac:dyDescent="0.25">
      <c r="A577" s="2572"/>
      <c r="B577" s="2578"/>
      <c r="C577" s="3059"/>
      <c r="D577" s="2597"/>
      <c r="E577" s="2746"/>
      <c r="F577" s="2747"/>
      <c r="G577" s="2748"/>
      <c r="H577" s="2748"/>
      <c r="I577" s="2748"/>
      <c r="J577" s="2749"/>
      <c r="K577" s="2749"/>
      <c r="L577" s="2750"/>
      <c r="M577" s="2750"/>
      <c r="N577" s="2748"/>
      <c r="O577" s="3110"/>
      <c r="P577" s="2733"/>
      <c r="Q577" s="2735"/>
      <c r="R577" s="2735"/>
      <c r="S577" s="2735"/>
      <c r="T577" s="2752"/>
      <c r="U577" s="2748"/>
      <c r="V577" s="132" t="s">
        <v>3024</v>
      </c>
      <c r="W577" s="132"/>
      <c r="X577" s="248" t="s">
        <v>3009</v>
      </c>
      <c r="Y577" s="2563"/>
      <c r="Z577" s="2563"/>
      <c r="AA577" s="21"/>
      <c r="AB577" s="21"/>
      <c r="AC577" s="21"/>
      <c r="AD577" s="2339">
        <v>13776</v>
      </c>
      <c r="AE577" s="21"/>
      <c r="AF577" s="41"/>
      <c r="AG577" s="39"/>
      <c r="AH577" s="2745"/>
    </row>
    <row r="578" spans="1:34" s="18" customFormat="1" ht="18" customHeight="1" x14ac:dyDescent="0.25">
      <c r="A578" s="2572"/>
      <c r="B578" s="2578"/>
      <c r="C578" s="3059"/>
      <c r="D578" s="2597"/>
      <c r="E578" s="2746"/>
      <c r="F578" s="2747"/>
      <c r="G578" s="2748"/>
      <c r="H578" s="2748"/>
      <c r="I578" s="2748"/>
      <c r="J578" s="2749"/>
      <c r="K578" s="2749"/>
      <c r="L578" s="2750"/>
      <c r="M578" s="2750"/>
      <c r="N578" s="2748"/>
      <c r="O578" s="3110"/>
      <c r="P578" s="2733"/>
      <c r="Q578" s="2735"/>
      <c r="R578" s="2735"/>
      <c r="S578" s="2735"/>
      <c r="T578" s="2752"/>
      <c r="U578" s="2748"/>
      <c r="V578" s="132"/>
      <c r="W578" s="132"/>
      <c r="X578" s="37" t="s">
        <v>3010</v>
      </c>
      <c r="Y578" s="2563">
        <v>7</v>
      </c>
      <c r="Z578" s="39" t="s">
        <v>204</v>
      </c>
      <c r="AA578" s="21">
        <v>900</v>
      </c>
      <c r="AB578" s="21">
        <v>6300</v>
      </c>
      <c r="AC578" s="21">
        <v>7056</v>
      </c>
      <c r="AD578" s="22"/>
      <c r="AE578" s="21"/>
      <c r="AF578" s="41"/>
      <c r="AG578" s="24" t="s">
        <v>199</v>
      </c>
      <c r="AH578" s="2745"/>
    </row>
    <row r="579" spans="1:34" s="18" customFormat="1" ht="18" customHeight="1" x14ac:dyDescent="0.25">
      <c r="A579" s="2572"/>
      <c r="B579" s="2578"/>
      <c r="C579" s="3059"/>
      <c r="D579" s="2597"/>
      <c r="E579" s="2746"/>
      <c r="F579" s="2747"/>
      <c r="G579" s="2748"/>
      <c r="H579" s="2748"/>
      <c r="I579" s="2748"/>
      <c r="J579" s="2749"/>
      <c r="K579" s="2749"/>
      <c r="L579" s="2750"/>
      <c r="M579" s="2750"/>
      <c r="N579" s="2748"/>
      <c r="O579" s="3110"/>
      <c r="P579" s="2733"/>
      <c r="Q579" s="2735"/>
      <c r="R579" s="2735"/>
      <c r="S579" s="2735"/>
      <c r="T579" s="2752"/>
      <c r="U579" s="2748"/>
      <c r="V579" s="132"/>
      <c r="W579" s="132"/>
      <c r="X579" s="37" t="s">
        <v>3011</v>
      </c>
      <c r="Y579" s="2563">
        <v>8</v>
      </c>
      <c r="Z579" s="39" t="s">
        <v>204</v>
      </c>
      <c r="AA579" s="21">
        <v>750</v>
      </c>
      <c r="AB579" s="21">
        <v>6000</v>
      </c>
      <c r="AC579" s="21">
        <v>6720.0000000000009</v>
      </c>
      <c r="AD579" s="22"/>
      <c r="AE579" s="21"/>
      <c r="AF579" s="41"/>
      <c r="AG579" s="24" t="s">
        <v>199</v>
      </c>
      <c r="AH579" s="2745"/>
    </row>
    <row r="580" spans="1:34" s="18" customFormat="1" ht="18" customHeight="1" x14ac:dyDescent="0.25">
      <c r="A580" s="2572"/>
      <c r="B580" s="2578"/>
      <c r="C580" s="3059"/>
      <c r="D580" s="2597"/>
      <c r="E580" s="2746"/>
      <c r="F580" s="2747"/>
      <c r="G580" s="2748"/>
      <c r="H580" s="2748"/>
      <c r="I580" s="2748"/>
      <c r="J580" s="2749"/>
      <c r="K580" s="2749"/>
      <c r="L580" s="2750"/>
      <c r="M580" s="2750"/>
      <c r="N580" s="2748"/>
      <c r="O580" s="3110"/>
      <c r="P580" s="2733"/>
      <c r="Q580" s="2735"/>
      <c r="R580" s="2735"/>
      <c r="S580" s="2735"/>
      <c r="T580" s="2752"/>
      <c r="U580" s="2748"/>
      <c r="V580" s="132" t="s">
        <v>618</v>
      </c>
      <c r="W580" s="132"/>
      <c r="X580" s="248" t="s">
        <v>229</v>
      </c>
      <c r="Y580" s="2563"/>
      <c r="Z580" s="2563"/>
      <c r="AA580" s="21"/>
      <c r="AB580" s="21"/>
      <c r="AC580" s="21"/>
      <c r="AD580" s="2339">
        <v>32514.720000000005</v>
      </c>
      <c r="AE580" s="21"/>
      <c r="AF580" s="41"/>
      <c r="AG580" s="39"/>
      <c r="AH580" s="2745"/>
    </row>
    <row r="581" spans="1:34" s="18" customFormat="1" ht="18" customHeight="1" x14ac:dyDescent="0.25">
      <c r="A581" s="2572"/>
      <c r="B581" s="2578"/>
      <c r="C581" s="3059"/>
      <c r="D581" s="2597"/>
      <c r="E581" s="2746"/>
      <c r="F581" s="2747"/>
      <c r="G581" s="2748"/>
      <c r="H581" s="2748"/>
      <c r="I581" s="2748"/>
      <c r="J581" s="2749"/>
      <c r="K581" s="2749"/>
      <c r="L581" s="2750"/>
      <c r="M581" s="2750"/>
      <c r="N581" s="2748"/>
      <c r="O581" s="3110"/>
      <c r="P581" s="2733"/>
      <c r="Q581" s="2735"/>
      <c r="R581" s="2735"/>
      <c r="S581" s="2735"/>
      <c r="T581" s="2752"/>
      <c r="U581" s="2748"/>
      <c r="V581" s="132"/>
      <c r="W581" s="132"/>
      <c r="X581" s="37" t="s">
        <v>3018</v>
      </c>
      <c r="Y581" s="2563">
        <v>8</v>
      </c>
      <c r="Z581" s="39" t="s">
        <v>204</v>
      </c>
      <c r="AA581" s="21">
        <v>420</v>
      </c>
      <c r="AB581" s="21">
        <v>3360</v>
      </c>
      <c r="AC581" s="21">
        <v>3763.2000000000003</v>
      </c>
      <c r="AD581" s="22"/>
      <c r="AE581" s="21"/>
      <c r="AF581" s="41"/>
      <c r="AG581" s="24" t="s">
        <v>199</v>
      </c>
      <c r="AH581" s="2745"/>
    </row>
    <row r="582" spans="1:34" s="18" customFormat="1" ht="18" customHeight="1" x14ac:dyDescent="0.25">
      <c r="A582" s="2573"/>
      <c r="B582" s="2579"/>
      <c r="C582" s="3059"/>
      <c r="D582" s="2597"/>
      <c r="E582" s="2746"/>
      <c r="F582" s="2747"/>
      <c r="G582" s="2748"/>
      <c r="H582" s="2748"/>
      <c r="I582" s="2748"/>
      <c r="J582" s="2749"/>
      <c r="K582" s="2749"/>
      <c r="L582" s="2750"/>
      <c r="M582" s="2750"/>
      <c r="N582" s="2748"/>
      <c r="O582" s="3110"/>
      <c r="P582" s="2733"/>
      <c r="Q582" s="2735"/>
      <c r="R582" s="2735"/>
      <c r="S582" s="2735"/>
      <c r="T582" s="2752"/>
      <c r="U582" s="2748"/>
      <c r="V582" s="132"/>
      <c r="W582" s="132"/>
      <c r="X582" s="37" t="s">
        <v>3019</v>
      </c>
      <c r="Y582" s="2563">
        <v>14</v>
      </c>
      <c r="Z582" s="39" t="s">
        <v>204</v>
      </c>
      <c r="AA582" s="21">
        <v>1400</v>
      </c>
      <c r="AB582" s="21">
        <v>19600</v>
      </c>
      <c r="AC582" s="21">
        <v>21952.000000000004</v>
      </c>
      <c r="AD582" s="22"/>
      <c r="AE582" s="21"/>
      <c r="AF582" s="41"/>
      <c r="AG582" s="24" t="s">
        <v>199</v>
      </c>
      <c r="AH582" s="2745"/>
    </row>
    <row r="583" spans="1:34" s="18" customFormat="1" ht="18" customHeight="1" x14ac:dyDescent="0.25">
      <c r="A583" s="2571" t="s">
        <v>153</v>
      </c>
      <c r="B583" s="2577" t="s">
        <v>153</v>
      </c>
      <c r="C583" s="3059"/>
      <c r="D583" s="2597"/>
      <c r="E583" s="2746"/>
      <c r="F583" s="2747"/>
      <c r="G583" s="2748"/>
      <c r="H583" s="2748"/>
      <c r="I583" s="2748"/>
      <c r="J583" s="2749"/>
      <c r="K583" s="2749"/>
      <c r="L583" s="2750"/>
      <c r="M583" s="2750"/>
      <c r="N583" s="2748"/>
      <c r="O583" s="3110"/>
      <c r="P583" s="2733"/>
      <c r="Q583" s="2735"/>
      <c r="R583" s="2735"/>
      <c r="S583" s="2735"/>
      <c r="T583" s="2752"/>
      <c r="U583" s="2748"/>
      <c r="V583" s="132"/>
      <c r="W583" s="132"/>
      <c r="X583" s="37" t="s">
        <v>3012</v>
      </c>
      <c r="Y583" s="2563">
        <v>1</v>
      </c>
      <c r="Z583" s="39" t="s">
        <v>204</v>
      </c>
      <c r="AA583" s="21">
        <v>6071</v>
      </c>
      <c r="AB583" s="21">
        <v>6071</v>
      </c>
      <c r="AC583" s="21">
        <v>6799.52</v>
      </c>
      <c r="AD583" s="22"/>
      <c r="AE583" s="21"/>
      <c r="AF583" s="41"/>
      <c r="AG583" s="24" t="s">
        <v>199</v>
      </c>
      <c r="AH583" s="2745"/>
    </row>
    <row r="584" spans="1:34" s="18" customFormat="1" ht="18" customHeight="1" x14ac:dyDescent="0.25">
      <c r="A584" s="2572"/>
      <c r="B584" s="2578"/>
      <c r="C584" s="3059"/>
      <c r="D584" s="2597"/>
      <c r="E584" s="2746"/>
      <c r="F584" s="2747"/>
      <c r="G584" s="2748"/>
      <c r="H584" s="2748"/>
      <c r="I584" s="2748"/>
      <c r="J584" s="2749"/>
      <c r="K584" s="2749"/>
      <c r="L584" s="2750"/>
      <c r="M584" s="2750"/>
      <c r="N584" s="2748"/>
      <c r="O584" s="3110"/>
      <c r="P584" s="2733"/>
      <c r="Q584" s="2735"/>
      <c r="R584" s="2735"/>
      <c r="S584" s="2735"/>
      <c r="T584" s="2752"/>
      <c r="U584" s="2748"/>
      <c r="V584" s="132" t="s">
        <v>1556</v>
      </c>
      <c r="W584" s="132"/>
      <c r="X584" s="248" t="s">
        <v>232</v>
      </c>
      <c r="Y584" s="2563"/>
      <c r="Z584" s="2563"/>
      <c r="AA584" s="21"/>
      <c r="AB584" s="21"/>
      <c r="AC584" s="21"/>
      <c r="AD584" s="2339">
        <v>1774.0800000000002</v>
      </c>
      <c r="AE584" s="21"/>
      <c r="AF584" s="41"/>
      <c r="AG584" s="39"/>
      <c r="AH584" s="2745"/>
    </row>
    <row r="585" spans="1:34" s="18" customFormat="1" ht="18" customHeight="1" x14ac:dyDescent="0.25">
      <c r="A585" s="2572"/>
      <c r="B585" s="2578"/>
      <c r="C585" s="3059"/>
      <c r="D585" s="2597"/>
      <c r="E585" s="2746"/>
      <c r="F585" s="2747"/>
      <c r="G585" s="2748"/>
      <c r="H585" s="2748"/>
      <c r="I585" s="2748"/>
      <c r="J585" s="2749"/>
      <c r="K585" s="2749"/>
      <c r="L585" s="2750"/>
      <c r="M585" s="2750"/>
      <c r="N585" s="2748"/>
      <c r="O585" s="3110"/>
      <c r="P585" s="2733"/>
      <c r="Q585" s="2735"/>
      <c r="R585" s="2735"/>
      <c r="S585" s="2735"/>
      <c r="T585" s="2752"/>
      <c r="U585" s="2748"/>
      <c r="V585" s="132"/>
      <c r="W585" s="132"/>
      <c r="X585" s="37" t="s">
        <v>3020</v>
      </c>
      <c r="Y585" s="2563">
        <v>12</v>
      </c>
      <c r="Z585" s="39" t="s">
        <v>204</v>
      </c>
      <c r="AA585" s="21">
        <v>132</v>
      </c>
      <c r="AB585" s="21">
        <v>1584</v>
      </c>
      <c r="AC585" s="21">
        <v>1774.0800000000002</v>
      </c>
      <c r="AD585" s="22"/>
      <c r="AE585" s="21"/>
      <c r="AF585" s="41"/>
      <c r="AG585" s="24" t="s">
        <v>199</v>
      </c>
      <c r="AH585" s="2745"/>
    </row>
    <row r="586" spans="1:34" s="18" customFormat="1" ht="18" customHeight="1" x14ac:dyDescent="0.25">
      <c r="A586" s="2572"/>
      <c r="B586" s="2578"/>
      <c r="C586" s="3059"/>
      <c r="D586" s="2597"/>
      <c r="E586" s="2746"/>
      <c r="F586" s="2747"/>
      <c r="G586" s="2748"/>
      <c r="H586" s="2748"/>
      <c r="I586" s="2748"/>
      <c r="J586" s="2749"/>
      <c r="K586" s="2749"/>
      <c r="L586" s="2750"/>
      <c r="M586" s="2750"/>
      <c r="N586" s="2748"/>
      <c r="O586" s="3110"/>
      <c r="P586" s="2733"/>
      <c r="Q586" s="2735"/>
      <c r="R586" s="2735"/>
      <c r="S586" s="2735"/>
      <c r="T586" s="2752"/>
      <c r="U586" s="2748"/>
      <c r="V586" s="132" t="s">
        <v>624</v>
      </c>
      <c r="W586" s="132"/>
      <c r="X586" s="248" t="s">
        <v>256</v>
      </c>
      <c r="Y586" s="2563"/>
      <c r="Z586" s="2563"/>
      <c r="AA586" s="21"/>
      <c r="AB586" s="21"/>
      <c r="AC586" s="21"/>
      <c r="AD586" s="2339">
        <v>1995.8400000000001</v>
      </c>
      <c r="AE586" s="21"/>
      <c r="AF586" s="41"/>
      <c r="AG586" s="39"/>
      <c r="AH586" s="2745"/>
    </row>
    <row r="587" spans="1:34" s="18" customFormat="1" ht="18" customHeight="1" x14ac:dyDescent="0.25">
      <c r="A587" s="2572"/>
      <c r="B587" s="2578"/>
      <c r="C587" s="3059"/>
      <c r="D587" s="2597"/>
      <c r="E587" s="2746"/>
      <c r="F587" s="2747"/>
      <c r="G587" s="2748"/>
      <c r="H587" s="2748"/>
      <c r="I587" s="2748"/>
      <c r="J587" s="2749"/>
      <c r="K587" s="2749"/>
      <c r="L587" s="2750"/>
      <c r="M587" s="2750"/>
      <c r="N587" s="2748"/>
      <c r="O587" s="3110"/>
      <c r="P587" s="2733"/>
      <c r="Q587" s="2735"/>
      <c r="R587" s="2735"/>
      <c r="S587" s="2735"/>
      <c r="T587" s="2752"/>
      <c r="U587" s="2748"/>
      <c r="V587" s="132"/>
      <c r="W587" s="132"/>
      <c r="X587" s="37" t="s">
        <v>3013</v>
      </c>
      <c r="Y587" s="2563">
        <v>3</v>
      </c>
      <c r="Z587" s="39" t="s">
        <v>204</v>
      </c>
      <c r="AA587" s="21">
        <v>594</v>
      </c>
      <c r="AB587" s="21">
        <v>1782</v>
      </c>
      <c r="AC587" s="21">
        <v>1995.8400000000001</v>
      </c>
      <c r="AD587" s="22"/>
      <c r="AE587" s="21"/>
      <c r="AF587" s="41"/>
      <c r="AG587" s="24" t="s">
        <v>199</v>
      </c>
      <c r="AH587" s="2745"/>
    </row>
    <row r="588" spans="1:34" s="18" customFormat="1" ht="18" customHeight="1" x14ac:dyDescent="0.25">
      <c r="A588" s="2572"/>
      <c r="B588" s="2578"/>
      <c r="C588" s="3059"/>
      <c r="D588" s="2597"/>
      <c r="E588" s="2746"/>
      <c r="F588" s="2747"/>
      <c r="G588" s="2748"/>
      <c r="H588" s="2748"/>
      <c r="I588" s="2748"/>
      <c r="J588" s="2749"/>
      <c r="K588" s="2749"/>
      <c r="L588" s="2750"/>
      <c r="M588" s="2750"/>
      <c r="N588" s="2748"/>
      <c r="O588" s="3110"/>
      <c r="P588" s="2733"/>
      <c r="Q588" s="2735"/>
      <c r="R588" s="2735"/>
      <c r="S588" s="2735"/>
      <c r="T588" s="2752"/>
      <c r="U588" s="2748"/>
      <c r="V588" s="132" t="s">
        <v>2926</v>
      </c>
      <c r="W588" s="132"/>
      <c r="X588" s="248" t="s">
        <v>232</v>
      </c>
      <c r="Y588" s="2563"/>
      <c r="Z588" s="2563"/>
      <c r="AA588" s="21"/>
      <c r="AB588" s="21"/>
      <c r="AC588" s="21"/>
      <c r="AD588" s="2339">
        <v>22400</v>
      </c>
      <c r="AE588" s="21"/>
      <c r="AF588" s="41"/>
      <c r="AG588" s="39"/>
      <c r="AH588" s="2745"/>
    </row>
    <row r="589" spans="1:34" s="18" customFormat="1" ht="18" customHeight="1" x14ac:dyDescent="0.25">
      <c r="A589" s="2572"/>
      <c r="B589" s="2578"/>
      <c r="C589" s="3059"/>
      <c r="D589" s="2597"/>
      <c r="E589" s="2746"/>
      <c r="F589" s="2747"/>
      <c r="G589" s="2748"/>
      <c r="H589" s="2748"/>
      <c r="I589" s="2748"/>
      <c r="J589" s="2749"/>
      <c r="K589" s="2749"/>
      <c r="L589" s="2750"/>
      <c r="M589" s="2750"/>
      <c r="N589" s="2748"/>
      <c r="O589" s="3110"/>
      <c r="P589" s="2733"/>
      <c r="Q589" s="2735"/>
      <c r="R589" s="2735"/>
      <c r="S589" s="2735"/>
      <c r="T589" s="2752"/>
      <c r="U589" s="2748"/>
      <c r="V589" s="132"/>
      <c r="W589" s="132"/>
      <c r="X589" s="37" t="s">
        <v>3014</v>
      </c>
      <c r="Y589" s="2563">
        <v>250</v>
      </c>
      <c r="Z589" s="39" t="s">
        <v>204</v>
      </c>
      <c r="AA589" s="21">
        <v>80</v>
      </c>
      <c r="AB589" s="21">
        <v>20000</v>
      </c>
      <c r="AC589" s="21">
        <v>22400</v>
      </c>
      <c r="AD589" s="22"/>
      <c r="AE589" s="21"/>
      <c r="AF589" s="41"/>
      <c r="AG589" s="24" t="s">
        <v>199</v>
      </c>
      <c r="AH589" s="2745"/>
    </row>
    <row r="590" spans="1:34" s="18" customFormat="1" ht="18" customHeight="1" x14ac:dyDescent="0.25">
      <c r="A590" s="2572"/>
      <c r="B590" s="2578"/>
      <c r="C590" s="3059"/>
      <c r="D590" s="2597"/>
      <c r="E590" s="2746"/>
      <c r="F590" s="2747"/>
      <c r="G590" s="2748"/>
      <c r="H590" s="2748"/>
      <c r="I590" s="2748"/>
      <c r="J590" s="2749"/>
      <c r="K590" s="2749"/>
      <c r="L590" s="2750"/>
      <c r="M590" s="2750"/>
      <c r="N590" s="2748"/>
      <c r="O590" s="3110"/>
      <c r="P590" s="2733"/>
      <c r="Q590" s="2735"/>
      <c r="R590" s="2735"/>
      <c r="S590" s="2735"/>
      <c r="T590" s="2752"/>
      <c r="U590" s="2748"/>
      <c r="V590" s="132" t="s">
        <v>618</v>
      </c>
      <c r="W590" s="132"/>
      <c r="X590" s="248" t="s">
        <v>229</v>
      </c>
      <c r="Y590" s="2563"/>
      <c r="Z590" s="2563"/>
      <c r="AA590" s="21"/>
      <c r="AB590" s="21"/>
      <c r="AC590" s="21"/>
      <c r="AD590" s="2339">
        <v>46704</v>
      </c>
      <c r="AE590" s="21"/>
      <c r="AF590" s="41"/>
      <c r="AG590" s="39"/>
      <c r="AH590" s="2745"/>
    </row>
    <row r="591" spans="1:34" s="18" customFormat="1" ht="18" customHeight="1" x14ac:dyDescent="0.25">
      <c r="A591" s="2572"/>
      <c r="B591" s="2578"/>
      <c r="C591" s="3059"/>
      <c r="D591" s="2597"/>
      <c r="E591" s="2746"/>
      <c r="F591" s="2747"/>
      <c r="G591" s="2748"/>
      <c r="H591" s="2748"/>
      <c r="I591" s="2748"/>
      <c r="J591" s="2749"/>
      <c r="K591" s="2749"/>
      <c r="L591" s="2750"/>
      <c r="M591" s="2750"/>
      <c r="N591" s="2748"/>
      <c r="O591" s="3110"/>
      <c r="P591" s="2733"/>
      <c r="Q591" s="2735"/>
      <c r="R591" s="2735"/>
      <c r="S591" s="2735"/>
      <c r="T591" s="2752"/>
      <c r="U591" s="2748"/>
      <c r="V591" s="132"/>
      <c r="W591" s="132"/>
      <c r="X591" s="37" t="s">
        <v>3019</v>
      </c>
      <c r="Y591" s="2563">
        <v>4</v>
      </c>
      <c r="Z591" s="39" t="s">
        <v>204</v>
      </c>
      <c r="AA591" s="21">
        <v>1400</v>
      </c>
      <c r="AB591" s="21">
        <v>5600</v>
      </c>
      <c r="AC591" s="21">
        <v>6272.0000000000009</v>
      </c>
      <c r="AD591" s="22"/>
      <c r="AE591" s="21"/>
      <c r="AF591" s="41"/>
      <c r="AG591" s="24" t="s">
        <v>199</v>
      </c>
      <c r="AH591" s="2745"/>
    </row>
    <row r="592" spans="1:34" s="18" customFormat="1" ht="18" customHeight="1" x14ac:dyDescent="0.25">
      <c r="A592" s="2572"/>
      <c r="B592" s="2578"/>
      <c r="C592" s="3059"/>
      <c r="D592" s="2597"/>
      <c r="E592" s="2746"/>
      <c r="F592" s="2747"/>
      <c r="G592" s="2748"/>
      <c r="H592" s="2748"/>
      <c r="I592" s="2748"/>
      <c r="J592" s="2749"/>
      <c r="K592" s="2749"/>
      <c r="L592" s="2750"/>
      <c r="M592" s="2750"/>
      <c r="N592" s="2748"/>
      <c r="O592" s="3110"/>
      <c r="P592" s="2733"/>
      <c r="Q592" s="2735"/>
      <c r="R592" s="2735"/>
      <c r="S592" s="2735"/>
      <c r="T592" s="2752"/>
      <c r="U592" s="2748"/>
      <c r="V592" s="132"/>
      <c r="W592" s="132"/>
      <c r="X592" s="37" t="s">
        <v>3021</v>
      </c>
      <c r="Y592" s="2563">
        <v>18</v>
      </c>
      <c r="Z592" s="39" t="s">
        <v>204</v>
      </c>
      <c r="AA592" s="21">
        <v>1700</v>
      </c>
      <c r="AB592" s="21">
        <v>30600</v>
      </c>
      <c r="AC592" s="21">
        <v>34272</v>
      </c>
      <c r="AD592" s="22"/>
      <c r="AE592" s="21"/>
      <c r="AF592" s="41"/>
      <c r="AG592" s="24" t="s">
        <v>199</v>
      </c>
      <c r="AH592" s="2745"/>
    </row>
    <row r="593" spans="1:34" s="18" customFormat="1" ht="42" customHeight="1" x14ac:dyDescent="0.25">
      <c r="A593" s="2572"/>
      <c r="B593" s="2578"/>
      <c r="C593" s="3059"/>
      <c r="D593" s="2597"/>
      <c r="E593" s="2746"/>
      <c r="F593" s="2747"/>
      <c r="G593" s="2748"/>
      <c r="H593" s="2748"/>
      <c r="I593" s="2748"/>
      <c r="J593" s="2749"/>
      <c r="K593" s="2749"/>
      <c r="L593" s="2750"/>
      <c r="M593" s="2750"/>
      <c r="N593" s="2748"/>
      <c r="O593" s="3110"/>
      <c r="P593" s="2733"/>
      <c r="Q593" s="2735"/>
      <c r="R593" s="2735"/>
      <c r="S593" s="2735"/>
      <c r="T593" s="2752"/>
      <c r="U593" s="2748"/>
      <c r="V593" s="132"/>
      <c r="W593" s="132"/>
      <c r="X593" s="37" t="s">
        <v>3015</v>
      </c>
      <c r="Y593" s="2563">
        <v>1</v>
      </c>
      <c r="Z593" s="39" t="s">
        <v>204</v>
      </c>
      <c r="AA593" s="21">
        <v>5500</v>
      </c>
      <c r="AB593" s="21">
        <v>5500</v>
      </c>
      <c r="AC593" s="21">
        <v>6160.0000000000009</v>
      </c>
      <c r="AD593" s="22"/>
      <c r="AE593" s="21"/>
      <c r="AF593" s="41"/>
      <c r="AG593" s="24" t="s">
        <v>199</v>
      </c>
      <c r="AH593" s="2745"/>
    </row>
    <row r="594" spans="1:34" s="18" customFormat="1" ht="18" customHeight="1" x14ac:dyDescent="0.25">
      <c r="A594" s="2572"/>
      <c r="B594" s="2578"/>
      <c r="C594" s="3059"/>
      <c r="D594" s="2597"/>
      <c r="E594" s="2746"/>
      <c r="F594" s="2747"/>
      <c r="G594" s="2748"/>
      <c r="H594" s="2748"/>
      <c r="I594" s="2748"/>
      <c r="J594" s="2749"/>
      <c r="K594" s="2749"/>
      <c r="L594" s="2750"/>
      <c r="M594" s="2750"/>
      <c r="N594" s="2748"/>
      <c r="O594" s="3110"/>
      <c r="P594" s="2733"/>
      <c r="Q594" s="2735"/>
      <c r="R594" s="2735"/>
      <c r="S594" s="2735"/>
      <c r="T594" s="2752"/>
      <c r="U594" s="2748"/>
      <c r="V594" s="132" t="s">
        <v>3025</v>
      </c>
      <c r="W594" s="132"/>
      <c r="X594" s="248" t="s">
        <v>256</v>
      </c>
      <c r="Y594" s="2563"/>
      <c r="Z594" s="2563"/>
      <c r="AA594" s="21"/>
      <c r="AB594" s="21"/>
      <c r="AC594" s="21"/>
      <c r="AD594" s="2339">
        <v>14000</v>
      </c>
      <c r="AE594" s="21"/>
      <c r="AF594" s="41"/>
      <c r="AG594" s="39"/>
      <c r="AH594" s="2745"/>
    </row>
    <row r="595" spans="1:34" s="18" customFormat="1" ht="18" customHeight="1" x14ac:dyDescent="0.25">
      <c r="A595" s="2572"/>
      <c r="B595" s="2578"/>
      <c r="C595" s="3059"/>
      <c r="D595" s="2597"/>
      <c r="E595" s="2746"/>
      <c r="F595" s="2747"/>
      <c r="G595" s="2748"/>
      <c r="H595" s="2748"/>
      <c r="I595" s="2748"/>
      <c r="J595" s="2749"/>
      <c r="K595" s="2749"/>
      <c r="L595" s="2750"/>
      <c r="M595" s="2750"/>
      <c r="N595" s="2748"/>
      <c r="O595" s="3110"/>
      <c r="P595" s="2733"/>
      <c r="Q595" s="2735"/>
      <c r="R595" s="2735"/>
      <c r="S595" s="2735"/>
      <c r="T595" s="2752"/>
      <c r="U595" s="2748"/>
      <c r="V595" s="132"/>
      <c r="W595" s="132"/>
      <c r="X595" s="37" t="s">
        <v>3016</v>
      </c>
      <c r="Y595" s="2563"/>
      <c r="Z595" s="2563"/>
      <c r="AA595" s="21"/>
      <c r="AB595" s="21"/>
      <c r="AC595" s="21">
        <v>7000</v>
      </c>
      <c r="AD595" s="21"/>
      <c r="AE595" s="21"/>
      <c r="AF595" s="41"/>
      <c r="AG595" s="24" t="s">
        <v>199</v>
      </c>
      <c r="AH595" s="2745"/>
    </row>
    <row r="596" spans="1:34" s="18" customFormat="1" ht="18" customHeight="1" x14ac:dyDescent="0.25">
      <c r="A596" s="2572"/>
      <c r="B596" s="2578"/>
      <c r="C596" s="3060"/>
      <c r="D596" s="2598"/>
      <c r="E596" s="2879"/>
      <c r="F596" s="2880"/>
      <c r="G596" s="2846"/>
      <c r="H596" s="2846"/>
      <c r="I596" s="2846"/>
      <c r="J596" s="2848"/>
      <c r="K596" s="2848"/>
      <c r="L596" s="2881"/>
      <c r="M596" s="2881"/>
      <c r="N596" s="2846"/>
      <c r="O596" s="3108"/>
      <c r="P596" s="2883"/>
      <c r="Q596" s="2884"/>
      <c r="R596" s="2884"/>
      <c r="S596" s="2884"/>
      <c r="T596" s="2955"/>
      <c r="U596" s="2846"/>
      <c r="V596" s="81"/>
      <c r="W596" s="81"/>
      <c r="X596" s="42" t="s">
        <v>3017</v>
      </c>
      <c r="Y596" s="43"/>
      <c r="Z596" s="43"/>
      <c r="AA596" s="27"/>
      <c r="AB596" s="27"/>
      <c r="AC596" s="27">
        <v>7000</v>
      </c>
      <c r="AD596" s="27"/>
      <c r="AE596" s="27"/>
      <c r="AF596" s="28"/>
      <c r="AG596" s="29" t="s">
        <v>199</v>
      </c>
      <c r="AH596" s="2822"/>
    </row>
    <row r="597" spans="1:34" s="18" customFormat="1" ht="57.75" customHeight="1" x14ac:dyDescent="0.25">
      <c r="A597" s="2572"/>
      <c r="B597" s="2578"/>
      <c r="C597" s="3058" t="s">
        <v>19</v>
      </c>
      <c r="D597" s="2596" t="s">
        <v>20</v>
      </c>
      <c r="E597" s="2878" t="s">
        <v>74</v>
      </c>
      <c r="F597" s="2757" t="s">
        <v>200</v>
      </c>
      <c r="G597" s="2845" t="s">
        <v>1315</v>
      </c>
      <c r="H597" s="2845" t="s">
        <v>1316</v>
      </c>
      <c r="I597" s="2845" t="s">
        <v>1317</v>
      </c>
      <c r="J597" s="2760">
        <v>0</v>
      </c>
      <c r="K597" s="2760">
        <v>1</v>
      </c>
      <c r="L597" s="2761">
        <v>0</v>
      </c>
      <c r="M597" s="2761">
        <v>18</v>
      </c>
      <c r="N597" s="2845" t="s">
        <v>1318</v>
      </c>
      <c r="O597" s="2960" t="s">
        <v>1319</v>
      </c>
      <c r="P597" s="2732">
        <v>0</v>
      </c>
      <c r="Q597" s="2734">
        <f>AD597</f>
        <v>302.39999999999998</v>
      </c>
      <c r="R597" s="2734">
        <v>0</v>
      </c>
      <c r="S597" s="2734">
        <v>0</v>
      </c>
      <c r="T597" s="2953">
        <f>SUM(P597:R598)</f>
        <v>302.39999999999998</v>
      </c>
      <c r="U597" s="2845" t="s">
        <v>1320</v>
      </c>
      <c r="V597" s="250" t="s">
        <v>340</v>
      </c>
      <c r="W597" s="83"/>
      <c r="X597" s="286" t="s">
        <v>824</v>
      </c>
      <c r="Y597" s="1305"/>
      <c r="Z597" s="1305"/>
      <c r="AA597" s="1305"/>
      <c r="AB597" s="34"/>
      <c r="AC597" s="34"/>
      <c r="AD597" s="51">
        <f>AC598</f>
        <v>302.39999999999998</v>
      </c>
      <c r="AE597" s="49"/>
      <c r="AF597" s="52"/>
      <c r="AG597" s="52"/>
      <c r="AH597" s="2744"/>
    </row>
    <row r="598" spans="1:34" ht="32.25" customHeight="1" x14ac:dyDescent="0.25">
      <c r="A598" s="2572"/>
      <c r="B598" s="2578"/>
      <c r="C598" s="3060"/>
      <c r="D598" s="2598"/>
      <c r="E598" s="2879"/>
      <c r="F598" s="2880"/>
      <c r="G598" s="2846"/>
      <c r="H598" s="2846"/>
      <c r="I598" s="2846"/>
      <c r="J598" s="2848"/>
      <c r="K598" s="2848"/>
      <c r="L598" s="2881"/>
      <c r="M598" s="2881"/>
      <c r="N598" s="2846"/>
      <c r="O598" s="3108"/>
      <c r="P598" s="2883"/>
      <c r="Q598" s="2884"/>
      <c r="R598" s="2884"/>
      <c r="S598" s="2884"/>
      <c r="T598" s="2955"/>
      <c r="U598" s="2846"/>
      <c r="V598" s="84"/>
      <c r="W598" s="146" t="s">
        <v>200</v>
      </c>
      <c r="X598" s="53" t="s">
        <v>1321</v>
      </c>
      <c r="Y598" s="1306">
        <v>1</v>
      </c>
      <c r="Z598" s="1307" t="s">
        <v>1322</v>
      </c>
      <c r="AA598" s="448">
        <v>270</v>
      </c>
      <c r="AB598" s="116">
        <f t="shared" ref="AB598:AB726" si="103">+Y598*AA598</f>
        <v>270</v>
      </c>
      <c r="AC598" s="116">
        <f t="shared" si="100"/>
        <v>302.39999999999998</v>
      </c>
      <c r="AD598" s="57"/>
      <c r="AE598" s="55"/>
      <c r="AF598" s="58"/>
      <c r="AG598" s="58" t="s">
        <v>199</v>
      </c>
      <c r="AH598" s="2822"/>
    </row>
    <row r="599" spans="1:34" ht="33.75" customHeight="1" x14ac:dyDescent="0.25">
      <c r="A599" s="2572"/>
      <c r="B599" s="2578"/>
      <c r="C599" s="3058" t="s">
        <v>19</v>
      </c>
      <c r="D599" s="2596" t="s">
        <v>20</v>
      </c>
      <c r="E599" s="2878" t="s">
        <v>74</v>
      </c>
      <c r="F599" s="2757" t="s">
        <v>200</v>
      </c>
      <c r="G599" s="2845" t="s">
        <v>1323</v>
      </c>
      <c r="H599" s="2845" t="s">
        <v>1324</v>
      </c>
      <c r="I599" s="2845" t="s">
        <v>1325</v>
      </c>
      <c r="J599" s="2760">
        <v>0</v>
      </c>
      <c r="K599" s="2760">
        <v>1</v>
      </c>
      <c r="L599" s="2761">
        <v>0</v>
      </c>
      <c r="M599" s="2761">
        <v>18</v>
      </c>
      <c r="N599" s="2845" t="s">
        <v>1326</v>
      </c>
      <c r="O599" s="2960" t="s">
        <v>1327</v>
      </c>
      <c r="P599" s="2732">
        <v>0</v>
      </c>
      <c r="Q599" s="2734">
        <v>0</v>
      </c>
      <c r="R599" s="2734">
        <f>+AD599</f>
        <v>36960</v>
      </c>
      <c r="S599" s="2734">
        <v>0</v>
      </c>
      <c r="T599" s="2953">
        <f>SUM(P599:R600)</f>
        <v>36960</v>
      </c>
      <c r="U599" s="2845" t="s">
        <v>1328</v>
      </c>
      <c r="V599" s="82" t="s">
        <v>639</v>
      </c>
      <c r="W599" s="412"/>
      <c r="X599" s="1308" t="s">
        <v>534</v>
      </c>
      <c r="Y599" s="1308"/>
      <c r="Z599" s="631"/>
      <c r="AA599" s="631"/>
      <c r="AB599" s="15"/>
      <c r="AC599" s="15"/>
      <c r="AD599" s="35">
        <f>AC600</f>
        <v>36960</v>
      </c>
      <c r="AE599" s="32"/>
      <c r="AF599" s="36"/>
      <c r="AG599" s="36"/>
      <c r="AH599" s="2744" t="s">
        <v>1329</v>
      </c>
    </row>
    <row r="600" spans="1:34" ht="33.75" customHeight="1" x14ac:dyDescent="0.25">
      <c r="A600" s="2572"/>
      <c r="B600" s="2578"/>
      <c r="C600" s="3060"/>
      <c r="D600" s="2598"/>
      <c r="E600" s="2879"/>
      <c r="F600" s="2880"/>
      <c r="G600" s="2846"/>
      <c r="H600" s="2846"/>
      <c r="I600" s="2846"/>
      <c r="J600" s="2848"/>
      <c r="K600" s="2848"/>
      <c r="L600" s="2881"/>
      <c r="M600" s="2881"/>
      <c r="N600" s="2846"/>
      <c r="O600" s="3108"/>
      <c r="P600" s="2883"/>
      <c r="Q600" s="2884"/>
      <c r="R600" s="2884"/>
      <c r="S600" s="2884"/>
      <c r="T600" s="2955"/>
      <c r="U600" s="2846"/>
      <c r="V600" s="81"/>
      <c r="W600" s="143" t="s">
        <v>200</v>
      </c>
      <c r="X600" s="42" t="s">
        <v>1330</v>
      </c>
      <c r="Y600" s="1309">
        <v>1</v>
      </c>
      <c r="Z600" s="1310" t="s">
        <v>1322</v>
      </c>
      <c r="AA600" s="1311">
        <v>33000</v>
      </c>
      <c r="AB600" s="27">
        <f t="shared" ref="AB600:AB662" si="104">+Y600*AA600</f>
        <v>33000</v>
      </c>
      <c r="AC600" s="27">
        <f t="shared" ref="AC600:AC662" si="105">+AB600*0.12+AB600</f>
        <v>36960</v>
      </c>
      <c r="AD600" s="46"/>
      <c r="AE600" s="44"/>
      <c r="AF600" s="29" t="s">
        <v>199</v>
      </c>
      <c r="AG600" s="29"/>
      <c r="AH600" s="2822"/>
    </row>
    <row r="601" spans="1:34" ht="33.950000000000003" customHeight="1" x14ac:dyDescent="0.25">
      <c r="A601" s="2572"/>
      <c r="B601" s="2578"/>
      <c r="C601" s="3058" t="s">
        <v>21</v>
      </c>
      <c r="D601" s="2596" t="s">
        <v>22</v>
      </c>
      <c r="E601" s="2878" t="s">
        <v>43</v>
      </c>
      <c r="F601" s="2757" t="s">
        <v>200</v>
      </c>
      <c r="G601" s="2845" t="s">
        <v>1331</v>
      </c>
      <c r="H601" s="2845" t="s">
        <v>1332</v>
      </c>
      <c r="I601" s="2845" t="s">
        <v>1333</v>
      </c>
      <c r="J601" s="2760">
        <v>0</v>
      </c>
      <c r="K601" s="2760">
        <v>2</v>
      </c>
      <c r="L601" s="2761">
        <v>0</v>
      </c>
      <c r="M601" s="2761">
        <v>22</v>
      </c>
      <c r="N601" s="2845" t="s">
        <v>1334</v>
      </c>
      <c r="O601" s="2960" t="s">
        <v>1335</v>
      </c>
      <c r="P601" s="2732">
        <f>+AD672+AD674+AD676</f>
        <v>26141.921600000001</v>
      </c>
      <c r="Q601" s="2734">
        <f>+AD601+AD603+AD605+AD607+AD610+AD612+AD618+AD621+AD623+AD626+AD628+AD663+AD666+AD670+AD678+AD680+AD684+AD686+AD690+AD692</f>
        <v>92174.950799999977</v>
      </c>
      <c r="R601" s="2734">
        <f>+AD682</f>
        <v>29999.759999999998</v>
      </c>
      <c r="S601" s="2734">
        <v>0</v>
      </c>
      <c r="T601" s="2953">
        <f>SUM(P601:R694)</f>
        <v>148316.63239999997</v>
      </c>
      <c r="U601" s="2845" t="s">
        <v>1336</v>
      </c>
      <c r="V601" s="250" t="s">
        <v>339</v>
      </c>
      <c r="W601" s="83"/>
      <c r="X601" s="1312" t="s">
        <v>206</v>
      </c>
      <c r="Y601" s="1313"/>
      <c r="Z601" s="632"/>
      <c r="AA601" s="632"/>
      <c r="AB601" s="34"/>
      <c r="AC601" s="34"/>
      <c r="AD601" s="51">
        <f>AC602</f>
        <v>448</v>
      </c>
      <c r="AE601" s="49"/>
      <c r="AF601" s="52"/>
      <c r="AG601" s="52"/>
      <c r="AH601" s="2744" t="s">
        <v>1337</v>
      </c>
    </row>
    <row r="602" spans="1:34" ht="33.950000000000003" customHeight="1" x14ac:dyDescent="0.25">
      <c r="A602" s="2572"/>
      <c r="B602" s="2578"/>
      <c r="C602" s="3059"/>
      <c r="D602" s="2597"/>
      <c r="E602" s="2746"/>
      <c r="F602" s="2747"/>
      <c r="G602" s="2748"/>
      <c r="H602" s="2748"/>
      <c r="I602" s="2748"/>
      <c r="J602" s="2749"/>
      <c r="K602" s="2749"/>
      <c r="L602" s="2750"/>
      <c r="M602" s="2750"/>
      <c r="N602" s="2748"/>
      <c r="O602" s="3110"/>
      <c r="P602" s="2733"/>
      <c r="Q602" s="2735"/>
      <c r="R602" s="2735"/>
      <c r="S602" s="2735"/>
      <c r="T602" s="2752"/>
      <c r="U602" s="2748"/>
      <c r="V602" s="249"/>
      <c r="W602" s="129" t="s">
        <v>200</v>
      </c>
      <c r="X602" s="37" t="s">
        <v>1338</v>
      </c>
      <c r="Y602" s="1314">
        <v>1</v>
      </c>
      <c r="Z602" s="1315" t="s">
        <v>1322</v>
      </c>
      <c r="AA602" s="447">
        <v>400</v>
      </c>
      <c r="AB602" s="21">
        <f t="shared" si="104"/>
        <v>400</v>
      </c>
      <c r="AC602" s="21">
        <f t="shared" si="105"/>
        <v>448</v>
      </c>
      <c r="AD602" s="41"/>
      <c r="AE602" s="39"/>
      <c r="AF602" s="24"/>
      <c r="AG602" s="24" t="s">
        <v>199</v>
      </c>
      <c r="AH602" s="2745"/>
    </row>
    <row r="603" spans="1:34" ht="45" customHeight="1" x14ac:dyDescent="0.25">
      <c r="A603" s="2572"/>
      <c r="B603" s="2578"/>
      <c r="C603" s="3059"/>
      <c r="D603" s="2597"/>
      <c r="E603" s="2746"/>
      <c r="F603" s="2747"/>
      <c r="G603" s="2748"/>
      <c r="H603" s="2748"/>
      <c r="I603" s="2748"/>
      <c r="J603" s="2749"/>
      <c r="K603" s="2749"/>
      <c r="L603" s="2750"/>
      <c r="M603" s="2750"/>
      <c r="N603" s="2748"/>
      <c r="O603" s="3110"/>
      <c r="P603" s="2733"/>
      <c r="Q603" s="2735"/>
      <c r="R603" s="2735"/>
      <c r="S603" s="2735"/>
      <c r="T603" s="2752"/>
      <c r="U603" s="2748"/>
      <c r="V603" s="249" t="s">
        <v>535</v>
      </c>
      <c r="W603" s="80"/>
      <c r="X603" s="248" t="s">
        <v>207</v>
      </c>
      <c r="Y603" s="1316"/>
      <c r="Z603" s="1314"/>
      <c r="AA603" s="1315"/>
      <c r="AB603" s="21"/>
      <c r="AC603" s="21"/>
      <c r="AD603" s="41">
        <f>AC604</f>
        <v>4144</v>
      </c>
      <c r="AE603" s="39"/>
      <c r="AF603" s="24"/>
      <c r="AG603" s="24"/>
      <c r="AH603" s="2745"/>
    </row>
    <row r="604" spans="1:34" ht="18" customHeight="1" x14ac:dyDescent="0.25">
      <c r="A604" s="2572"/>
      <c r="B604" s="2578"/>
      <c r="C604" s="3059"/>
      <c r="D604" s="2597"/>
      <c r="E604" s="2746"/>
      <c r="F604" s="2747"/>
      <c r="G604" s="2748"/>
      <c r="H604" s="2748"/>
      <c r="I604" s="2748"/>
      <c r="J604" s="2749"/>
      <c r="K604" s="2749"/>
      <c r="L604" s="2750"/>
      <c r="M604" s="2750"/>
      <c r="N604" s="2748"/>
      <c r="O604" s="3110"/>
      <c r="P604" s="2733"/>
      <c r="Q604" s="2735"/>
      <c r="R604" s="2735"/>
      <c r="S604" s="2735"/>
      <c r="T604" s="2752"/>
      <c r="U604" s="2748"/>
      <c r="V604" s="249"/>
      <c r="W604" s="129" t="s">
        <v>200</v>
      </c>
      <c r="X604" s="37" t="s">
        <v>1339</v>
      </c>
      <c r="Y604" s="1314">
        <v>1</v>
      </c>
      <c r="Z604" s="1315" t="s">
        <v>1322</v>
      </c>
      <c r="AA604" s="447">
        <v>3700</v>
      </c>
      <c r="AB604" s="21">
        <f t="shared" si="104"/>
        <v>3700</v>
      </c>
      <c r="AC604" s="21">
        <f t="shared" si="105"/>
        <v>4144</v>
      </c>
      <c r="AD604" s="41"/>
      <c r="AE604" s="39"/>
      <c r="AF604" s="24"/>
      <c r="AG604" s="24" t="s">
        <v>199</v>
      </c>
      <c r="AH604" s="2745"/>
    </row>
    <row r="605" spans="1:34" ht="56.25" customHeight="1" x14ac:dyDescent="0.25">
      <c r="A605" s="2572"/>
      <c r="B605" s="2578"/>
      <c r="C605" s="3059"/>
      <c r="D605" s="2597"/>
      <c r="E605" s="2746"/>
      <c r="F605" s="2747"/>
      <c r="G605" s="2748"/>
      <c r="H605" s="2748"/>
      <c r="I605" s="2748"/>
      <c r="J605" s="2749"/>
      <c r="K605" s="2749"/>
      <c r="L605" s="2750"/>
      <c r="M605" s="2750"/>
      <c r="N605" s="2748"/>
      <c r="O605" s="3110"/>
      <c r="P605" s="2733"/>
      <c r="Q605" s="2735"/>
      <c r="R605" s="2735"/>
      <c r="S605" s="2735"/>
      <c r="T605" s="2752"/>
      <c r="U605" s="2748"/>
      <c r="V605" s="249" t="s">
        <v>469</v>
      </c>
      <c r="W605" s="80"/>
      <c r="X605" s="248" t="s">
        <v>208</v>
      </c>
      <c r="Y605" s="1316"/>
      <c r="Z605" s="1314"/>
      <c r="AA605" s="1315"/>
      <c r="AB605" s="21"/>
      <c r="AC605" s="21"/>
      <c r="AD605" s="41">
        <f>AC606</f>
        <v>99.999999999999986</v>
      </c>
      <c r="AE605" s="39"/>
      <c r="AF605" s="24"/>
      <c r="AG605" s="24"/>
      <c r="AH605" s="2745"/>
    </row>
    <row r="606" spans="1:34" ht="18" customHeight="1" x14ac:dyDescent="0.25">
      <c r="A606" s="2572"/>
      <c r="B606" s="2578"/>
      <c r="C606" s="3059"/>
      <c r="D606" s="2597"/>
      <c r="E606" s="2746"/>
      <c r="F606" s="2747"/>
      <c r="G606" s="2748"/>
      <c r="H606" s="2748"/>
      <c r="I606" s="2748"/>
      <c r="J606" s="2749"/>
      <c r="K606" s="2749"/>
      <c r="L606" s="2750"/>
      <c r="M606" s="2750"/>
      <c r="N606" s="2748"/>
      <c r="O606" s="3110"/>
      <c r="P606" s="2733"/>
      <c r="Q606" s="2735"/>
      <c r="R606" s="2735"/>
      <c r="S606" s="2735"/>
      <c r="T606" s="2752"/>
      <c r="U606" s="2748"/>
      <c r="V606" s="249"/>
      <c r="W606" s="129" t="s">
        <v>200</v>
      </c>
      <c r="X606" s="37" t="s">
        <v>1340</v>
      </c>
      <c r="Y606" s="1314">
        <v>10</v>
      </c>
      <c r="Z606" s="1315" t="s">
        <v>204</v>
      </c>
      <c r="AA606" s="447">
        <f>10/1.12</f>
        <v>8.928571428571427</v>
      </c>
      <c r="AB606" s="21">
        <f t="shared" si="104"/>
        <v>89.285714285714278</v>
      </c>
      <c r="AC606" s="21">
        <f t="shared" si="105"/>
        <v>99.999999999999986</v>
      </c>
      <c r="AD606" s="41"/>
      <c r="AE606" s="39"/>
      <c r="AF606" s="24"/>
      <c r="AG606" s="24" t="s">
        <v>199</v>
      </c>
      <c r="AH606" s="2745"/>
    </row>
    <row r="607" spans="1:34" ht="18" customHeight="1" x14ac:dyDescent="0.25">
      <c r="A607" s="2573"/>
      <c r="B607" s="2579"/>
      <c r="C607" s="3059"/>
      <c r="D607" s="2597"/>
      <c r="E607" s="2746"/>
      <c r="F607" s="2747"/>
      <c r="G607" s="2748"/>
      <c r="H607" s="2748"/>
      <c r="I607" s="2748"/>
      <c r="J607" s="2749"/>
      <c r="K607" s="2749"/>
      <c r="L607" s="2750"/>
      <c r="M607" s="2750"/>
      <c r="N607" s="2748"/>
      <c r="O607" s="3110"/>
      <c r="P607" s="2733"/>
      <c r="Q607" s="2735"/>
      <c r="R607" s="2735"/>
      <c r="S607" s="2735"/>
      <c r="T607" s="2752"/>
      <c r="U607" s="2748"/>
      <c r="V607" s="249" t="s">
        <v>434</v>
      </c>
      <c r="W607" s="80"/>
      <c r="X607" s="248" t="s">
        <v>436</v>
      </c>
      <c r="Y607" s="1316"/>
      <c r="Z607" s="1314"/>
      <c r="AA607" s="1315"/>
      <c r="AB607" s="21"/>
      <c r="AC607" s="21"/>
      <c r="AD607" s="41">
        <f>AC608+AC609</f>
        <v>260</v>
      </c>
      <c r="AE607" s="39"/>
      <c r="AF607" s="24"/>
      <c r="AG607" s="24"/>
      <c r="AH607" s="2745"/>
    </row>
    <row r="608" spans="1:34" ht="18" customHeight="1" x14ac:dyDescent="0.25">
      <c r="A608" s="2571" t="s">
        <v>153</v>
      </c>
      <c r="B608" s="2577" t="s">
        <v>153</v>
      </c>
      <c r="C608" s="3059"/>
      <c r="D608" s="2597"/>
      <c r="E608" s="2746"/>
      <c r="F608" s="2747"/>
      <c r="G608" s="2748"/>
      <c r="H608" s="2748"/>
      <c r="I608" s="2748"/>
      <c r="J608" s="2749"/>
      <c r="K608" s="2749"/>
      <c r="L608" s="2750"/>
      <c r="M608" s="2750"/>
      <c r="N608" s="2748"/>
      <c r="O608" s="3110"/>
      <c r="P608" s="2733"/>
      <c r="Q608" s="2735"/>
      <c r="R608" s="2735"/>
      <c r="S608" s="2735"/>
      <c r="T608" s="2752"/>
      <c r="U608" s="2748"/>
      <c r="V608" s="249"/>
      <c r="W608" s="129" t="s">
        <v>200</v>
      </c>
      <c r="X608" s="37" t="s">
        <v>1341</v>
      </c>
      <c r="Y608" s="1314">
        <v>10</v>
      </c>
      <c r="Z608" s="1315" t="s">
        <v>204</v>
      </c>
      <c r="AA608" s="447">
        <f>15/1.12</f>
        <v>13.392857142857142</v>
      </c>
      <c r="AB608" s="21">
        <f t="shared" si="104"/>
        <v>133.92857142857142</v>
      </c>
      <c r="AC608" s="21">
        <f t="shared" si="105"/>
        <v>150</v>
      </c>
      <c r="AD608" s="41"/>
      <c r="AE608" s="39"/>
      <c r="AF608" s="24"/>
      <c r="AG608" s="24" t="s">
        <v>199</v>
      </c>
      <c r="AH608" s="2745"/>
    </row>
    <row r="609" spans="1:34" ht="18" customHeight="1" x14ac:dyDescent="0.25">
      <c r="A609" s="2572"/>
      <c r="B609" s="2578"/>
      <c r="C609" s="3059"/>
      <c r="D609" s="2597"/>
      <c r="E609" s="2746"/>
      <c r="F609" s="2747"/>
      <c r="G609" s="2748"/>
      <c r="H609" s="2748"/>
      <c r="I609" s="2748"/>
      <c r="J609" s="2749"/>
      <c r="K609" s="2749"/>
      <c r="L609" s="2750"/>
      <c r="M609" s="2750"/>
      <c r="N609" s="2748"/>
      <c r="O609" s="3110"/>
      <c r="P609" s="2733"/>
      <c r="Q609" s="2735"/>
      <c r="R609" s="2735"/>
      <c r="S609" s="2735"/>
      <c r="T609" s="2752"/>
      <c r="U609" s="2748"/>
      <c r="V609" s="249"/>
      <c r="W609" s="129" t="s">
        <v>200</v>
      </c>
      <c r="X609" s="37" t="s">
        <v>1342</v>
      </c>
      <c r="Y609" s="1314">
        <v>11</v>
      </c>
      <c r="Z609" s="1315" t="s">
        <v>204</v>
      </c>
      <c r="AA609" s="447">
        <f>10/1.12</f>
        <v>8.928571428571427</v>
      </c>
      <c r="AB609" s="21">
        <f t="shared" si="104"/>
        <v>98.214285714285694</v>
      </c>
      <c r="AC609" s="21">
        <f t="shared" si="105"/>
        <v>109.99999999999997</v>
      </c>
      <c r="AD609" s="41"/>
      <c r="AE609" s="39"/>
      <c r="AF609" s="24"/>
      <c r="AG609" s="24" t="s">
        <v>199</v>
      </c>
      <c r="AH609" s="2745"/>
    </row>
    <row r="610" spans="1:34" ht="18" customHeight="1" x14ac:dyDescent="0.25">
      <c r="A610" s="2572"/>
      <c r="B610" s="2578"/>
      <c r="C610" s="3059"/>
      <c r="D610" s="2597"/>
      <c r="E610" s="2746"/>
      <c r="F610" s="2747"/>
      <c r="G610" s="2748"/>
      <c r="H610" s="2748"/>
      <c r="I610" s="2748"/>
      <c r="J610" s="2749"/>
      <c r="K610" s="2749"/>
      <c r="L610" s="2750"/>
      <c r="M610" s="2750"/>
      <c r="N610" s="2748"/>
      <c r="O610" s="3110"/>
      <c r="P610" s="2733"/>
      <c r="Q610" s="2735"/>
      <c r="R610" s="2735"/>
      <c r="S610" s="2735"/>
      <c r="T610" s="2752"/>
      <c r="U610" s="2748"/>
      <c r="V610" s="249" t="s">
        <v>388</v>
      </c>
      <c r="W610" s="129"/>
      <c r="X610" s="248" t="s">
        <v>212</v>
      </c>
      <c r="Y610" s="1314"/>
      <c r="Z610" s="1315"/>
      <c r="AA610" s="447"/>
      <c r="AB610" s="21"/>
      <c r="AC610" s="21"/>
      <c r="AD610" s="41">
        <f>+AC611</f>
        <v>35.167999999999999</v>
      </c>
      <c r="AE610" s="39"/>
      <c r="AF610" s="24"/>
      <c r="AG610" s="24"/>
      <c r="AH610" s="2745"/>
    </row>
    <row r="611" spans="1:34" ht="18" customHeight="1" x14ac:dyDescent="0.25">
      <c r="A611" s="2572"/>
      <c r="B611" s="2578"/>
      <c r="C611" s="3059"/>
      <c r="D611" s="2597"/>
      <c r="E611" s="2746"/>
      <c r="F611" s="2747"/>
      <c r="G611" s="2748"/>
      <c r="H611" s="2748"/>
      <c r="I611" s="2748"/>
      <c r="J611" s="2749"/>
      <c r="K611" s="2749"/>
      <c r="L611" s="2750"/>
      <c r="M611" s="2750"/>
      <c r="N611" s="2748"/>
      <c r="O611" s="3110"/>
      <c r="P611" s="2733"/>
      <c r="Q611" s="2735"/>
      <c r="R611" s="2735"/>
      <c r="S611" s="2735"/>
      <c r="T611" s="2752"/>
      <c r="U611" s="2748"/>
      <c r="V611" s="249"/>
      <c r="W611" s="129" t="s">
        <v>200</v>
      </c>
      <c r="X611" s="37" t="s">
        <v>1343</v>
      </c>
      <c r="Y611" s="1314">
        <v>2</v>
      </c>
      <c r="Z611" s="1315" t="s">
        <v>204</v>
      </c>
      <c r="AA611" s="447">
        <v>15.7</v>
      </c>
      <c r="AB611" s="21">
        <f t="shared" ref="AB611" si="106">+Y611*AA611</f>
        <v>31.4</v>
      </c>
      <c r="AC611" s="21">
        <f t="shared" ref="AC611" si="107">+AB611*0.12+AB611</f>
        <v>35.167999999999999</v>
      </c>
      <c r="AD611" s="41"/>
      <c r="AE611" s="39"/>
      <c r="AF611" s="24"/>
      <c r="AG611" s="24" t="s">
        <v>199</v>
      </c>
      <c r="AH611" s="2745"/>
    </row>
    <row r="612" spans="1:34" ht="18" customHeight="1" x14ac:dyDescent="0.25">
      <c r="A612" s="2572"/>
      <c r="B612" s="2578"/>
      <c r="C612" s="3059"/>
      <c r="D612" s="2597"/>
      <c r="E612" s="2746"/>
      <c r="F612" s="2747"/>
      <c r="G612" s="2748"/>
      <c r="H612" s="2748"/>
      <c r="I612" s="2748"/>
      <c r="J612" s="2749"/>
      <c r="K612" s="2749"/>
      <c r="L612" s="2750"/>
      <c r="M612" s="2750"/>
      <c r="N612" s="2748"/>
      <c r="O612" s="3110"/>
      <c r="P612" s="2733"/>
      <c r="Q612" s="2735"/>
      <c r="R612" s="2735"/>
      <c r="S612" s="2735"/>
      <c r="T612" s="2752"/>
      <c r="U612" s="2748"/>
      <c r="V612" s="619" t="s">
        <v>468</v>
      </c>
      <c r="W612" s="80"/>
      <c r="X612" s="248" t="s">
        <v>297</v>
      </c>
      <c r="Y612" s="1316"/>
      <c r="Z612" s="1314"/>
      <c r="AA612" s="1315"/>
      <c r="AB612" s="21"/>
      <c r="AC612" s="21"/>
      <c r="AD612" s="41">
        <f>SUM(AC613:AC617)</f>
        <v>298</v>
      </c>
      <c r="AE612" s="39"/>
      <c r="AF612" s="24"/>
      <c r="AG612" s="24"/>
      <c r="AH612" s="2745"/>
    </row>
    <row r="613" spans="1:34" ht="18" customHeight="1" x14ac:dyDescent="0.25">
      <c r="A613" s="2572"/>
      <c r="B613" s="2578"/>
      <c r="C613" s="3059"/>
      <c r="D613" s="2597"/>
      <c r="E613" s="2746"/>
      <c r="F613" s="2747"/>
      <c r="G613" s="2748"/>
      <c r="H613" s="2748"/>
      <c r="I613" s="2748"/>
      <c r="J613" s="2749"/>
      <c r="K613" s="2749"/>
      <c r="L613" s="2750"/>
      <c r="M613" s="2750"/>
      <c r="N613" s="2748"/>
      <c r="O613" s="3110"/>
      <c r="P613" s="2733"/>
      <c r="Q613" s="2735"/>
      <c r="R613" s="2735"/>
      <c r="S613" s="2735"/>
      <c r="T613" s="2752"/>
      <c r="U613" s="2748"/>
      <c r="V613" s="249"/>
      <c r="W613" s="351" t="s">
        <v>1344</v>
      </c>
      <c r="X613" s="37" t="s">
        <v>1345</v>
      </c>
      <c r="Y613" s="1314">
        <v>2</v>
      </c>
      <c r="Z613" s="1315" t="s">
        <v>204</v>
      </c>
      <c r="AA613" s="447">
        <f>12/1.12</f>
        <v>10.714285714285714</v>
      </c>
      <c r="AB613" s="21">
        <f t="shared" si="104"/>
        <v>21.428571428571427</v>
      </c>
      <c r="AC613" s="21">
        <f t="shared" si="105"/>
        <v>24</v>
      </c>
      <c r="AD613" s="41"/>
      <c r="AE613" s="39"/>
      <c r="AF613" s="24"/>
      <c r="AG613" s="24" t="s">
        <v>199</v>
      </c>
      <c r="AH613" s="3161"/>
    </row>
    <row r="614" spans="1:34" ht="18" customHeight="1" x14ac:dyDescent="0.25">
      <c r="A614" s="2572"/>
      <c r="B614" s="2578"/>
      <c r="C614" s="3059"/>
      <c r="D614" s="2597"/>
      <c r="E614" s="2746"/>
      <c r="F614" s="2747"/>
      <c r="G614" s="2748"/>
      <c r="H614" s="2748"/>
      <c r="I614" s="2748"/>
      <c r="J614" s="2749"/>
      <c r="K614" s="2749"/>
      <c r="L614" s="2750"/>
      <c r="M614" s="2750"/>
      <c r="N614" s="2748"/>
      <c r="O614" s="3110"/>
      <c r="P614" s="2733"/>
      <c r="Q614" s="2735"/>
      <c r="R614" s="2735"/>
      <c r="S614" s="2735"/>
      <c r="T614" s="2752"/>
      <c r="U614" s="2748"/>
      <c r="V614" s="249"/>
      <c r="W614" s="351" t="s">
        <v>1346</v>
      </c>
      <c r="X614" s="37" t="s">
        <v>1347</v>
      </c>
      <c r="Y614" s="1314">
        <v>2</v>
      </c>
      <c r="Z614" s="1315" t="s">
        <v>204</v>
      </c>
      <c r="AA614" s="447">
        <f>15/1.12</f>
        <v>13.392857142857142</v>
      </c>
      <c r="AB614" s="21">
        <f t="shared" si="104"/>
        <v>26.785714285714285</v>
      </c>
      <c r="AC614" s="21">
        <f t="shared" si="105"/>
        <v>30</v>
      </c>
      <c r="AD614" s="41"/>
      <c r="AE614" s="39"/>
      <c r="AF614" s="24"/>
      <c r="AG614" s="24" t="s">
        <v>199</v>
      </c>
      <c r="AH614" s="3162">
        <f>AD618+AD601+AD603+AD605+AD607+AD610+AD612</f>
        <v>6176.1727999999994</v>
      </c>
    </row>
    <row r="615" spans="1:34" ht="18" customHeight="1" x14ac:dyDescent="0.25">
      <c r="A615" s="2572"/>
      <c r="B615" s="2578"/>
      <c r="C615" s="3059"/>
      <c r="D615" s="2597"/>
      <c r="E615" s="2746"/>
      <c r="F615" s="2747"/>
      <c r="G615" s="2748"/>
      <c r="H615" s="2748"/>
      <c r="I615" s="2748"/>
      <c r="J615" s="2749"/>
      <c r="K615" s="2749"/>
      <c r="L615" s="2750"/>
      <c r="M615" s="2750"/>
      <c r="N615" s="2748"/>
      <c r="O615" s="3110"/>
      <c r="P615" s="2733"/>
      <c r="Q615" s="2735"/>
      <c r="R615" s="2735"/>
      <c r="S615" s="2735"/>
      <c r="T615" s="2752"/>
      <c r="U615" s="2748"/>
      <c r="V615" s="249"/>
      <c r="W615" s="914">
        <v>17060080001</v>
      </c>
      <c r="X615" s="37" t="s">
        <v>1348</v>
      </c>
      <c r="Y615" s="1314">
        <v>2</v>
      </c>
      <c r="Z615" s="1315" t="s">
        <v>204</v>
      </c>
      <c r="AA615" s="447">
        <f>75/1.12</f>
        <v>66.964285714285708</v>
      </c>
      <c r="AB615" s="21">
        <f t="shared" si="104"/>
        <v>133.92857142857142</v>
      </c>
      <c r="AC615" s="21">
        <f t="shared" si="105"/>
        <v>150</v>
      </c>
      <c r="AD615" s="41"/>
      <c r="AE615" s="39"/>
      <c r="AF615" s="24"/>
      <c r="AG615" s="24" t="s">
        <v>199</v>
      </c>
      <c r="AH615" s="3163"/>
    </row>
    <row r="616" spans="1:34" ht="18" customHeight="1" x14ac:dyDescent="0.25">
      <c r="A616" s="2572"/>
      <c r="B616" s="2578"/>
      <c r="C616" s="3059"/>
      <c r="D616" s="2597"/>
      <c r="E616" s="2746"/>
      <c r="F616" s="2747"/>
      <c r="G616" s="2748"/>
      <c r="H616" s="2748"/>
      <c r="I616" s="2748"/>
      <c r="J616" s="2749"/>
      <c r="K616" s="2749"/>
      <c r="L616" s="2750"/>
      <c r="M616" s="2750"/>
      <c r="N616" s="2748"/>
      <c r="O616" s="3110"/>
      <c r="P616" s="2733"/>
      <c r="Q616" s="2735"/>
      <c r="R616" s="2735"/>
      <c r="S616" s="2735"/>
      <c r="T616" s="2752"/>
      <c r="U616" s="2748"/>
      <c r="V616" s="249"/>
      <c r="W616" s="129" t="s">
        <v>200</v>
      </c>
      <c r="X616" s="37" t="s">
        <v>1349</v>
      </c>
      <c r="Y616" s="1314">
        <v>2</v>
      </c>
      <c r="Z616" s="1315" t="s">
        <v>204</v>
      </c>
      <c r="AA616" s="447">
        <f>35/1.12</f>
        <v>31.249999999999996</v>
      </c>
      <c r="AB616" s="21">
        <f t="shared" si="104"/>
        <v>62.499999999999993</v>
      </c>
      <c r="AC616" s="21">
        <f t="shared" si="105"/>
        <v>69.999999999999986</v>
      </c>
      <c r="AD616" s="41"/>
      <c r="AE616" s="39"/>
      <c r="AF616" s="24"/>
      <c r="AG616" s="24" t="s">
        <v>199</v>
      </c>
      <c r="AH616" s="3163"/>
    </row>
    <row r="617" spans="1:34" ht="18" customHeight="1" x14ac:dyDescent="0.25">
      <c r="A617" s="2572"/>
      <c r="B617" s="2578"/>
      <c r="C617" s="3059"/>
      <c r="D617" s="2597"/>
      <c r="E617" s="2746"/>
      <c r="F617" s="2747"/>
      <c r="G617" s="2748"/>
      <c r="H617" s="2748"/>
      <c r="I617" s="2748"/>
      <c r="J617" s="2749"/>
      <c r="K617" s="2749"/>
      <c r="L617" s="2750"/>
      <c r="M617" s="2750"/>
      <c r="N617" s="2748"/>
      <c r="O617" s="3110"/>
      <c r="P617" s="2733"/>
      <c r="Q617" s="2735"/>
      <c r="R617" s="2735"/>
      <c r="S617" s="2735"/>
      <c r="T617" s="2752"/>
      <c r="U617" s="2748"/>
      <c r="V617" s="249"/>
      <c r="W617" s="351" t="s">
        <v>1350</v>
      </c>
      <c r="X617" s="37" t="s">
        <v>1351</v>
      </c>
      <c r="Y617" s="1314">
        <v>3</v>
      </c>
      <c r="Z617" s="1315" t="s">
        <v>204</v>
      </c>
      <c r="AA617" s="447">
        <f>8/1.12</f>
        <v>7.1428571428571423</v>
      </c>
      <c r="AB617" s="21">
        <f t="shared" si="104"/>
        <v>21.428571428571427</v>
      </c>
      <c r="AC617" s="21">
        <f t="shared" si="105"/>
        <v>24</v>
      </c>
      <c r="AD617" s="41"/>
      <c r="AE617" s="39"/>
      <c r="AF617" s="24"/>
      <c r="AG617" s="24" t="s">
        <v>199</v>
      </c>
      <c r="AH617" s="3163"/>
    </row>
    <row r="618" spans="1:34" ht="33.950000000000003" customHeight="1" x14ac:dyDescent="0.25">
      <c r="A618" s="2572"/>
      <c r="B618" s="2578"/>
      <c r="C618" s="3059"/>
      <c r="D618" s="2597"/>
      <c r="E618" s="2746"/>
      <c r="F618" s="2747"/>
      <c r="G618" s="2748"/>
      <c r="H618" s="2748"/>
      <c r="I618" s="2748"/>
      <c r="J618" s="2749"/>
      <c r="K618" s="2749"/>
      <c r="L618" s="2750"/>
      <c r="M618" s="2750"/>
      <c r="N618" s="2748"/>
      <c r="O618" s="3110"/>
      <c r="P618" s="2733"/>
      <c r="Q618" s="2735"/>
      <c r="R618" s="2735"/>
      <c r="S618" s="2735"/>
      <c r="T618" s="2752"/>
      <c r="U618" s="2748"/>
      <c r="V618" s="249" t="s">
        <v>536</v>
      </c>
      <c r="W618" s="80"/>
      <c r="X618" s="248" t="s">
        <v>537</v>
      </c>
      <c r="Y618" s="1316"/>
      <c r="Z618" s="1316"/>
      <c r="AA618" s="1316"/>
      <c r="AB618" s="21"/>
      <c r="AC618" s="21"/>
      <c r="AD618" s="41">
        <f>AC619+AC620</f>
        <v>891.00479999999993</v>
      </c>
      <c r="AE618" s="39"/>
      <c r="AF618" s="24"/>
      <c r="AG618" s="24"/>
      <c r="AH618" s="3163"/>
    </row>
    <row r="619" spans="1:34" ht="18" customHeight="1" x14ac:dyDescent="0.25">
      <c r="A619" s="2572"/>
      <c r="B619" s="2578"/>
      <c r="C619" s="3059"/>
      <c r="D619" s="2597"/>
      <c r="E619" s="2746"/>
      <c r="F619" s="2747"/>
      <c r="G619" s="2748"/>
      <c r="H619" s="2748"/>
      <c r="I619" s="2748"/>
      <c r="J619" s="2749"/>
      <c r="K619" s="2749"/>
      <c r="L619" s="2750"/>
      <c r="M619" s="2750"/>
      <c r="N619" s="2748"/>
      <c r="O619" s="3110"/>
      <c r="P619" s="2733"/>
      <c r="Q619" s="2735"/>
      <c r="R619" s="2735"/>
      <c r="S619" s="2735"/>
      <c r="T619" s="2752"/>
      <c r="U619" s="2748"/>
      <c r="V619" s="249"/>
      <c r="W619" s="129" t="s">
        <v>200</v>
      </c>
      <c r="X619" s="37" t="s">
        <v>1352</v>
      </c>
      <c r="Y619" s="1314">
        <v>7</v>
      </c>
      <c r="Z619" s="1315" t="s">
        <v>1353</v>
      </c>
      <c r="AA619" s="447">
        <v>65.180000000000007</v>
      </c>
      <c r="AB619" s="21">
        <f t="shared" si="104"/>
        <v>456.26000000000005</v>
      </c>
      <c r="AC619" s="21">
        <f t="shared" si="105"/>
        <v>511.01120000000003</v>
      </c>
      <c r="AD619" s="41"/>
      <c r="AE619" s="39"/>
      <c r="AF619" s="24"/>
      <c r="AG619" s="24" t="s">
        <v>199</v>
      </c>
      <c r="AH619" s="3163"/>
    </row>
    <row r="620" spans="1:34" ht="18" customHeight="1" x14ac:dyDescent="0.25">
      <c r="A620" s="2572"/>
      <c r="B620" s="2578"/>
      <c r="C620" s="3059"/>
      <c r="D620" s="2597"/>
      <c r="E620" s="2746"/>
      <c r="F620" s="2747"/>
      <c r="G620" s="2748"/>
      <c r="H620" s="2748"/>
      <c r="I620" s="2748"/>
      <c r="J620" s="2749"/>
      <c r="K620" s="2749"/>
      <c r="L620" s="2750"/>
      <c r="M620" s="2750"/>
      <c r="N620" s="2748"/>
      <c r="O620" s="3110"/>
      <c r="P620" s="2733"/>
      <c r="Q620" s="2735"/>
      <c r="R620" s="2735"/>
      <c r="S620" s="2735"/>
      <c r="T620" s="2752"/>
      <c r="U620" s="2748"/>
      <c r="V620" s="249"/>
      <c r="W620" s="129" t="s">
        <v>200</v>
      </c>
      <c r="X620" s="37" t="s">
        <v>1354</v>
      </c>
      <c r="Y620" s="1314">
        <v>4</v>
      </c>
      <c r="Z620" s="1315" t="s">
        <v>1353</v>
      </c>
      <c r="AA620" s="447">
        <v>84.82</v>
      </c>
      <c r="AB620" s="21">
        <f t="shared" si="104"/>
        <v>339.28</v>
      </c>
      <c r="AC620" s="21">
        <f t="shared" si="105"/>
        <v>379.99359999999996</v>
      </c>
      <c r="AD620" s="41"/>
      <c r="AE620" s="39"/>
      <c r="AF620" s="24"/>
      <c r="AG620" s="24" t="s">
        <v>199</v>
      </c>
      <c r="AH620" s="3164"/>
    </row>
    <row r="621" spans="1:34" ht="33.950000000000003" customHeight="1" x14ac:dyDescent="0.25">
      <c r="A621" s="2572"/>
      <c r="B621" s="2578"/>
      <c r="C621" s="3059"/>
      <c r="D621" s="2597"/>
      <c r="E621" s="2746"/>
      <c r="F621" s="2747"/>
      <c r="G621" s="2748"/>
      <c r="H621" s="2748"/>
      <c r="I621" s="2748"/>
      <c r="J621" s="2749"/>
      <c r="K621" s="2749"/>
      <c r="L621" s="2750"/>
      <c r="M621" s="2750"/>
      <c r="N621" s="2748"/>
      <c r="O621" s="3110"/>
      <c r="P621" s="2733"/>
      <c r="Q621" s="2735"/>
      <c r="R621" s="2735"/>
      <c r="S621" s="2735"/>
      <c r="T621" s="2752"/>
      <c r="U621" s="2748"/>
      <c r="V621" s="249" t="s">
        <v>339</v>
      </c>
      <c r="W621" s="80"/>
      <c r="X621" s="1317" t="s">
        <v>206</v>
      </c>
      <c r="Y621" s="618"/>
      <c r="Z621" s="618"/>
      <c r="AA621" s="618"/>
      <c r="AB621" s="21"/>
      <c r="AC621" s="21"/>
      <c r="AD621" s="41">
        <f>SUM(AC622:AC622)</f>
        <v>1999.9952000000001</v>
      </c>
      <c r="AE621" s="39"/>
      <c r="AF621" s="24"/>
      <c r="AG621" s="24"/>
      <c r="AH621" s="3165" t="s">
        <v>1355</v>
      </c>
    </row>
    <row r="622" spans="1:34" ht="33.950000000000003" customHeight="1" x14ac:dyDescent="0.25">
      <c r="A622" s="2572"/>
      <c r="B622" s="2578"/>
      <c r="C622" s="3059"/>
      <c r="D622" s="2597"/>
      <c r="E622" s="2746"/>
      <c r="F622" s="2747"/>
      <c r="G622" s="2748"/>
      <c r="H622" s="2748"/>
      <c r="I622" s="2748"/>
      <c r="J622" s="2749"/>
      <c r="K622" s="2749"/>
      <c r="L622" s="2750"/>
      <c r="M622" s="2750"/>
      <c r="N622" s="2748"/>
      <c r="O622" s="3110"/>
      <c r="P622" s="2733"/>
      <c r="Q622" s="2735"/>
      <c r="R622" s="2735"/>
      <c r="S622" s="2735"/>
      <c r="T622" s="2752"/>
      <c r="U622" s="2748"/>
      <c r="V622" s="249"/>
      <c r="W622" s="129" t="s">
        <v>200</v>
      </c>
      <c r="X622" s="37" t="s">
        <v>1356</v>
      </c>
      <c r="Y622" s="165">
        <v>1</v>
      </c>
      <c r="Z622" s="620" t="s">
        <v>1322</v>
      </c>
      <c r="AA622" s="447">
        <v>1785.71</v>
      </c>
      <c r="AB622" s="21">
        <f t="shared" si="104"/>
        <v>1785.71</v>
      </c>
      <c r="AC622" s="21">
        <f t="shared" si="105"/>
        <v>1999.9952000000001</v>
      </c>
      <c r="AD622" s="41"/>
      <c r="AE622" s="39"/>
      <c r="AF622" s="24"/>
      <c r="AG622" s="24" t="s">
        <v>199</v>
      </c>
      <c r="AH622" s="2745"/>
    </row>
    <row r="623" spans="1:34" ht="18" customHeight="1" x14ac:dyDescent="0.25">
      <c r="A623" s="2572"/>
      <c r="B623" s="2578"/>
      <c r="C623" s="3059"/>
      <c r="D623" s="2597"/>
      <c r="E623" s="2746"/>
      <c r="F623" s="2747"/>
      <c r="G623" s="2748"/>
      <c r="H623" s="2748"/>
      <c r="I623" s="2748"/>
      <c r="J623" s="2749"/>
      <c r="K623" s="2749"/>
      <c r="L623" s="2750"/>
      <c r="M623" s="2750"/>
      <c r="N623" s="2748"/>
      <c r="O623" s="3110"/>
      <c r="P623" s="2733"/>
      <c r="Q623" s="2735"/>
      <c r="R623" s="2735"/>
      <c r="S623" s="2735"/>
      <c r="T623" s="2752"/>
      <c r="U623" s="2748"/>
      <c r="V623" s="249" t="s">
        <v>640</v>
      </c>
      <c r="W623" s="80"/>
      <c r="X623" s="1317" t="s">
        <v>539</v>
      </c>
      <c r="Y623" s="621"/>
      <c r="Z623" s="620"/>
      <c r="AA623" s="166"/>
      <c r="AB623" s="21"/>
      <c r="AC623" s="21"/>
      <c r="AD623" s="41">
        <f>SUM(AC624:AC625)</f>
        <v>1680</v>
      </c>
      <c r="AE623" s="39"/>
      <c r="AF623" s="24"/>
      <c r="AG623" s="24"/>
      <c r="AH623" s="2745"/>
    </row>
    <row r="624" spans="1:34" ht="18" customHeight="1" x14ac:dyDescent="0.25">
      <c r="A624" s="2572"/>
      <c r="B624" s="2578"/>
      <c r="C624" s="3059"/>
      <c r="D624" s="2597"/>
      <c r="E624" s="2746"/>
      <c r="F624" s="2747"/>
      <c r="G624" s="2748"/>
      <c r="H624" s="2748"/>
      <c r="I624" s="2748"/>
      <c r="J624" s="2749"/>
      <c r="K624" s="2749"/>
      <c r="L624" s="2750"/>
      <c r="M624" s="2750"/>
      <c r="N624" s="2748"/>
      <c r="O624" s="3110"/>
      <c r="P624" s="2733"/>
      <c r="Q624" s="2735"/>
      <c r="R624" s="2735"/>
      <c r="S624" s="2735"/>
      <c r="T624" s="2752"/>
      <c r="U624" s="2748"/>
      <c r="V624" s="249"/>
      <c r="W624" s="129" t="s">
        <v>200</v>
      </c>
      <c r="X624" s="164" t="s">
        <v>1357</v>
      </c>
      <c r="Y624" s="622">
        <v>12</v>
      </c>
      <c r="Z624" s="620" t="s">
        <v>1353</v>
      </c>
      <c r="AA624" s="447">
        <f>96.5/1.12</f>
        <v>86.160714285714278</v>
      </c>
      <c r="AB624" s="21">
        <f t="shared" si="104"/>
        <v>1033.9285714285713</v>
      </c>
      <c r="AC624" s="21">
        <f t="shared" si="105"/>
        <v>1158</v>
      </c>
      <c r="AD624" s="41"/>
      <c r="AE624" s="39"/>
      <c r="AF624" s="24"/>
      <c r="AG624" s="24" t="s">
        <v>199</v>
      </c>
      <c r="AH624" s="2745"/>
    </row>
    <row r="625" spans="1:34" ht="18" customHeight="1" x14ac:dyDescent="0.25">
      <c r="A625" s="2572"/>
      <c r="B625" s="2578"/>
      <c r="C625" s="3059"/>
      <c r="D625" s="2597"/>
      <c r="E625" s="2746"/>
      <c r="F625" s="2747"/>
      <c r="G625" s="2748"/>
      <c r="H625" s="2748"/>
      <c r="I625" s="2748"/>
      <c r="J625" s="2749"/>
      <c r="K625" s="2749"/>
      <c r="L625" s="2750"/>
      <c r="M625" s="2750"/>
      <c r="N625" s="2748"/>
      <c r="O625" s="3110"/>
      <c r="P625" s="2733"/>
      <c r="Q625" s="2735"/>
      <c r="R625" s="2735"/>
      <c r="S625" s="2735"/>
      <c r="T625" s="2752"/>
      <c r="U625" s="2748"/>
      <c r="V625" s="249"/>
      <c r="W625" s="129" t="s">
        <v>200</v>
      </c>
      <c r="X625" s="164" t="s">
        <v>1358</v>
      </c>
      <c r="Y625" s="622">
        <v>58</v>
      </c>
      <c r="Z625" s="620" t="s">
        <v>1359</v>
      </c>
      <c r="AA625" s="447">
        <f>9/1.12</f>
        <v>8.0357142857142847</v>
      </c>
      <c r="AB625" s="21">
        <f t="shared" si="104"/>
        <v>466.0714285714285</v>
      </c>
      <c r="AC625" s="21">
        <f t="shared" si="105"/>
        <v>521.99999999999989</v>
      </c>
      <c r="AD625" s="41"/>
      <c r="AE625" s="39"/>
      <c r="AF625" s="24"/>
      <c r="AG625" s="24" t="s">
        <v>199</v>
      </c>
      <c r="AH625" s="2745"/>
    </row>
    <row r="626" spans="1:34" ht="18" customHeight="1" x14ac:dyDescent="0.25">
      <c r="A626" s="2572"/>
      <c r="B626" s="2578"/>
      <c r="C626" s="3059"/>
      <c r="D626" s="2597"/>
      <c r="E626" s="2746"/>
      <c r="F626" s="2747"/>
      <c r="G626" s="2748"/>
      <c r="H626" s="2748"/>
      <c r="I626" s="2748"/>
      <c r="J626" s="2749"/>
      <c r="K626" s="2749"/>
      <c r="L626" s="2750"/>
      <c r="M626" s="2750"/>
      <c r="N626" s="2748"/>
      <c r="O626" s="3110"/>
      <c r="P626" s="2733"/>
      <c r="Q626" s="2735"/>
      <c r="R626" s="2735"/>
      <c r="S626" s="2735"/>
      <c r="T626" s="2752"/>
      <c r="U626" s="2748"/>
      <c r="V626" s="249" t="s">
        <v>435</v>
      </c>
      <c r="W626" s="129"/>
      <c r="X626" s="248" t="s">
        <v>229</v>
      </c>
      <c r="Y626" s="1314"/>
      <c r="Z626" s="1315"/>
      <c r="AA626" s="447"/>
      <c r="AB626" s="21"/>
      <c r="AC626" s="21"/>
      <c r="AD626" s="41">
        <f>AC627</f>
        <v>3791.9999999999995</v>
      </c>
      <c r="AE626" s="39"/>
      <c r="AF626" s="24"/>
      <c r="AG626" s="24"/>
      <c r="AH626" s="2745"/>
    </row>
    <row r="627" spans="1:34" ht="18" customHeight="1" x14ac:dyDescent="0.25">
      <c r="A627" s="2572"/>
      <c r="B627" s="2578"/>
      <c r="C627" s="3059"/>
      <c r="D627" s="2597"/>
      <c r="E627" s="2746"/>
      <c r="F627" s="2747"/>
      <c r="G627" s="2748"/>
      <c r="H627" s="2748"/>
      <c r="I627" s="2748"/>
      <c r="J627" s="2749"/>
      <c r="K627" s="2749"/>
      <c r="L627" s="2750"/>
      <c r="M627" s="2750"/>
      <c r="N627" s="2748"/>
      <c r="O627" s="3110"/>
      <c r="P627" s="2733"/>
      <c r="Q627" s="2735"/>
      <c r="R627" s="2735"/>
      <c r="S627" s="2735"/>
      <c r="T627" s="2752"/>
      <c r="U627" s="2748"/>
      <c r="V627" s="249"/>
      <c r="W627" s="129" t="s">
        <v>200</v>
      </c>
      <c r="X627" s="37" t="s">
        <v>1360</v>
      </c>
      <c r="Y627" s="1314">
        <v>150</v>
      </c>
      <c r="Z627" s="1315" t="s">
        <v>204</v>
      </c>
      <c r="AA627" s="447">
        <f>25.28/1.12</f>
        <v>22.571428571428569</v>
      </c>
      <c r="AB627" s="21">
        <f t="shared" si="104"/>
        <v>3385.7142857142853</v>
      </c>
      <c r="AC627" s="21">
        <f t="shared" si="105"/>
        <v>3791.9999999999995</v>
      </c>
      <c r="AD627" s="41"/>
      <c r="AE627" s="39"/>
      <c r="AF627" s="24"/>
      <c r="AG627" s="24" t="s">
        <v>199</v>
      </c>
      <c r="AH627" s="2745"/>
    </row>
    <row r="628" spans="1:34" ht="54.75" customHeight="1" x14ac:dyDescent="0.25">
      <c r="A628" s="2572"/>
      <c r="B628" s="2578"/>
      <c r="C628" s="3059"/>
      <c r="D628" s="2597"/>
      <c r="E628" s="2746"/>
      <c r="F628" s="2747"/>
      <c r="G628" s="2748"/>
      <c r="H628" s="2748"/>
      <c r="I628" s="2748"/>
      <c r="J628" s="2749"/>
      <c r="K628" s="2749"/>
      <c r="L628" s="2750"/>
      <c r="M628" s="2750"/>
      <c r="N628" s="2748"/>
      <c r="O628" s="3110"/>
      <c r="P628" s="2733"/>
      <c r="Q628" s="2735"/>
      <c r="R628" s="2735"/>
      <c r="S628" s="2735"/>
      <c r="T628" s="2752"/>
      <c r="U628" s="2748"/>
      <c r="V628" s="249" t="s">
        <v>469</v>
      </c>
      <c r="W628" s="80"/>
      <c r="X628" s="248" t="s">
        <v>208</v>
      </c>
      <c r="Y628" s="1314"/>
      <c r="Z628" s="1315"/>
      <c r="AA628" s="447"/>
      <c r="AB628" s="21"/>
      <c r="AC628" s="21"/>
      <c r="AD628" s="41">
        <f>SUM(AC629:AC662)</f>
        <v>2501.3743999999997</v>
      </c>
      <c r="AE628" s="39"/>
      <c r="AF628" s="24"/>
      <c r="AG628" s="24"/>
      <c r="AH628" s="2745"/>
    </row>
    <row r="629" spans="1:34" ht="18" customHeight="1" x14ac:dyDescent="0.25">
      <c r="A629" s="2572"/>
      <c r="B629" s="2578"/>
      <c r="C629" s="3059"/>
      <c r="D629" s="2597"/>
      <c r="E629" s="2746"/>
      <c r="F629" s="2747"/>
      <c r="G629" s="2748"/>
      <c r="H629" s="2748"/>
      <c r="I629" s="2748"/>
      <c r="J629" s="2749"/>
      <c r="K629" s="2749"/>
      <c r="L629" s="2750"/>
      <c r="M629" s="2750"/>
      <c r="N629" s="2748"/>
      <c r="O629" s="3110"/>
      <c r="P629" s="2733"/>
      <c r="Q629" s="2735"/>
      <c r="R629" s="2735"/>
      <c r="S629" s="2735"/>
      <c r="T629" s="2752"/>
      <c r="U629" s="2748"/>
      <c r="V629" s="249"/>
      <c r="W629" s="129" t="s">
        <v>200</v>
      </c>
      <c r="X629" s="633" t="s">
        <v>1361</v>
      </c>
      <c r="Y629" s="1318">
        <v>45</v>
      </c>
      <c r="Z629" s="1315" t="s">
        <v>204</v>
      </c>
      <c r="AA629" s="447">
        <v>6</v>
      </c>
      <c r="AB629" s="21">
        <f t="shared" si="104"/>
        <v>270</v>
      </c>
      <c r="AC629" s="21">
        <f t="shared" si="105"/>
        <v>302.39999999999998</v>
      </c>
      <c r="AD629" s="41"/>
      <c r="AE629" s="39"/>
      <c r="AF629" s="24"/>
      <c r="AG629" s="24" t="s">
        <v>199</v>
      </c>
      <c r="AH629" s="2745"/>
    </row>
    <row r="630" spans="1:34" ht="18" customHeight="1" x14ac:dyDescent="0.25">
      <c r="A630" s="2572"/>
      <c r="B630" s="2578"/>
      <c r="C630" s="3059"/>
      <c r="D630" s="2597"/>
      <c r="E630" s="2746"/>
      <c r="F630" s="2747"/>
      <c r="G630" s="2748"/>
      <c r="H630" s="2748"/>
      <c r="I630" s="2748"/>
      <c r="J630" s="2749"/>
      <c r="K630" s="2749"/>
      <c r="L630" s="2750"/>
      <c r="M630" s="2750"/>
      <c r="N630" s="2748"/>
      <c r="O630" s="3110"/>
      <c r="P630" s="2733"/>
      <c r="Q630" s="2735"/>
      <c r="R630" s="2735"/>
      <c r="S630" s="2735"/>
      <c r="T630" s="2752"/>
      <c r="U630" s="2748"/>
      <c r="V630" s="249"/>
      <c r="W630" s="129" t="s">
        <v>200</v>
      </c>
      <c r="X630" s="633" t="s">
        <v>1362</v>
      </c>
      <c r="Y630" s="1318">
        <v>46</v>
      </c>
      <c r="Z630" s="1315" t="s">
        <v>204</v>
      </c>
      <c r="AA630" s="447">
        <v>4.96</v>
      </c>
      <c r="AB630" s="21">
        <f t="shared" si="104"/>
        <v>228.16</v>
      </c>
      <c r="AC630" s="21">
        <f t="shared" si="105"/>
        <v>255.53919999999999</v>
      </c>
      <c r="AD630" s="41"/>
      <c r="AE630" s="39"/>
      <c r="AF630" s="24"/>
      <c r="AG630" s="24" t="s">
        <v>199</v>
      </c>
      <c r="AH630" s="2745"/>
    </row>
    <row r="631" spans="1:34" ht="18" customHeight="1" x14ac:dyDescent="0.25">
      <c r="A631" s="2572"/>
      <c r="B631" s="2578"/>
      <c r="C631" s="3059"/>
      <c r="D631" s="2597"/>
      <c r="E631" s="2746"/>
      <c r="F631" s="2747"/>
      <c r="G631" s="2748"/>
      <c r="H631" s="2748"/>
      <c r="I631" s="2748"/>
      <c r="J631" s="2749"/>
      <c r="K631" s="2749"/>
      <c r="L631" s="2750"/>
      <c r="M631" s="2750"/>
      <c r="N631" s="2748"/>
      <c r="O631" s="3110"/>
      <c r="P631" s="2733"/>
      <c r="Q631" s="2735"/>
      <c r="R631" s="2735"/>
      <c r="S631" s="2735"/>
      <c r="T631" s="2752"/>
      <c r="U631" s="2748"/>
      <c r="V631" s="249"/>
      <c r="W631" s="129" t="s">
        <v>200</v>
      </c>
      <c r="X631" s="633" t="s">
        <v>1363</v>
      </c>
      <c r="Y631" s="1318">
        <v>45</v>
      </c>
      <c r="Z631" s="1315" t="s">
        <v>204</v>
      </c>
      <c r="AA631" s="447">
        <v>2.6</v>
      </c>
      <c r="AB631" s="21">
        <f t="shared" si="104"/>
        <v>117</v>
      </c>
      <c r="AC631" s="21">
        <f t="shared" si="105"/>
        <v>131.04</v>
      </c>
      <c r="AD631" s="41"/>
      <c r="AE631" s="39"/>
      <c r="AF631" s="24"/>
      <c r="AG631" s="24" t="s">
        <v>199</v>
      </c>
      <c r="AH631" s="2745"/>
    </row>
    <row r="632" spans="1:34" ht="18" customHeight="1" x14ac:dyDescent="0.25">
      <c r="A632" s="2572"/>
      <c r="B632" s="2578"/>
      <c r="C632" s="3059"/>
      <c r="D632" s="2597"/>
      <c r="E632" s="2746"/>
      <c r="F632" s="2747"/>
      <c r="G632" s="2748"/>
      <c r="H632" s="2748"/>
      <c r="I632" s="2748"/>
      <c r="J632" s="2749"/>
      <c r="K632" s="2749"/>
      <c r="L632" s="2750"/>
      <c r="M632" s="2750"/>
      <c r="N632" s="2748"/>
      <c r="O632" s="3110"/>
      <c r="P632" s="2733"/>
      <c r="Q632" s="2735"/>
      <c r="R632" s="2735"/>
      <c r="S632" s="2735"/>
      <c r="T632" s="2752"/>
      <c r="U632" s="2748"/>
      <c r="V632" s="249"/>
      <c r="W632" s="129" t="s">
        <v>200</v>
      </c>
      <c r="X632" s="633" t="s">
        <v>1364</v>
      </c>
      <c r="Y632" s="1318">
        <v>45</v>
      </c>
      <c r="Z632" s="1315" t="s">
        <v>204</v>
      </c>
      <c r="AA632" s="447">
        <v>1.3</v>
      </c>
      <c r="AB632" s="21">
        <f t="shared" si="104"/>
        <v>58.5</v>
      </c>
      <c r="AC632" s="21">
        <f t="shared" si="105"/>
        <v>65.52</v>
      </c>
      <c r="AD632" s="41"/>
      <c r="AE632" s="39"/>
      <c r="AF632" s="24"/>
      <c r="AG632" s="24" t="s">
        <v>199</v>
      </c>
      <c r="AH632" s="2745"/>
    </row>
    <row r="633" spans="1:34" ht="18" customHeight="1" x14ac:dyDescent="0.25">
      <c r="A633" s="2572"/>
      <c r="B633" s="2578"/>
      <c r="C633" s="3059"/>
      <c r="D633" s="2597"/>
      <c r="E633" s="2746"/>
      <c r="F633" s="2747"/>
      <c r="G633" s="2748"/>
      <c r="H633" s="2748"/>
      <c r="I633" s="2748"/>
      <c r="J633" s="2749"/>
      <c r="K633" s="2749"/>
      <c r="L633" s="2750"/>
      <c r="M633" s="2750"/>
      <c r="N633" s="2748"/>
      <c r="O633" s="3110"/>
      <c r="P633" s="2733"/>
      <c r="Q633" s="2735"/>
      <c r="R633" s="2735"/>
      <c r="S633" s="2735"/>
      <c r="T633" s="2752"/>
      <c r="U633" s="2748"/>
      <c r="V633" s="249"/>
      <c r="W633" s="129" t="s">
        <v>200</v>
      </c>
      <c r="X633" s="633" t="s">
        <v>1365</v>
      </c>
      <c r="Y633" s="1318">
        <v>10</v>
      </c>
      <c r="Z633" s="1315" t="s">
        <v>204</v>
      </c>
      <c r="AA633" s="447">
        <v>3.25</v>
      </c>
      <c r="AB633" s="21">
        <f t="shared" si="104"/>
        <v>32.5</v>
      </c>
      <c r="AC633" s="21">
        <f t="shared" si="105"/>
        <v>36.4</v>
      </c>
      <c r="AD633" s="41"/>
      <c r="AE633" s="39"/>
      <c r="AF633" s="24"/>
      <c r="AG633" s="24" t="s">
        <v>199</v>
      </c>
      <c r="AH633" s="2745"/>
    </row>
    <row r="634" spans="1:34" ht="18" customHeight="1" x14ac:dyDescent="0.25">
      <c r="A634" s="2572"/>
      <c r="B634" s="2578"/>
      <c r="C634" s="3059"/>
      <c r="D634" s="2597"/>
      <c r="E634" s="2746"/>
      <c r="F634" s="2747"/>
      <c r="G634" s="2748"/>
      <c r="H634" s="2748"/>
      <c r="I634" s="2748"/>
      <c r="J634" s="2749"/>
      <c r="K634" s="2749"/>
      <c r="L634" s="2750"/>
      <c r="M634" s="2750"/>
      <c r="N634" s="2748"/>
      <c r="O634" s="3110"/>
      <c r="P634" s="2733"/>
      <c r="Q634" s="2735"/>
      <c r="R634" s="2735"/>
      <c r="S634" s="2735"/>
      <c r="T634" s="2752"/>
      <c r="U634" s="2748"/>
      <c r="V634" s="249"/>
      <c r="W634" s="129" t="s">
        <v>200</v>
      </c>
      <c r="X634" s="1319" t="s">
        <v>1366</v>
      </c>
      <c r="Y634" s="1318">
        <v>20</v>
      </c>
      <c r="Z634" s="1315" t="s">
        <v>204</v>
      </c>
      <c r="AA634" s="447">
        <v>1</v>
      </c>
      <c r="AB634" s="21">
        <f t="shared" si="104"/>
        <v>20</v>
      </c>
      <c r="AC634" s="21">
        <f t="shared" si="105"/>
        <v>22.4</v>
      </c>
      <c r="AD634" s="41"/>
      <c r="AE634" s="39"/>
      <c r="AF634" s="24"/>
      <c r="AG634" s="24" t="s">
        <v>199</v>
      </c>
      <c r="AH634" s="2745"/>
    </row>
    <row r="635" spans="1:34" ht="18" customHeight="1" x14ac:dyDescent="0.25">
      <c r="A635" s="2572"/>
      <c r="B635" s="2578"/>
      <c r="C635" s="3059"/>
      <c r="D635" s="2597"/>
      <c r="E635" s="2746"/>
      <c r="F635" s="2747"/>
      <c r="G635" s="2748"/>
      <c r="H635" s="2748"/>
      <c r="I635" s="2748"/>
      <c r="J635" s="2749"/>
      <c r="K635" s="2749"/>
      <c r="L635" s="2750"/>
      <c r="M635" s="2750"/>
      <c r="N635" s="2748"/>
      <c r="O635" s="3110"/>
      <c r="P635" s="2733"/>
      <c r="Q635" s="2735"/>
      <c r="R635" s="2735"/>
      <c r="S635" s="2735"/>
      <c r="T635" s="2752"/>
      <c r="U635" s="2748"/>
      <c r="V635" s="249"/>
      <c r="W635" s="129" t="s">
        <v>200</v>
      </c>
      <c r="X635" s="1319" t="s">
        <v>1367</v>
      </c>
      <c r="Y635" s="1318">
        <v>1</v>
      </c>
      <c r="Z635" s="1315" t="s">
        <v>204</v>
      </c>
      <c r="AA635" s="447">
        <v>0.11</v>
      </c>
      <c r="AB635" s="21">
        <f t="shared" si="104"/>
        <v>0.11</v>
      </c>
      <c r="AC635" s="21">
        <f t="shared" si="105"/>
        <v>0.1232</v>
      </c>
      <c r="AD635" s="41"/>
      <c r="AE635" s="39"/>
      <c r="AF635" s="24"/>
      <c r="AG635" s="24" t="s">
        <v>199</v>
      </c>
      <c r="AH635" s="2745"/>
    </row>
    <row r="636" spans="1:34" ht="18" customHeight="1" x14ac:dyDescent="0.25">
      <c r="A636" s="2572"/>
      <c r="B636" s="2578"/>
      <c r="C636" s="3059"/>
      <c r="D636" s="2597"/>
      <c r="E636" s="2746"/>
      <c r="F636" s="2747"/>
      <c r="G636" s="2748"/>
      <c r="H636" s="2748"/>
      <c r="I636" s="2748"/>
      <c r="J636" s="2749"/>
      <c r="K636" s="2749"/>
      <c r="L636" s="2750"/>
      <c r="M636" s="2750"/>
      <c r="N636" s="2748"/>
      <c r="O636" s="3110"/>
      <c r="P636" s="2733"/>
      <c r="Q636" s="2735"/>
      <c r="R636" s="2735"/>
      <c r="S636" s="2735"/>
      <c r="T636" s="2752"/>
      <c r="U636" s="2748"/>
      <c r="V636" s="249"/>
      <c r="W636" s="129" t="s">
        <v>200</v>
      </c>
      <c r="X636" s="1319" t="s">
        <v>1368</v>
      </c>
      <c r="Y636" s="1318">
        <v>15</v>
      </c>
      <c r="Z636" s="1315" t="s">
        <v>204</v>
      </c>
      <c r="AA636" s="447">
        <v>0.25</v>
      </c>
      <c r="AB636" s="21">
        <f t="shared" si="104"/>
        <v>3.75</v>
      </c>
      <c r="AC636" s="21">
        <f t="shared" si="105"/>
        <v>4.2</v>
      </c>
      <c r="AD636" s="41"/>
      <c r="AE636" s="39"/>
      <c r="AF636" s="24"/>
      <c r="AG636" s="24" t="s">
        <v>199</v>
      </c>
      <c r="AH636" s="2745"/>
    </row>
    <row r="637" spans="1:34" ht="18" customHeight="1" x14ac:dyDescent="0.25">
      <c r="A637" s="2572"/>
      <c r="B637" s="2578"/>
      <c r="C637" s="3059"/>
      <c r="D637" s="2597"/>
      <c r="E637" s="2746"/>
      <c r="F637" s="2747"/>
      <c r="G637" s="2748"/>
      <c r="H637" s="2748"/>
      <c r="I637" s="2748"/>
      <c r="J637" s="2749"/>
      <c r="K637" s="2749"/>
      <c r="L637" s="2750"/>
      <c r="M637" s="2750"/>
      <c r="N637" s="2748"/>
      <c r="O637" s="3110"/>
      <c r="P637" s="2733"/>
      <c r="Q637" s="2735"/>
      <c r="R637" s="2735"/>
      <c r="S637" s="2735"/>
      <c r="T637" s="2752"/>
      <c r="U637" s="2748"/>
      <c r="V637" s="249"/>
      <c r="W637" s="129" t="s">
        <v>200</v>
      </c>
      <c r="X637" s="1319" t="s">
        <v>1369</v>
      </c>
      <c r="Y637" s="1318">
        <v>10</v>
      </c>
      <c r="Z637" s="1315" t="s">
        <v>204</v>
      </c>
      <c r="AA637" s="447">
        <v>3.5</v>
      </c>
      <c r="AB637" s="21">
        <f t="shared" si="104"/>
        <v>35</v>
      </c>
      <c r="AC637" s="21">
        <f t="shared" si="105"/>
        <v>39.200000000000003</v>
      </c>
      <c r="AD637" s="41"/>
      <c r="AE637" s="39"/>
      <c r="AF637" s="24"/>
      <c r="AG637" s="24" t="s">
        <v>199</v>
      </c>
      <c r="AH637" s="2745"/>
    </row>
    <row r="638" spans="1:34" ht="18" customHeight="1" x14ac:dyDescent="0.25">
      <c r="A638" s="2572"/>
      <c r="B638" s="2578"/>
      <c r="C638" s="3059"/>
      <c r="D638" s="2597"/>
      <c r="E638" s="2746"/>
      <c r="F638" s="2747"/>
      <c r="G638" s="2748"/>
      <c r="H638" s="2748"/>
      <c r="I638" s="2748"/>
      <c r="J638" s="2749"/>
      <c r="K638" s="2749"/>
      <c r="L638" s="2750"/>
      <c r="M638" s="2750"/>
      <c r="N638" s="2748"/>
      <c r="O638" s="3110"/>
      <c r="P638" s="2733"/>
      <c r="Q638" s="2735"/>
      <c r="R638" s="2735"/>
      <c r="S638" s="2735"/>
      <c r="T638" s="2752"/>
      <c r="U638" s="2748"/>
      <c r="V638" s="249"/>
      <c r="W638" s="129" t="s">
        <v>200</v>
      </c>
      <c r="X638" s="1319" t="s">
        <v>1370</v>
      </c>
      <c r="Y638" s="1318">
        <v>10</v>
      </c>
      <c r="Z638" s="1315" t="s">
        <v>204</v>
      </c>
      <c r="AA638" s="447">
        <v>1.3</v>
      </c>
      <c r="AB638" s="21">
        <f t="shared" si="104"/>
        <v>13</v>
      </c>
      <c r="AC638" s="21">
        <f t="shared" si="105"/>
        <v>14.56</v>
      </c>
      <c r="AD638" s="41"/>
      <c r="AE638" s="39"/>
      <c r="AF638" s="24"/>
      <c r="AG638" s="24" t="s">
        <v>199</v>
      </c>
      <c r="AH638" s="2745"/>
    </row>
    <row r="639" spans="1:34" ht="18" customHeight="1" x14ac:dyDescent="0.25">
      <c r="A639" s="2573"/>
      <c r="B639" s="2579"/>
      <c r="C639" s="3059"/>
      <c r="D639" s="2597"/>
      <c r="E639" s="2746"/>
      <c r="F639" s="2747"/>
      <c r="G639" s="2748"/>
      <c r="H639" s="2748"/>
      <c r="I639" s="2748"/>
      <c r="J639" s="2749"/>
      <c r="K639" s="2749"/>
      <c r="L639" s="2750"/>
      <c r="M639" s="2750"/>
      <c r="N639" s="2748"/>
      <c r="O639" s="3110"/>
      <c r="P639" s="2733"/>
      <c r="Q639" s="2735"/>
      <c r="R639" s="2735"/>
      <c r="S639" s="2735"/>
      <c r="T639" s="2752"/>
      <c r="U639" s="2748"/>
      <c r="V639" s="249"/>
      <c r="W639" s="129" t="s">
        <v>200</v>
      </c>
      <c r="X639" s="1319" t="s">
        <v>1371</v>
      </c>
      <c r="Y639" s="1318">
        <v>10</v>
      </c>
      <c r="Z639" s="1315" t="s">
        <v>204</v>
      </c>
      <c r="AA639" s="447">
        <v>1</v>
      </c>
      <c r="AB639" s="21">
        <f t="shared" si="104"/>
        <v>10</v>
      </c>
      <c r="AC639" s="21">
        <f t="shared" si="105"/>
        <v>11.2</v>
      </c>
      <c r="AD639" s="41"/>
      <c r="AE639" s="39"/>
      <c r="AF639" s="24"/>
      <c r="AG639" s="24" t="s">
        <v>199</v>
      </c>
      <c r="AH639" s="2745"/>
    </row>
    <row r="640" spans="1:34" ht="18" customHeight="1" x14ac:dyDescent="0.25">
      <c r="A640" s="2571" t="s">
        <v>153</v>
      </c>
      <c r="B640" s="2577" t="s">
        <v>153</v>
      </c>
      <c r="C640" s="3059"/>
      <c r="D640" s="2597"/>
      <c r="E640" s="2746"/>
      <c r="F640" s="2747"/>
      <c r="G640" s="2748"/>
      <c r="H640" s="2748"/>
      <c r="I640" s="2748"/>
      <c r="J640" s="2749"/>
      <c r="K640" s="2749"/>
      <c r="L640" s="2750"/>
      <c r="M640" s="2750"/>
      <c r="N640" s="2748"/>
      <c r="O640" s="3110"/>
      <c r="P640" s="2733"/>
      <c r="Q640" s="2735"/>
      <c r="R640" s="2735"/>
      <c r="S640" s="2735"/>
      <c r="T640" s="2752"/>
      <c r="U640" s="2748"/>
      <c r="V640" s="249"/>
      <c r="W640" s="129" t="s">
        <v>200</v>
      </c>
      <c r="X640" s="1319" t="s">
        <v>1372</v>
      </c>
      <c r="Y640" s="1318">
        <v>10</v>
      </c>
      <c r="Z640" s="1315" t="s">
        <v>204</v>
      </c>
      <c r="AA640" s="447">
        <v>0.9</v>
      </c>
      <c r="AB640" s="21">
        <f t="shared" si="104"/>
        <v>9</v>
      </c>
      <c r="AC640" s="21">
        <f t="shared" si="105"/>
        <v>10.08</v>
      </c>
      <c r="AD640" s="41"/>
      <c r="AE640" s="39"/>
      <c r="AF640" s="24"/>
      <c r="AG640" s="24" t="s">
        <v>199</v>
      </c>
      <c r="AH640" s="2745"/>
    </row>
    <row r="641" spans="1:34" ht="18" customHeight="1" x14ac:dyDescent="0.25">
      <c r="A641" s="2572"/>
      <c r="B641" s="2578"/>
      <c r="C641" s="3059"/>
      <c r="D641" s="2597"/>
      <c r="E641" s="2746"/>
      <c r="F641" s="2747"/>
      <c r="G641" s="2748"/>
      <c r="H641" s="2748"/>
      <c r="I641" s="2748"/>
      <c r="J641" s="2749"/>
      <c r="K641" s="2749"/>
      <c r="L641" s="2750"/>
      <c r="M641" s="2750"/>
      <c r="N641" s="2748"/>
      <c r="O641" s="3110"/>
      <c r="P641" s="2733"/>
      <c r="Q641" s="2735"/>
      <c r="R641" s="2735"/>
      <c r="S641" s="2735"/>
      <c r="T641" s="2752"/>
      <c r="U641" s="2748"/>
      <c r="V641" s="249"/>
      <c r="W641" s="129" t="s">
        <v>200</v>
      </c>
      <c r="X641" s="1319" t="s">
        <v>1373</v>
      </c>
      <c r="Y641" s="1318">
        <v>10</v>
      </c>
      <c r="Z641" s="1315" t="s">
        <v>204</v>
      </c>
      <c r="AA641" s="447">
        <v>0.9</v>
      </c>
      <c r="AB641" s="21">
        <f t="shared" si="104"/>
        <v>9</v>
      </c>
      <c r="AC641" s="21">
        <f t="shared" si="105"/>
        <v>10.08</v>
      </c>
      <c r="AD641" s="41"/>
      <c r="AE641" s="39"/>
      <c r="AF641" s="24"/>
      <c r="AG641" s="24" t="s">
        <v>199</v>
      </c>
      <c r="AH641" s="2745"/>
    </row>
    <row r="642" spans="1:34" ht="18" customHeight="1" x14ac:dyDescent="0.25">
      <c r="A642" s="2572"/>
      <c r="B642" s="2578"/>
      <c r="C642" s="3059"/>
      <c r="D642" s="2597"/>
      <c r="E642" s="2746"/>
      <c r="F642" s="2747"/>
      <c r="G642" s="2748"/>
      <c r="H642" s="2748"/>
      <c r="I642" s="2748"/>
      <c r="J642" s="2749"/>
      <c r="K642" s="2749"/>
      <c r="L642" s="2750"/>
      <c r="M642" s="2750"/>
      <c r="N642" s="2748"/>
      <c r="O642" s="3110"/>
      <c r="P642" s="2733"/>
      <c r="Q642" s="2735"/>
      <c r="R642" s="2735"/>
      <c r="S642" s="2735"/>
      <c r="T642" s="2752"/>
      <c r="U642" s="2748"/>
      <c r="V642" s="249"/>
      <c r="W642" s="129" t="s">
        <v>200</v>
      </c>
      <c r="X642" s="1319" t="s">
        <v>1374</v>
      </c>
      <c r="Y642" s="1318">
        <v>10</v>
      </c>
      <c r="Z642" s="1315" t="s">
        <v>204</v>
      </c>
      <c r="AA642" s="447">
        <v>0.75</v>
      </c>
      <c r="AB642" s="21">
        <f t="shared" si="104"/>
        <v>7.5</v>
      </c>
      <c r="AC642" s="21">
        <f t="shared" si="105"/>
        <v>8.4</v>
      </c>
      <c r="AD642" s="41"/>
      <c r="AE642" s="39"/>
      <c r="AF642" s="24"/>
      <c r="AG642" s="24" t="s">
        <v>199</v>
      </c>
      <c r="AH642" s="2745"/>
    </row>
    <row r="643" spans="1:34" ht="18" customHeight="1" x14ac:dyDescent="0.25">
      <c r="A643" s="2572"/>
      <c r="B643" s="2578"/>
      <c r="C643" s="3059"/>
      <c r="D643" s="2597"/>
      <c r="E643" s="2746"/>
      <c r="F643" s="2747"/>
      <c r="G643" s="2748"/>
      <c r="H643" s="2748"/>
      <c r="I643" s="2748"/>
      <c r="J643" s="2749"/>
      <c r="K643" s="2749"/>
      <c r="L643" s="2750"/>
      <c r="M643" s="2750"/>
      <c r="N643" s="2748"/>
      <c r="O643" s="3110"/>
      <c r="P643" s="2733"/>
      <c r="Q643" s="2735"/>
      <c r="R643" s="2735"/>
      <c r="S643" s="2735"/>
      <c r="T643" s="2752"/>
      <c r="U643" s="2748"/>
      <c r="V643" s="249"/>
      <c r="W643" s="129" t="s">
        <v>200</v>
      </c>
      <c r="X643" s="1319" t="s">
        <v>1375</v>
      </c>
      <c r="Y643" s="1318">
        <v>15</v>
      </c>
      <c r="Z643" s="1315" t="s">
        <v>204</v>
      </c>
      <c r="AA643" s="447">
        <v>0.54</v>
      </c>
      <c r="AB643" s="21">
        <f t="shared" si="104"/>
        <v>8.1000000000000014</v>
      </c>
      <c r="AC643" s="21">
        <f t="shared" si="105"/>
        <v>9.072000000000001</v>
      </c>
      <c r="AD643" s="41"/>
      <c r="AE643" s="39"/>
      <c r="AF643" s="24"/>
      <c r="AG643" s="24" t="s">
        <v>199</v>
      </c>
      <c r="AH643" s="2745"/>
    </row>
    <row r="644" spans="1:34" ht="18" customHeight="1" x14ac:dyDescent="0.25">
      <c r="A644" s="2572"/>
      <c r="B644" s="2578"/>
      <c r="C644" s="3059"/>
      <c r="D644" s="2597"/>
      <c r="E644" s="2746"/>
      <c r="F644" s="2747"/>
      <c r="G644" s="2748"/>
      <c r="H644" s="2748"/>
      <c r="I644" s="2748"/>
      <c r="J644" s="2749"/>
      <c r="K644" s="2749"/>
      <c r="L644" s="2750"/>
      <c r="M644" s="2750"/>
      <c r="N644" s="2748"/>
      <c r="O644" s="3110"/>
      <c r="P644" s="2733"/>
      <c r="Q644" s="2735"/>
      <c r="R644" s="2735"/>
      <c r="S644" s="2735"/>
      <c r="T644" s="2752"/>
      <c r="U644" s="2748"/>
      <c r="V644" s="249"/>
      <c r="W644" s="129" t="s">
        <v>200</v>
      </c>
      <c r="X644" s="1319" t="s">
        <v>1376</v>
      </c>
      <c r="Y644" s="1318">
        <v>25</v>
      </c>
      <c r="Z644" s="1315" t="s">
        <v>204</v>
      </c>
      <c r="AA644" s="447">
        <v>4.5</v>
      </c>
      <c r="AB644" s="21">
        <f t="shared" si="104"/>
        <v>112.5</v>
      </c>
      <c r="AC644" s="21">
        <f t="shared" si="105"/>
        <v>126</v>
      </c>
      <c r="AD644" s="41"/>
      <c r="AE644" s="39"/>
      <c r="AF644" s="24"/>
      <c r="AG644" s="24" t="s">
        <v>199</v>
      </c>
      <c r="AH644" s="2745"/>
    </row>
    <row r="645" spans="1:34" ht="18" customHeight="1" x14ac:dyDescent="0.25">
      <c r="A645" s="2572"/>
      <c r="B645" s="2578"/>
      <c r="C645" s="3059"/>
      <c r="D645" s="2597"/>
      <c r="E645" s="2746"/>
      <c r="F645" s="2747"/>
      <c r="G645" s="2748"/>
      <c r="H645" s="2748"/>
      <c r="I645" s="2748"/>
      <c r="J645" s="2749"/>
      <c r="K645" s="2749"/>
      <c r="L645" s="2750"/>
      <c r="M645" s="2750"/>
      <c r="N645" s="2748"/>
      <c r="O645" s="3110"/>
      <c r="P645" s="2733"/>
      <c r="Q645" s="2735"/>
      <c r="R645" s="2735"/>
      <c r="S645" s="2735"/>
      <c r="T645" s="2752"/>
      <c r="U645" s="2748"/>
      <c r="V645" s="249"/>
      <c r="W645" s="129" t="s">
        <v>200</v>
      </c>
      <c r="X645" s="1319" t="s">
        <v>1377</v>
      </c>
      <c r="Y645" s="1318">
        <v>30</v>
      </c>
      <c r="Z645" s="1315" t="s">
        <v>204</v>
      </c>
      <c r="AA645" s="447">
        <v>1.05</v>
      </c>
      <c r="AB645" s="21">
        <f t="shared" si="104"/>
        <v>31.5</v>
      </c>
      <c r="AC645" s="21">
        <f t="shared" si="105"/>
        <v>35.28</v>
      </c>
      <c r="AD645" s="41"/>
      <c r="AE645" s="39"/>
      <c r="AF645" s="24"/>
      <c r="AG645" s="24" t="s">
        <v>199</v>
      </c>
      <c r="AH645" s="2745"/>
    </row>
    <row r="646" spans="1:34" ht="18" customHeight="1" x14ac:dyDescent="0.25">
      <c r="A646" s="2572"/>
      <c r="B646" s="2578"/>
      <c r="C646" s="3059"/>
      <c r="D646" s="2597"/>
      <c r="E646" s="2746"/>
      <c r="F646" s="2747"/>
      <c r="G646" s="2748"/>
      <c r="H646" s="2748"/>
      <c r="I646" s="2748"/>
      <c r="J646" s="2749"/>
      <c r="K646" s="2749"/>
      <c r="L646" s="2750"/>
      <c r="M646" s="2750"/>
      <c r="N646" s="2748"/>
      <c r="O646" s="3110"/>
      <c r="P646" s="2733"/>
      <c r="Q646" s="2735"/>
      <c r="R646" s="2735"/>
      <c r="S646" s="2735"/>
      <c r="T646" s="2752"/>
      <c r="U646" s="2748"/>
      <c r="V646" s="249"/>
      <c r="W646" s="129" t="s">
        <v>200</v>
      </c>
      <c r="X646" s="633" t="s">
        <v>1378</v>
      </c>
      <c r="Y646" s="1318">
        <v>15</v>
      </c>
      <c r="Z646" s="1315" t="s">
        <v>204</v>
      </c>
      <c r="AA646" s="447">
        <v>3.1</v>
      </c>
      <c r="AB646" s="21">
        <f t="shared" si="104"/>
        <v>46.5</v>
      </c>
      <c r="AC646" s="21">
        <f t="shared" si="105"/>
        <v>52.08</v>
      </c>
      <c r="AD646" s="41"/>
      <c r="AE646" s="39"/>
      <c r="AF646" s="24"/>
      <c r="AG646" s="24" t="s">
        <v>199</v>
      </c>
      <c r="AH646" s="2745"/>
    </row>
    <row r="647" spans="1:34" ht="18" customHeight="1" x14ac:dyDescent="0.25">
      <c r="A647" s="2572"/>
      <c r="B647" s="2578"/>
      <c r="C647" s="3059"/>
      <c r="D647" s="2597"/>
      <c r="E647" s="2746"/>
      <c r="F647" s="2747"/>
      <c r="G647" s="2748"/>
      <c r="H647" s="2748"/>
      <c r="I647" s="2748"/>
      <c r="J647" s="2749"/>
      <c r="K647" s="2749"/>
      <c r="L647" s="2750"/>
      <c r="M647" s="2750"/>
      <c r="N647" s="2748"/>
      <c r="O647" s="3110"/>
      <c r="P647" s="2733"/>
      <c r="Q647" s="2735"/>
      <c r="R647" s="2735"/>
      <c r="S647" s="2735"/>
      <c r="T647" s="2752"/>
      <c r="U647" s="2748"/>
      <c r="V647" s="249"/>
      <c r="W647" s="129" t="s">
        <v>200</v>
      </c>
      <c r="X647" s="633" t="s">
        <v>1379</v>
      </c>
      <c r="Y647" s="1318">
        <v>38</v>
      </c>
      <c r="Z647" s="1315" t="s">
        <v>204</v>
      </c>
      <c r="AA647" s="447">
        <v>1</v>
      </c>
      <c r="AB647" s="21">
        <f t="shared" si="104"/>
        <v>38</v>
      </c>
      <c r="AC647" s="21">
        <f t="shared" si="105"/>
        <v>42.56</v>
      </c>
      <c r="AD647" s="41"/>
      <c r="AE647" s="39"/>
      <c r="AF647" s="24"/>
      <c r="AG647" s="24" t="s">
        <v>199</v>
      </c>
      <c r="AH647" s="2745"/>
    </row>
    <row r="648" spans="1:34" ht="18" customHeight="1" x14ac:dyDescent="0.25">
      <c r="A648" s="2572"/>
      <c r="B648" s="2578"/>
      <c r="C648" s="3059"/>
      <c r="D648" s="2597"/>
      <c r="E648" s="2746"/>
      <c r="F648" s="2747"/>
      <c r="G648" s="2748"/>
      <c r="H648" s="2748"/>
      <c r="I648" s="2748"/>
      <c r="J648" s="2749"/>
      <c r="K648" s="2749"/>
      <c r="L648" s="2750"/>
      <c r="M648" s="2750"/>
      <c r="N648" s="2748"/>
      <c r="O648" s="3110"/>
      <c r="P648" s="2733"/>
      <c r="Q648" s="2735"/>
      <c r="R648" s="2735"/>
      <c r="S648" s="2735"/>
      <c r="T648" s="2752"/>
      <c r="U648" s="2748"/>
      <c r="V648" s="249"/>
      <c r="W648" s="129" t="s">
        <v>200</v>
      </c>
      <c r="X648" s="633" t="s">
        <v>1380</v>
      </c>
      <c r="Y648" s="1318">
        <v>35</v>
      </c>
      <c r="Z648" s="1315" t="s">
        <v>204</v>
      </c>
      <c r="AA648" s="447">
        <v>0.85</v>
      </c>
      <c r="AB648" s="21">
        <f t="shared" si="104"/>
        <v>29.75</v>
      </c>
      <c r="AC648" s="21">
        <f t="shared" si="105"/>
        <v>33.32</v>
      </c>
      <c r="AD648" s="41"/>
      <c r="AE648" s="39"/>
      <c r="AF648" s="24"/>
      <c r="AG648" s="24" t="s">
        <v>199</v>
      </c>
      <c r="AH648" s="2745"/>
    </row>
    <row r="649" spans="1:34" ht="18" customHeight="1" x14ac:dyDescent="0.25">
      <c r="A649" s="2572"/>
      <c r="B649" s="2578"/>
      <c r="C649" s="3059"/>
      <c r="D649" s="2597"/>
      <c r="E649" s="2746"/>
      <c r="F649" s="2747"/>
      <c r="G649" s="2748"/>
      <c r="H649" s="2748"/>
      <c r="I649" s="2748"/>
      <c r="J649" s="2749"/>
      <c r="K649" s="2749"/>
      <c r="L649" s="2750"/>
      <c r="M649" s="2750"/>
      <c r="N649" s="2748"/>
      <c r="O649" s="3110"/>
      <c r="P649" s="2733"/>
      <c r="Q649" s="2735"/>
      <c r="R649" s="2735"/>
      <c r="S649" s="2735"/>
      <c r="T649" s="2752"/>
      <c r="U649" s="2748"/>
      <c r="V649" s="249"/>
      <c r="W649" s="129" t="s">
        <v>200</v>
      </c>
      <c r="X649" s="633" t="s">
        <v>1381</v>
      </c>
      <c r="Y649" s="1318">
        <v>12</v>
      </c>
      <c r="Z649" s="1315" t="s">
        <v>204</v>
      </c>
      <c r="AA649" s="447">
        <v>0.9</v>
      </c>
      <c r="AB649" s="21">
        <f t="shared" si="104"/>
        <v>10.8</v>
      </c>
      <c r="AC649" s="21">
        <f t="shared" si="105"/>
        <v>12.096</v>
      </c>
      <c r="AD649" s="41"/>
      <c r="AE649" s="39"/>
      <c r="AF649" s="24"/>
      <c r="AG649" s="24" t="s">
        <v>199</v>
      </c>
      <c r="AH649" s="2745"/>
    </row>
    <row r="650" spans="1:34" ht="18" customHeight="1" x14ac:dyDescent="0.25">
      <c r="A650" s="2572"/>
      <c r="B650" s="2578"/>
      <c r="C650" s="3059"/>
      <c r="D650" s="2597"/>
      <c r="E650" s="2746"/>
      <c r="F650" s="2747"/>
      <c r="G650" s="2748"/>
      <c r="H650" s="2748"/>
      <c r="I650" s="2748"/>
      <c r="J650" s="2749"/>
      <c r="K650" s="2749"/>
      <c r="L650" s="2750"/>
      <c r="M650" s="2750"/>
      <c r="N650" s="2748"/>
      <c r="O650" s="3110"/>
      <c r="P650" s="2733"/>
      <c r="Q650" s="2735"/>
      <c r="R650" s="2735"/>
      <c r="S650" s="2735"/>
      <c r="T650" s="2752"/>
      <c r="U650" s="2748"/>
      <c r="V650" s="249"/>
      <c r="W650" s="129" t="s">
        <v>200</v>
      </c>
      <c r="X650" s="633" t="s">
        <v>1382</v>
      </c>
      <c r="Y650" s="1318">
        <v>30</v>
      </c>
      <c r="Z650" s="1315" t="s">
        <v>204</v>
      </c>
      <c r="AA650" s="447">
        <v>1.25</v>
      </c>
      <c r="AB650" s="21">
        <f t="shared" si="104"/>
        <v>37.5</v>
      </c>
      <c r="AC650" s="21">
        <f t="shared" si="105"/>
        <v>42</v>
      </c>
      <c r="AD650" s="41"/>
      <c r="AE650" s="39"/>
      <c r="AF650" s="24"/>
      <c r="AG650" s="24" t="s">
        <v>199</v>
      </c>
      <c r="AH650" s="2745"/>
    </row>
    <row r="651" spans="1:34" ht="18" customHeight="1" x14ac:dyDescent="0.25">
      <c r="A651" s="2572"/>
      <c r="B651" s="2578"/>
      <c r="C651" s="3059"/>
      <c r="D651" s="2597"/>
      <c r="E651" s="2746"/>
      <c r="F651" s="2747"/>
      <c r="G651" s="2748"/>
      <c r="H651" s="2748"/>
      <c r="I651" s="2748"/>
      <c r="J651" s="2749"/>
      <c r="K651" s="2749"/>
      <c r="L651" s="2750"/>
      <c r="M651" s="2750"/>
      <c r="N651" s="2748"/>
      <c r="O651" s="3110"/>
      <c r="P651" s="2733"/>
      <c r="Q651" s="2735"/>
      <c r="R651" s="2735"/>
      <c r="S651" s="2735"/>
      <c r="T651" s="2752"/>
      <c r="U651" s="2748"/>
      <c r="V651" s="249"/>
      <c r="W651" s="129" t="s">
        <v>200</v>
      </c>
      <c r="X651" s="633" t="s">
        <v>1383</v>
      </c>
      <c r="Y651" s="1318">
        <v>16</v>
      </c>
      <c r="Z651" s="1315" t="s">
        <v>204</v>
      </c>
      <c r="AA651" s="447">
        <v>0.7</v>
      </c>
      <c r="AB651" s="21">
        <f t="shared" si="104"/>
        <v>11.2</v>
      </c>
      <c r="AC651" s="21">
        <f t="shared" si="105"/>
        <v>12.543999999999999</v>
      </c>
      <c r="AD651" s="41"/>
      <c r="AE651" s="39"/>
      <c r="AF651" s="24"/>
      <c r="AG651" s="24" t="s">
        <v>199</v>
      </c>
      <c r="AH651" s="2745"/>
    </row>
    <row r="652" spans="1:34" ht="18" customHeight="1" x14ac:dyDescent="0.25">
      <c r="A652" s="2572"/>
      <c r="B652" s="2578"/>
      <c r="C652" s="3059"/>
      <c r="D652" s="2597"/>
      <c r="E652" s="2746"/>
      <c r="F652" s="2747"/>
      <c r="G652" s="2748"/>
      <c r="H652" s="2748"/>
      <c r="I652" s="2748"/>
      <c r="J652" s="2749"/>
      <c r="K652" s="2749"/>
      <c r="L652" s="2750"/>
      <c r="M652" s="2750"/>
      <c r="N652" s="2748"/>
      <c r="O652" s="3110"/>
      <c r="P652" s="2733"/>
      <c r="Q652" s="2735"/>
      <c r="R652" s="2735"/>
      <c r="S652" s="2735"/>
      <c r="T652" s="2752"/>
      <c r="U652" s="2748"/>
      <c r="V652" s="249"/>
      <c r="W652" s="129" t="s">
        <v>200</v>
      </c>
      <c r="X652" s="1319" t="s">
        <v>1384</v>
      </c>
      <c r="Y652" s="1318">
        <v>36</v>
      </c>
      <c r="Z652" s="1315" t="s">
        <v>204</v>
      </c>
      <c r="AA652" s="447">
        <v>0.25</v>
      </c>
      <c r="AB652" s="21">
        <f t="shared" si="104"/>
        <v>9</v>
      </c>
      <c r="AC652" s="21">
        <f t="shared" si="105"/>
        <v>10.08</v>
      </c>
      <c r="AD652" s="41"/>
      <c r="AE652" s="39"/>
      <c r="AF652" s="24"/>
      <c r="AG652" s="24" t="s">
        <v>199</v>
      </c>
      <c r="AH652" s="3161"/>
    </row>
    <row r="653" spans="1:34" ht="18" customHeight="1" x14ac:dyDescent="0.25">
      <c r="A653" s="2572"/>
      <c r="B653" s="2578"/>
      <c r="C653" s="3059"/>
      <c r="D653" s="2597"/>
      <c r="E653" s="2746"/>
      <c r="F653" s="2747"/>
      <c r="G653" s="2748"/>
      <c r="H653" s="2748"/>
      <c r="I653" s="2748"/>
      <c r="J653" s="2749"/>
      <c r="K653" s="2749"/>
      <c r="L653" s="2750"/>
      <c r="M653" s="2750"/>
      <c r="N653" s="2748"/>
      <c r="O653" s="3110"/>
      <c r="P653" s="2733"/>
      <c r="Q653" s="2735"/>
      <c r="R653" s="2735"/>
      <c r="S653" s="2735"/>
      <c r="T653" s="2752"/>
      <c r="U653" s="2748"/>
      <c r="V653" s="249"/>
      <c r="W653" s="129" t="s">
        <v>200</v>
      </c>
      <c r="X653" s="1319" t="s">
        <v>1385</v>
      </c>
      <c r="Y653" s="1318">
        <v>5</v>
      </c>
      <c r="Z653" s="1315" t="s">
        <v>204</v>
      </c>
      <c r="AA653" s="447">
        <v>1.4</v>
      </c>
      <c r="AB653" s="21">
        <f t="shared" si="104"/>
        <v>7</v>
      </c>
      <c r="AC653" s="21">
        <f t="shared" si="105"/>
        <v>7.84</v>
      </c>
      <c r="AD653" s="41"/>
      <c r="AE653" s="39"/>
      <c r="AF653" s="24"/>
      <c r="AG653" s="24" t="s">
        <v>199</v>
      </c>
      <c r="AH653" s="3162">
        <f>AD621+AD623+AD626+AD628+AD663+AD666</f>
        <v>11709.369599999998</v>
      </c>
    </row>
    <row r="654" spans="1:34" ht="18" customHeight="1" x14ac:dyDescent="0.25">
      <c r="A654" s="2572"/>
      <c r="B654" s="2578"/>
      <c r="C654" s="3059"/>
      <c r="D654" s="2597"/>
      <c r="E654" s="2746"/>
      <c r="F654" s="2747"/>
      <c r="G654" s="2748"/>
      <c r="H654" s="2748"/>
      <c r="I654" s="2748"/>
      <c r="J654" s="2749"/>
      <c r="K654" s="2749"/>
      <c r="L654" s="2750"/>
      <c r="M654" s="2750"/>
      <c r="N654" s="2748"/>
      <c r="O654" s="3110"/>
      <c r="P654" s="2733"/>
      <c r="Q654" s="2735"/>
      <c r="R654" s="2735"/>
      <c r="S654" s="2735"/>
      <c r="T654" s="2752"/>
      <c r="U654" s="2748"/>
      <c r="V654" s="249"/>
      <c r="W654" s="129" t="s">
        <v>200</v>
      </c>
      <c r="X654" s="1319" t="s">
        <v>1386</v>
      </c>
      <c r="Y654" s="1318">
        <v>30</v>
      </c>
      <c r="Z654" s="1315" t="s">
        <v>204</v>
      </c>
      <c r="AA654" s="447">
        <v>0.65</v>
      </c>
      <c r="AB654" s="21">
        <f t="shared" si="104"/>
        <v>19.5</v>
      </c>
      <c r="AC654" s="21">
        <f t="shared" si="105"/>
        <v>21.84</v>
      </c>
      <c r="AD654" s="41"/>
      <c r="AE654" s="39"/>
      <c r="AF654" s="24"/>
      <c r="AG654" s="24" t="s">
        <v>199</v>
      </c>
      <c r="AH654" s="3163"/>
    </row>
    <row r="655" spans="1:34" ht="18" customHeight="1" x14ac:dyDescent="0.25">
      <c r="A655" s="2572"/>
      <c r="B655" s="2578"/>
      <c r="C655" s="3059"/>
      <c r="D655" s="2597"/>
      <c r="E655" s="2746"/>
      <c r="F655" s="2747"/>
      <c r="G655" s="2748"/>
      <c r="H655" s="2748"/>
      <c r="I655" s="2748"/>
      <c r="J655" s="2749"/>
      <c r="K655" s="2749"/>
      <c r="L655" s="2750"/>
      <c r="M655" s="2750"/>
      <c r="N655" s="2748"/>
      <c r="O655" s="3110"/>
      <c r="P655" s="2733"/>
      <c r="Q655" s="2735"/>
      <c r="R655" s="2735"/>
      <c r="S655" s="2735"/>
      <c r="T655" s="2752"/>
      <c r="U655" s="2748"/>
      <c r="V655" s="249"/>
      <c r="W655" s="129" t="s">
        <v>200</v>
      </c>
      <c r="X655" s="1319" t="s">
        <v>1387</v>
      </c>
      <c r="Y655" s="1318">
        <v>30</v>
      </c>
      <c r="Z655" s="1315" t="s">
        <v>204</v>
      </c>
      <c r="AA655" s="447">
        <v>0.6</v>
      </c>
      <c r="AB655" s="21">
        <f t="shared" si="104"/>
        <v>18</v>
      </c>
      <c r="AC655" s="21">
        <f t="shared" si="105"/>
        <v>20.16</v>
      </c>
      <c r="AD655" s="41"/>
      <c r="AE655" s="39"/>
      <c r="AF655" s="24"/>
      <c r="AG655" s="24" t="s">
        <v>199</v>
      </c>
      <c r="AH655" s="3163"/>
    </row>
    <row r="656" spans="1:34" ht="18" customHeight="1" x14ac:dyDescent="0.25">
      <c r="A656" s="2572"/>
      <c r="B656" s="2578"/>
      <c r="C656" s="3059"/>
      <c r="D656" s="2597"/>
      <c r="E656" s="2746"/>
      <c r="F656" s="2747"/>
      <c r="G656" s="2748"/>
      <c r="H656" s="2748"/>
      <c r="I656" s="2748"/>
      <c r="J656" s="2749"/>
      <c r="K656" s="2749"/>
      <c r="L656" s="2750"/>
      <c r="M656" s="2750"/>
      <c r="N656" s="2748"/>
      <c r="O656" s="3110"/>
      <c r="P656" s="2733"/>
      <c r="Q656" s="2735"/>
      <c r="R656" s="2735"/>
      <c r="S656" s="2735"/>
      <c r="T656" s="2752"/>
      <c r="U656" s="2748"/>
      <c r="V656" s="249"/>
      <c r="W656" s="129" t="s">
        <v>200</v>
      </c>
      <c r="X656" s="1319" t="s">
        <v>1388</v>
      </c>
      <c r="Y656" s="1318">
        <v>30</v>
      </c>
      <c r="Z656" s="1315" t="s">
        <v>204</v>
      </c>
      <c r="AA656" s="447">
        <v>0.5</v>
      </c>
      <c r="AB656" s="21">
        <f t="shared" si="104"/>
        <v>15</v>
      </c>
      <c r="AC656" s="21">
        <f t="shared" si="105"/>
        <v>16.8</v>
      </c>
      <c r="AD656" s="41"/>
      <c r="AE656" s="39"/>
      <c r="AF656" s="24"/>
      <c r="AG656" s="24" t="s">
        <v>199</v>
      </c>
      <c r="AH656" s="3163"/>
    </row>
    <row r="657" spans="1:34" ht="18" customHeight="1" x14ac:dyDescent="0.25">
      <c r="A657" s="2572"/>
      <c r="B657" s="2578"/>
      <c r="C657" s="3059"/>
      <c r="D657" s="2597"/>
      <c r="E657" s="2746"/>
      <c r="F657" s="2747"/>
      <c r="G657" s="2748"/>
      <c r="H657" s="2748"/>
      <c r="I657" s="2748"/>
      <c r="J657" s="2749"/>
      <c r="K657" s="2749"/>
      <c r="L657" s="2750"/>
      <c r="M657" s="2750"/>
      <c r="N657" s="2748"/>
      <c r="O657" s="3110"/>
      <c r="P657" s="2733"/>
      <c r="Q657" s="2735"/>
      <c r="R657" s="2735"/>
      <c r="S657" s="2735"/>
      <c r="T657" s="2752"/>
      <c r="U657" s="2748"/>
      <c r="V657" s="249"/>
      <c r="W657" s="129" t="s">
        <v>200</v>
      </c>
      <c r="X657" s="1319" t="s">
        <v>1389</v>
      </c>
      <c r="Y657" s="1318">
        <v>30</v>
      </c>
      <c r="Z657" s="1315" t="s">
        <v>204</v>
      </c>
      <c r="AA657" s="447">
        <v>0.25</v>
      </c>
      <c r="AB657" s="21">
        <f t="shared" si="104"/>
        <v>7.5</v>
      </c>
      <c r="AC657" s="21">
        <f t="shared" si="105"/>
        <v>8.4</v>
      </c>
      <c r="AD657" s="41"/>
      <c r="AE657" s="39"/>
      <c r="AF657" s="24"/>
      <c r="AG657" s="24" t="s">
        <v>199</v>
      </c>
      <c r="AH657" s="3163"/>
    </row>
    <row r="658" spans="1:34" ht="18" customHeight="1" x14ac:dyDescent="0.25">
      <c r="A658" s="2572"/>
      <c r="B658" s="2578"/>
      <c r="C658" s="3059"/>
      <c r="D658" s="2597"/>
      <c r="E658" s="2746"/>
      <c r="F658" s="2747"/>
      <c r="G658" s="2748"/>
      <c r="H658" s="2748"/>
      <c r="I658" s="2748"/>
      <c r="J658" s="2749"/>
      <c r="K658" s="2749"/>
      <c r="L658" s="2750"/>
      <c r="M658" s="2750"/>
      <c r="N658" s="2748"/>
      <c r="O658" s="3110"/>
      <c r="P658" s="2733"/>
      <c r="Q658" s="2735"/>
      <c r="R658" s="2735"/>
      <c r="S658" s="2735"/>
      <c r="T658" s="2752"/>
      <c r="U658" s="2748"/>
      <c r="V658" s="249"/>
      <c r="W658" s="129" t="s">
        <v>200</v>
      </c>
      <c r="X658" s="1319" t="s">
        <v>1388</v>
      </c>
      <c r="Y658" s="1318">
        <v>30</v>
      </c>
      <c r="Z658" s="1315" t="s">
        <v>204</v>
      </c>
      <c r="AA658" s="447">
        <v>0.6</v>
      </c>
      <c r="AB658" s="21">
        <f t="shared" si="104"/>
        <v>18</v>
      </c>
      <c r="AC658" s="21">
        <f t="shared" si="105"/>
        <v>20.16</v>
      </c>
      <c r="AD658" s="41"/>
      <c r="AE658" s="39"/>
      <c r="AF658" s="24"/>
      <c r="AG658" s="24" t="s">
        <v>199</v>
      </c>
      <c r="AH658" s="3163"/>
    </row>
    <row r="659" spans="1:34" ht="18" customHeight="1" x14ac:dyDescent="0.25">
      <c r="A659" s="2572"/>
      <c r="B659" s="2578"/>
      <c r="C659" s="3059"/>
      <c r="D659" s="2597"/>
      <c r="E659" s="2746"/>
      <c r="F659" s="2747"/>
      <c r="G659" s="2748"/>
      <c r="H659" s="2748"/>
      <c r="I659" s="2748"/>
      <c r="J659" s="2749"/>
      <c r="K659" s="2749"/>
      <c r="L659" s="2750"/>
      <c r="M659" s="2750"/>
      <c r="N659" s="2748"/>
      <c r="O659" s="3110"/>
      <c r="P659" s="2733"/>
      <c r="Q659" s="2735"/>
      <c r="R659" s="2735"/>
      <c r="S659" s="2735"/>
      <c r="T659" s="2752"/>
      <c r="U659" s="2748"/>
      <c r="V659" s="249"/>
      <c r="W659" s="129" t="s">
        <v>200</v>
      </c>
      <c r="X659" s="1319" t="s">
        <v>1390</v>
      </c>
      <c r="Y659" s="1318">
        <v>20</v>
      </c>
      <c r="Z659" s="1315" t="s">
        <v>204</v>
      </c>
      <c r="AA659" s="447">
        <v>18.5</v>
      </c>
      <c r="AB659" s="21">
        <f t="shared" si="104"/>
        <v>370</v>
      </c>
      <c r="AC659" s="21">
        <f t="shared" si="105"/>
        <v>414.4</v>
      </c>
      <c r="AD659" s="41"/>
      <c r="AE659" s="39"/>
      <c r="AF659" s="24"/>
      <c r="AG659" s="24" t="s">
        <v>199</v>
      </c>
      <c r="AH659" s="3163"/>
    </row>
    <row r="660" spans="1:34" ht="18" customHeight="1" x14ac:dyDescent="0.25">
      <c r="A660" s="2572"/>
      <c r="B660" s="2578"/>
      <c r="C660" s="3059"/>
      <c r="D660" s="2597"/>
      <c r="E660" s="2746"/>
      <c r="F660" s="2747"/>
      <c r="G660" s="2748"/>
      <c r="H660" s="2748"/>
      <c r="I660" s="2748"/>
      <c r="J660" s="2749"/>
      <c r="K660" s="2749"/>
      <c r="L660" s="2750"/>
      <c r="M660" s="2750"/>
      <c r="N660" s="2748"/>
      <c r="O660" s="3110"/>
      <c r="P660" s="2733"/>
      <c r="Q660" s="2735"/>
      <c r="R660" s="2735"/>
      <c r="S660" s="2735"/>
      <c r="T660" s="2752"/>
      <c r="U660" s="2748"/>
      <c r="V660" s="249"/>
      <c r="W660" s="129" t="s">
        <v>200</v>
      </c>
      <c r="X660" s="1320" t="s">
        <v>1391</v>
      </c>
      <c r="Y660" s="1318">
        <v>35</v>
      </c>
      <c r="Z660" s="1315" t="s">
        <v>204</v>
      </c>
      <c r="AA660" s="447">
        <v>8</v>
      </c>
      <c r="AB660" s="21">
        <f t="shared" si="104"/>
        <v>280</v>
      </c>
      <c r="AC660" s="21">
        <f t="shared" si="105"/>
        <v>313.60000000000002</v>
      </c>
      <c r="AD660" s="41"/>
      <c r="AE660" s="39"/>
      <c r="AF660" s="24"/>
      <c r="AG660" s="24" t="s">
        <v>199</v>
      </c>
      <c r="AH660" s="3163"/>
    </row>
    <row r="661" spans="1:34" ht="18" customHeight="1" x14ac:dyDescent="0.25">
      <c r="A661" s="2572"/>
      <c r="B661" s="2578"/>
      <c r="C661" s="3059"/>
      <c r="D661" s="2597"/>
      <c r="E661" s="2746"/>
      <c r="F661" s="2747"/>
      <c r="G661" s="2748"/>
      <c r="H661" s="2748"/>
      <c r="I661" s="2748"/>
      <c r="J661" s="2749"/>
      <c r="K661" s="2749"/>
      <c r="L661" s="2750"/>
      <c r="M661" s="2750"/>
      <c r="N661" s="2748"/>
      <c r="O661" s="3110"/>
      <c r="P661" s="2733"/>
      <c r="Q661" s="2735"/>
      <c r="R661" s="2735"/>
      <c r="S661" s="2735"/>
      <c r="T661" s="2752"/>
      <c r="U661" s="2748"/>
      <c r="V661" s="249"/>
      <c r="W661" s="129" t="s">
        <v>200</v>
      </c>
      <c r="X661" s="1320" t="s">
        <v>1392</v>
      </c>
      <c r="Y661" s="1318">
        <v>35</v>
      </c>
      <c r="Z661" s="1315" t="s">
        <v>204</v>
      </c>
      <c r="AA661" s="447">
        <v>5</v>
      </c>
      <c r="AB661" s="21">
        <f t="shared" si="104"/>
        <v>175</v>
      </c>
      <c r="AC661" s="21">
        <f t="shared" si="105"/>
        <v>196</v>
      </c>
      <c r="AD661" s="41"/>
      <c r="AE661" s="39"/>
      <c r="AF661" s="24"/>
      <c r="AG661" s="24" t="s">
        <v>199</v>
      </c>
      <c r="AH661" s="3163"/>
    </row>
    <row r="662" spans="1:34" ht="18" customHeight="1" x14ac:dyDescent="0.25">
      <c r="A662" s="2572"/>
      <c r="B662" s="2578"/>
      <c r="C662" s="3059"/>
      <c r="D662" s="2597"/>
      <c r="E662" s="2746"/>
      <c r="F662" s="2747"/>
      <c r="G662" s="2748"/>
      <c r="H662" s="2748"/>
      <c r="I662" s="2748"/>
      <c r="J662" s="2749"/>
      <c r="K662" s="2749"/>
      <c r="L662" s="2750"/>
      <c r="M662" s="2750"/>
      <c r="N662" s="2748"/>
      <c r="O662" s="3110"/>
      <c r="P662" s="2733"/>
      <c r="Q662" s="2735"/>
      <c r="R662" s="2735"/>
      <c r="S662" s="2735"/>
      <c r="T662" s="2752"/>
      <c r="U662" s="2748"/>
      <c r="V662" s="249"/>
      <c r="W662" s="129" t="s">
        <v>200</v>
      </c>
      <c r="X662" s="1320" t="s">
        <v>1393</v>
      </c>
      <c r="Y662" s="1318">
        <v>35</v>
      </c>
      <c r="Z662" s="1315" t="s">
        <v>204</v>
      </c>
      <c r="AA662" s="447">
        <v>5</v>
      </c>
      <c r="AB662" s="21">
        <f t="shared" si="104"/>
        <v>175</v>
      </c>
      <c r="AC662" s="21">
        <f t="shared" si="105"/>
        <v>196</v>
      </c>
      <c r="AD662" s="41"/>
      <c r="AE662" s="39"/>
      <c r="AF662" s="24"/>
      <c r="AG662" s="24" t="s">
        <v>199</v>
      </c>
      <c r="AH662" s="3163"/>
    </row>
    <row r="663" spans="1:34" ht="33.950000000000003" customHeight="1" x14ac:dyDescent="0.25">
      <c r="A663" s="2572"/>
      <c r="B663" s="2578"/>
      <c r="C663" s="3059"/>
      <c r="D663" s="2597"/>
      <c r="E663" s="2746"/>
      <c r="F663" s="2747"/>
      <c r="G663" s="2748"/>
      <c r="H663" s="2748"/>
      <c r="I663" s="2748"/>
      <c r="J663" s="2749"/>
      <c r="K663" s="2749"/>
      <c r="L663" s="2750"/>
      <c r="M663" s="2750"/>
      <c r="N663" s="2748"/>
      <c r="O663" s="3110"/>
      <c r="P663" s="2733"/>
      <c r="Q663" s="2735"/>
      <c r="R663" s="2735"/>
      <c r="S663" s="2735"/>
      <c r="T663" s="2752"/>
      <c r="U663" s="2748"/>
      <c r="V663" s="249" t="s">
        <v>536</v>
      </c>
      <c r="W663" s="129"/>
      <c r="X663" s="1317" t="s">
        <v>1394</v>
      </c>
      <c r="Y663" s="1318"/>
      <c r="Z663" s="1315"/>
      <c r="AA663" s="447"/>
      <c r="AB663" s="21"/>
      <c r="AC663" s="21"/>
      <c r="AD663" s="41">
        <f>+SUM(AC664:AC665)</f>
        <v>1344</v>
      </c>
      <c r="AE663" s="39"/>
      <c r="AF663" s="24"/>
      <c r="AG663" s="24"/>
      <c r="AH663" s="3163"/>
    </row>
    <row r="664" spans="1:34" ht="18" customHeight="1" x14ac:dyDescent="0.25">
      <c r="A664" s="2572"/>
      <c r="B664" s="2578"/>
      <c r="C664" s="3059"/>
      <c r="D664" s="2597"/>
      <c r="E664" s="2746"/>
      <c r="F664" s="2747"/>
      <c r="G664" s="2748"/>
      <c r="H664" s="2748"/>
      <c r="I664" s="2748"/>
      <c r="J664" s="2749"/>
      <c r="K664" s="2749"/>
      <c r="L664" s="2750"/>
      <c r="M664" s="2750"/>
      <c r="N664" s="2748"/>
      <c r="O664" s="3110"/>
      <c r="P664" s="2733"/>
      <c r="Q664" s="2735"/>
      <c r="R664" s="2735"/>
      <c r="S664" s="2735"/>
      <c r="T664" s="2752"/>
      <c r="U664" s="2748"/>
      <c r="V664" s="249"/>
      <c r="W664" s="129" t="s">
        <v>200</v>
      </c>
      <c r="X664" s="1320" t="s">
        <v>1352</v>
      </c>
      <c r="Y664" s="1318">
        <v>8</v>
      </c>
      <c r="Z664" s="1315" t="s">
        <v>1353</v>
      </c>
      <c r="AA664" s="447">
        <v>65.178571428571416</v>
      </c>
      <c r="AB664" s="21">
        <f t="shared" ref="AB664:AB702" si="108">+Y664*AA664</f>
        <v>521.42857142857133</v>
      </c>
      <c r="AC664" s="21">
        <f t="shared" ref="AC664:AC702" si="109">+AB664*0.12+AB664</f>
        <v>583.99999999999989</v>
      </c>
      <c r="AD664" s="41"/>
      <c r="AE664" s="39"/>
      <c r="AF664" s="24"/>
      <c r="AG664" s="24" t="s">
        <v>199</v>
      </c>
      <c r="AH664" s="3163"/>
    </row>
    <row r="665" spans="1:34" ht="18" customHeight="1" x14ac:dyDescent="0.25">
      <c r="A665" s="2572"/>
      <c r="B665" s="2578"/>
      <c r="C665" s="3059"/>
      <c r="D665" s="2597"/>
      <c r="E665" s="2746"/>
      <c r="F665" s="2747"/>
      <c r="G665" s="2748"/>
      <c r="H665" s="2748"/>
      <c r="I665" s="2748"/>
      <c r="J665" s="2749"/>
      <c r="K665" s="2749"/>
      <c r="L665" s="2750"/>
      <c r="M665" s="2750"/>
      <c r="N665" s="2748"/>
      <c r="O665" s="3110"/>
      <c r="P665" s="2733"/>
      <c r="Q665" s="2735"/>
      <c r="R665" s="2735"/>
      <c r="S665" s="2735"/>
      <c r="T665" s="2752"/>
      <c r="U665" s="2748"/>
      <c r="V665" s="249"/>
      <c r="W665" s="129" t="s">
        <v>200</v>
      </c>
      <c r="X665" s="1320" t="s">
        <v>1354</v>
      </c>
      <c r="Y665" s="1318">
        <v>8</v>
      </c>
      <c r="Z665" s="1315" t="s">
        <v>1353</v>
      </c>
      <c r="AA665" s="447">
        <v>84.821428571428569</v>
      </c>
      <c r="AB665" s="21">
        <f t="shared" si="108"/>
        <v>678.57142857142856</v>
      </c>
      <c r="AC665" s="21">
        <f t="shared" si="109"/>
        <v>760</v>
      </c>
      <c r="AD665" s="41"/>
      <c r="AE665" s="39"/>
      <c r="AF665" s="24"/>
      <c r="AG665" s="24" t="s">
        <v>199</v>
      </c>
      <c r="AH665" s="3163"/>
    </row>
    <row r="666" spans="1:34" ht="18" customHeight="1" x14ac:dyDescent="0.25">
      <c r="A666" s="2572"/>
      <c r="B666" s="2578"/>
      <c r="C666" s="3059"/>
      <c r="D666" s="2597"/>
      <c r="E666" s="2746"/>
      <c r="F666" s="2747"/>
      <c r="G666" s="2748"/>
      <c r="H666" s="2748"/>
      <c r="I666" s="2748"/>
      <c r="J666" s="2749"/>
      <c r="K666" s="2749"/>
      <c r="L666" s="2750"/>
      <c r="M666" s="2750"/>
      <c r="N666" s="2748"/>
      <c r="O666" s="3110"/>
      <c r="P666" s="2733"/>
      <c r="Q666" s="2735"/>
      <c r="R666" s="2735"/>
      <c r="S666" s="2735"/>
      <c r="T666" s="2752"/>
      <c r="U666" s="2748"/>
      <c r="V666" s="249" t="s">
        <v>468</v>
      </c>
      <c r="W666" s="129"/>
      <c r="X666" s="1321" t="s">
        <v>297</v>
      </c>
      <c r="Y666" s="1318"/>
      <c r="Z666" s="1315"/>
      <c r="AA666" s="447"/>
      <c r="AB666" s="21"/>
      <c r="AC666" s="21"/>
      <c r="AD666" s="41">
        <f>+SUM(AC667:AC669)</f>
        <v>391.99999999999994</v>
      </c>
      <c r="AE666" s="39"/>
      <c r="AF666" s="24"/>
      <c r="AG666" s="24"/>
      <c r="AH666" s="3163"/>
    </row>
    <row r="667" spans="1:34" ht="18" customHeight="1" x14ac:dyDescent="0.25">
      <c r="A667" s="2572"/>
      <c r="B667" s="2578"/>
      <c r="C667" s="3059"/>
      <c r="D667" s="2597"/>
      <c r="E667" s="2746"/>
      <c r="F667" s="2747"/>
      <c r="G667" s="2748"/>
      <c r="H667" s="2748"/>
      <c r="I667" s="2748"/>
      <c r="J667" s="2749"/>
      <c r="K667" s="2749"/>
      <c r="L667" s="2750"/>
      <c r="M667" s="2750"/>
      <c r="N667" s="2748"/>
      <c r="O667" s="3110"/>
      <c r="P667" s="2733"/>
      <c r="Q667" s="2735"/>
      <c r="R667" s="2735"/>
      <c r="S667" s="2735"/>
      <c r="T667" s="2752"/>
      <c r="U667" s="2748"/>
      <c r="V667" s="249"/>
      <c r="W667" s="129" t="s">
        <v>200</v>
      </c>
      <c r="X667" s="1320" t="s">
        <v>1395</v>
      </c>
      <c r="Y667" s="1318">
        <v>8</v>
      </c>
      <c r="Z667" s="39" t="s">
        <v>204</v>
      </c>
      <c r="AA667" s="447">
        <v>24.999999999999996</v>
      </c>
      <c r="AB667" s="21">
        <f t="shared" si="108"/>
        <v>199.99999999999997</v>
      </c>
      <c r="AC667" s="21">
        <f t="shared" si="109"/>
        <v>223.99999999999997</v>
      </c>
      <c r="AD667" s="41"/>
      <c r="AE667" s="39"/>
      <c r="AF667" s="24"/>
      <c r="AG667" s="24" t="s">
        <v>199</v>
      </c>
      <c r="AH667" s="3163"/>
    </row>
    <row r="668" spans="1:34" ht="18" customHeight="1" x14ac:dyDescent="0.25">
      <c r="A668" s="2572"/>
      <c r="B668" s="2578"/>
      <c r="C668" s="3059"/>
      <c r="D668" s="2597"/>
      <c r="E668" s="2746"/>
      <c r="F668" s="2747"/>
      <c r="G668" s="2748"/>
      <c r="H668" s="2748"/>
      <c r="I668" s="2748"/>
      <c r="J668" s="2749"/>
      <c r="K668" s="2749"/>
      <c r="L668" s="2750"/>
      <c r="M668" s="2750"/>
      <c r="N668" s="2748"/>
      <c r="O668" s="3110"/>
      <c r="P668" s="2733"/>
      <c r="Q668" s="2735"/>
      <c r="R668" s="2735"/>
      <c r="S668" s="2735"/>
      <c r="T668" s="2752"/>
      <c r="U668" s="2748"/>
      <c r="V668" s="249"/>
      <c r="W668" s="129" t="s">
        <v>200</v>
      </c>
      <c r="X668" s="1320" t="s">
        <v>1396</v>
      </c>
      <c r="Y668" s="1318">
        <v>8</v>
      </c>
      <c r="Z668" s="39" t="s">
        <v>204</v>
      </c>
      <c r="AA668" s="447">
        <v>14.285714285714285</v>
      </c>
      <c r="AB668" s="21">
        <f t="shared" si="108"/>
        <v>114.28571428571428</v>
      </c>
      <c r="AC668" s="21">
        <f t="shared" si="109"/>
        <v>127.99999999999999</v>
      </c>
      <c r="AD668" s="41"/>
      <c r="AE668" s="39"/>
      <c r="AF668" s="24"/>
      <c r="AG668" s="24" t="s">
        <v>199</v>
      </c>
      <c r="AH668" s="3163"/>
    </row>
    <row r="669" spans="1:34" ht="18" customHeight="1" x14ac:dyDescent="0.25">
      <c r="A669" s="2572"/>
      <c r="B669" s="2578"/>
      <c r="C669" s="3059"/>
      <c r="D669" s="2597"/>
      <c r="E669" s="2746"/>
      <c r="F669" s="2747"/>
      <c r="G669" s="2748"/>
      <c r="H669" s="2748"/>
      <c r="I669" s="2748"/>
      <c r="J669" s="2749"/>
      <c r="K669" s="2749"/>
      <c r="L669" s="2750"/>
      <c r="M669" s="2750"/>
      <c r="N669" s="2748"/>
      <c r="O669" s="3110"/>
      <c r="P669" s="2733"/>
      <c r="Q669" s="2735"/>
      <c r="R669" s="2735"/>
      <c r="S669" s="2735"/>
      <c r="T669" s="2752"/>
      <c r="U669" s="2748"/>
      <c r="V669" s="249"/>
      <c r="W669" s="129" t="s">
        <v>200</v>
      </c>
      <c r="X669" s="1320" t="s">
        <v>1397</v>
      </c>
      <c r="Y669" s="1318">
        <v>8</v>
      </c>
      <c r="Z669" s="39" t="s">
        <v>204</v>
      </c>
      <c r="AA669" s="447">
        <v>4.4642857142857135</v>
      </c>
      <c r="AB669" s="21">
        <f t="shared" si="108"/>
        <v>35.714285714285708</v>
      </c>
      <c r="AC669" s="21">
        <f t="shared" si="109"/>
        <v>39.999999999999993</v>
      </c>
      <c r="AD669" s="41"/>
      <c r="AE669" s="39"/>
      <c r="AF669" s="24"/>
      <c r="AG669" s="24" t="s">
        <v>199</v>
      </c>
      <c r="AH669" s="3164"/>
    </row>
    <row r="670" spans="1:34" ht="33.950000000000003" customHeight="1" x14ac:dyDescent="0.25">
      <c r="A670" s="2572"/>
      <c r="B670" s="2578"/>
      <c r="C670" s="3059"/>
      <c r="D670" s="2597"/>
      <c r="E670" s="2746"/>
      <c r="F670" s="2747"/>
      <c r="G670" s="2748"/>
      <c r="H670" s="2748"/>
      <c r="I670" s="2748"/>
      <c r="J670" s="2749"/>
      <c r="K670" s="2749"/>
      <c r="L670" s="2750"/>
      <c r="M670" s="2750"/>
      <c r="N670" s="2748"/>
      <c r="O670" s="3110"/>
      <c r="P670" s="2733"/>
      <c r="Q670" s="2735"/>
      <c r="R670" s="2735"/>
      <c r="S670" s="2735"/>
      <c r="T670" s="2752"/>
      <c r="U670" s="2748"/>
      <c r="V670" s="249" t="s">
        <v>540</v>
      </c>
      <c r="W670" s="80"/>
      <c r="X670" s="1322" t="s">
        <v>541</v>
      </c>
      <c r="Y670" s="38"/>
      <c r="Z670" s="447"/>
      <c r="AA670" s="447"/>
      <c r="AB670" s="21"/>
      <c r="AC670" s="21"/>
      <c r="AD670" s="41">
        <f>AC671</f>
        <v>35534.878400000001</v>
      </c>
      <c r="AE670" s="39"/>
      <c r="AF670" s="24"/>
      <c r="AG670" s="24"/>
      <c r="AH670" s="3165" t="s">
        <v>1398</v>
      </c>
    </row>
    <row r="671" spans="1:34" ht="18" customHeight="1" x14ac:dyDescent="0.25">
      <c r="A671" s="2572"/>
      <c r="B671" s="2578"/>
      <c r="C671" s="3059"/>
      <c r="D671" s="2597"/>
      <c r="E671" s="2746"/>
      <c r="F671" s="2747"/>
      <c r="G671" s="2748"/>
      <c r="H671" s="2748"/>
      <c r="I671" s="2748"/>
      <c r="J671" s="2749"/>
      <c r="K671" s="2749"/>
      <c r="L671" s="2750"/>
      <c r="M671" s="2750"/>
      <c r="N671" s="2748"/>
      <c r="O671" s="3110"/>
      <c r="P671" s="2733"/>
      <c r="Q671" s="2735"/>
      <c r="R671" s="2735"/>
      <c r="S671" s="2735"/>
      <c r="T671" s="2752"/>
      <c r="U671" s="2748"/>
      <c r="V671" s="249"/>
      <c r="W671" s="129" t="s">
        <v>200</v>
      </c>
      <c r="X671" s="164" t="s">
        <v>1399</v>
      </c>
      <c r="Y671" s="38">
        <v>1</v>
      </c>
      <c r="Z671" s="39" t="s">
        <v>204</v>
      </c>
      <c r="AA671" s="447">
        <f>41549-9821.43</f>
        <v>31727.57</v>
      </c>
      <c r="AB671" s="21">
        <f t="shared" si="108"/>
        <v>31727.57</v>
      </c>
      <c r="AC671" s="21">
        <f t="shared" si="109"/>
        <v>35534.878400000001</v>
      </c>
      <c r="AD671" s="623"/>
      <c r="AE671" s="39"/>
      <c r="AF671" s="24"/>
      <c r="AG671" s="24" t="s">
        <v>199</v>
      </c>
      <c r="AH671" s="2745"/>
    </row>
    <row r="672" spans="1:34" ht="18" customHeight="1" x14ac:dyDescent="0.25">
      <c r="A672" s="2572"/>
      <c r="B672" s="2578"/>
      <c r="C672" s="3059"/>
      <c r="D672" s="2597"/>
      <c r="E672" s="2746"/>
      <c r="F672" s="2747"/>
      <c r="G672" s="2748"/>
      <c r="H672" s="2748"/>
      <c r="I672" s="2748"/>
      <c r="J672" s="2749"/>
      <c r="K672" s="2749"/>
      <c r="L672" s="2750"/>
      <c r="M672" s="2750"/>
      <c r="N672" s="2748"/>
      <c r="O672" s="3110"/>
      <c r="P672" s="2733"/>
      <c r="Q672" s="2735"/>
      <c r="R672" s="2735"/>
      <c r="S672" s="2735"/>
      <c r="T672" s="2752"/>
      <c r="U672" s="2748"/>
      <c r="V672" s="249" t="s">
        <v>538</v>
      </c>
      <c r="W672" s="80"/>
      <c r="X672" s="617" t="s">
        <v>539</v>
      </c>
      <c r="Y672" s="39"/>
      <c r="Z672" s="447"/>
      <c r="AA672" s="447"/>
      <c r="AB672" s="21"/>
      <c r="AC672" s="21"/>
      <c r="AD672" s="1323">
        <f>AC673</f>
        <v>18680.0016</v>
      </c>
      <c r="AE672" s="39"/>
      <c r="AF672" s="24"/>
      <c r="AG672" s="24"/>
      <c r="AH672" s="2745"/>
    </row>
    <row r="673" spans="1:34" ht="18" customHeight="1" x14ac:dyDescent="0.25">
      <c r="A673" s="2573"/>
      <c r="B673" s="2579"/>
      <c r="C673" s="3059"/>
      <c r="D673" s="2597"/>
      <c r="E673" s="2746"/>
      <c r="F673" s="2747"/>
      <c r="G673" s="2748"/>
      <c r="H673" s="2748"/>
      <c r="I673" s="2748"/>
      <c r="J673" s="2749"/>
      <c r="K673" s="2749"/>
      <c r="L673" s="2750"/>
      <c r="M673" s="2750"/>
      <c r="N673" s="2748"/>
      <c r="O673" s="3110"/>
      <c r="P673" s="2733"/>
      <c r="Q673" s="2735"/>
      <c r="R673" s="2735"/>
      <c r="S673" s="2735"/>
      <c r="T673" s="2752"/>
      <c r="U673" s="2748"/>
      <c r="V673" s="249"/>
      <c r="W673" s="129" t="s">
        <v>200</v>
      </c>
      <c r="X673" s="164" t="s">
        <v>1400</v>
      </c>
      <c r="Y673" s="38">
        <v>1</v>
      </c>
      <c r="Z673" s="39" t="s">
        <v>204</v>
      </c>
      <c r="AA673" s="447">
        <v>23821.43</v>
      </c>
      <c r="AB673" s="21">
        <f t="shared" si="108"/>
        <v>23821.43</v>
      </c>
      <c r="AC673" s="2192">
        <f>+(AB673*0.12+AB673)-8000</f>
        <v>18680.0016</v>
      </c>
      <c r="AD673" s="41"/>
      <c r="AE673" s="39" t="s">
        <v>199</v>
      </c>
      <c r="AF673" s="24" t="s">
        <v>199</v>
      </c>
      <c r="AG673" s="24" t="s">
        <v>199</v>
      </c>
      <c r="AH673" s="2745"/>
    </row>
    <row r="674" spans="1:34" ht="33.950000000000003" customHeight="1" x14ac:dyDescent="0.25">
      <c r="A674" s="2571" t="s">
        <v>153</v>
      </c>
      <c r="B674" s="2577" t="s">
        <v>153</v>
      </c>
      <c r="C674" s="3059"/>
      <c r="D674" s="2597"/>
      <c r="E674" s="2746"/>
      <c r="F674" s="2747"/>
      <c r="G674" s="2748"/>
      <c r="H674" s="2748"/>
      <c r="I674" s="2748"/>
      <c r="J674" s="2749"/>
      <c r="K674" s="2749"/>
      <c r="L674" s="2750"/>
      <c r="M674" s="2750"/>
      <c r="N674" s="2748"/>
      <c r="O674" s="3110"/>
      <c r="P674" s="2733"/>
      <c r="Q674" s="2735"/>
      <c r="R674" s="2735"/>
      <c r="S674" s="2735"/>
      <c r="T674" s="2752"/>
      <c r="U674" s="2748"/>
      <c r="V674" s="249" t="s">
        <v>641</v>
      </c>
      <c r="W674" s="80"/>
      <c r="X674" s="617" t="s">
        <v>541</v>
      </c>
      <c r="Y674" s="38"/>
      <c r="Z674" s="39"/>
      <c r="AA674" s="447"/>
      <c r="AB674" s="21"/>
      <c r="AC674" s="21"/>
      <c r="AD674" s="41">
        <f>+AC675</f>
        <v>3881.92</v>
      </c>
      <c r="AE674" s="39"/>
      <c r="AF674" s="24"/>
      <c r="AG674" s="24"/>
      <c r="AH674" s="2745"/>
    </row>
    <row r="675" spans="1:34" ht="18" customHeight="1" x14ac:dyDescent="0.25">
      <c r="A675" s="2572"/>
      <c r="B675" s="2578"/>
      <c r="C675" s="3059"/>
      <c r="D675" s="2597"/>
      <c r="E675" s="2746"/>
      <c r="F675" s="2747"/>
      <c r="G675" s="2748"/>
      <c r="H675" s="2748"/>
      <c r="I675" s="2748"/>
      <c r="J675" s="2749"/>
      <c r="K675" s="2749"/>
      <c r="L675" s="2750"/>
      <c r="M675" s="2750"/>
      <c r="N675" s="2748"/>
      <c r="O675" s="3110"/>
      <c r="P675" s="2733"/>
      <c r="Q675" s="2735"/>
      <c r="R675" s="2735"/>
      <c r="S675" s="2735"/>
      <c r="T675" s="2752"/>
      <c r="U675" s="2748"/>
      <c r="V675" s="249"/>
      <c r="W675" s="129" t="s">
        <v>200</v>
      </c>
      <c r="X675" s="164" t="s">
        <v>1399</v>
      </c>
      <c r="Y675" s="38">
        <v>1</v>
      </c>
      <c r="Z675" s="39" t="s">
        <v>204</v>
      </c>
      <c r="AA675" s="447">
        <v>3466</v>
      </c>
      <c r="AB675" s="21">
        <f>+Y675*AA675</f>
        <v>3466</v>
      </c>
      <c r="AC675" s="21">
        <f t="shared" si="109"/>
        <v>3881.92</v>
      </c>
      <c r="AD675" s="41"/>
      <c r="AE675" s="39" t="s">
        <v>199</v>
      </c>
      <c r="AF675" s="24"/>
      <c r="AG675" s="24"/>
      <c r="AH675" s="2745"/>
    </row>
    <row r="676" spans="1:34" ht="33.950000000000003" customHeight="1" x14ac:dyDescent="0.25">
      <c r="A676" s="2572"/>
      <c r="B676" s="2578"/>
      <c r="C676" s="3059"/>
      <c r="D676" s="2597"/>
      <c r="E676" s="2746"/>
      <c r="F676" s="2747"/>
      <c r="G676" s="2748"/>
      <c r="H676" s="2748"/>
      <c r="I676" s="2748"/>
      <c r="J676" s="2749"/>
      <c r="K676" s="2749"/>
      <c r="L676" s="2750"/>
      <c r="M676" s="2750"/>
      <c r="N676" s="2748"/>
      <c r="O676" s="3110"/>
      <c r="P676" s="2733"/>
      <c r="Q676" s="2735"/>
      <c r="R676" s="2735"/>
      <c r="S676" s="2735"/>
      <c r="T676" s="2752"/>
      <c r="U676" s="2748"/>
      <c r="V676" s="249" t="s">
        <v>542</v>
      </c>
      <c r="W676" s="80"/>
      <c r="X676" s="617" t="s">
        <v>543</v>
      </c>
      <c r="Y676" s="39"/>
      <c r="Z676" s="447"/>
      <c r="AA676" s="447"/>
      <c r="AB676" s="21"/>
      <c r="AC676" s="21"/>
      <c r="AD676" s="41">
        <f>+AC677</f>
        <v>3580</v>
      </c>
      <c r="AE676" s="39"/>
      <c r="AF676" s="24"/>
      <c r="AG676" s="24"/>
      <c r="AH676" s="2745"/>
    </row>
    <row r="677" spans="1:34" ht="18" customHeight="1" x14ac:dyDescent="0.25">
      <c r="A677" s="2572"/>
      <c r="B677" s="2578"/>
      <c r="C677" s="3059"/>
      <c r="D677" s="2597"/>
      <c r="E677" s="2746"/>
      <c r="F677" s="2747"/>
      <c r="G677" s="2748"/>
      <c r="H677" s="2748"/>
      <c r="I677" s="2748"/>
      <c r="J677" s="2749"/>
      <c r="K677" s="2749"/>
      <c r="L677" s="2750"/>
      <c r="M677" s="2750"/>
      <c r="N677" s="2748"/>
      <c r="O677" s="3110"/>
      <c r="P677" s="2733"/>
      <c r="Q677" s="2735"/>
      <c r="R677" s="2735"/>
      <c r="S677" s="2735"/>
      <c r="T677" s="2752"/>
      <c r="U677" s="2748"/>
      <c r="V677" s="249"/>
      <c r="W677" s="129" t="s">
        <v>200</v>
      </c>
      <c r="X677" s="164" t="s">
        <v>1401</v>
      </c>
      <c r="Y677" s="38">
        <v>1</v>
      </c>
      <c r="Z677" s="39" t="s">
        <v>204</v>
      </c>
      <c r="AA677" s="447">
        <f>3580</f>
        <v>3580</v>
      </c>
      <c r="AB677" s="21">
        <f t="shared" si="108"/>
        <v>3580</v>
      </c>
      <c r="AC677" s="21">
        <f>+AB677</f>
        <v>3580</v>
      </c>
      <c r="AD677" s="41"/>
      <c r="AE677" s="39" t="s">
        <v>199</v>
      </c>
      <c r="AF677" s="24"/>
      <c r="AG677" s="24"/>
      <c r="AH677" s="2745"/>
    </row>
    <row r="678" spans="1:34" ht="33.950000000000003" customHeight="1" x14ac:dyDescent="0.25">
      <c r="A678" s="2572"/>
      <c r="B678" s="2578"/>
      <c r="C678" s="3059"/>
      <c r="D678" s="2597"/>
      <c r="E678" s="2746"/>
      <c r="F678" s="2747"/>
      <c r="G678" s="2748"/>
      <c r="H678" s="2748"/>
      <c r="I678" s="2748"/>
      <c r="J678" s="2749"/>
      <c r="K678" s="2749"/>
      <c r="L678" s="2750"/>
      <c r="M678" s="2750"/>
      <c r="N678" s="2748"/>
      <c r="O678" s="3110"/>
      <c r="P678" s="2733"/>
      <c r="Q678" s="2735"/>
      <c r="R678" s="2735"/>
      <c r="S678" s="2735"/>
      <c r="T678" s="2752"/>
      <c r="U678" s="2748"/>
      <c r="V678" s="249" t="s">
        <v>649</v>
      </c>
      <c r="W678" s="80"/>
      <c r="X678" s="1317" t="s">
        <v>543</v>
      </c>
      <c r="Y678" s="39"/>
      <c r="Z678" s="447"/>
      <c r="AA678" s="447"/>
      <c r="AB678" s="21"/>
      <c r="AC678" s="21"/>
      <c r="AD678" s="41">
        <f>AC679</f>
        <v>6000.53</v>
      </c>
      <c r="AE678" s="39"/>
      <c r="AF678" s="24"/>
      <c r="AG678" s="24"/>
      <c r="AH678" s="3162">
        <f>AD670+AD672+AD674+AD676+AD678+AD680+AD682</f>
        <v>127419.09</v>
      </c>
    </row>
    <row r="679" spans="1:34" ht="18" customHeight="1" x14ac:dyDescent="0.25">
      <c r="A679" s="2572"/>
      <c r="B679" s="2578"/>
      <c r="C679" s="3059"/>
      <c r="D679" s="2597"/>
      <c r="E679" s="2746"/>
      <c r="F679" s="2747"/>
      <c r="G679" s="2748"/>
      <c r="H679" s="2748"/>
      <c r="I679" s="2748"/>
      <c r="J679" s="2749"/>
      <c r="K679" s="2749"/>
      <c r="L679" s="2750"/>
      <c r="M679" s="2750"/>
      <c r="N679" s="2748"/>
      <c r="O679" s="3110"/>
      <c r="P679" s="2733"/>
      <c r="Q679" s="2735"/>
      <c r="R679" s="2735"/>
      <c r="S679" s="2735"/>
      <c r="T679" s="2752"/>
      <c r="U679" s="2748"/>
      <c r="V679" s="249"/>
      <c r="W679" s="129" t="s">
        <v>200</v>
      </c>
      <c r="X679" s="164" t="s">
        <v>1401</v>
      </c>
      <c r="Y679" s="38">
        <v>1</v>
      </c>
      <c r="Z679" s="39" t="s">
        <v>204</v>
      </c>
      <c r="AA679" s="447">
        <f>6000.53</f>
        <v>6000.53</v>
      </c>
      <c r="AB679" s="21">
        <f t="shared" ref="AB679" si="110">+Y679*AA679</f>
        <v>6000.53</v>
      </c>
      <c r="AC679" s="21">
        <f>+AB679</f>
        <v>6000.53</v>
      </c>
      <c r="AD679" s="41"/>
      <c r="AE679" s="39" t="s">
        <v>199</v>
      </c>
      <c r="AF679" s="24"/>
      <c r="AG679" s="24"/>
      <c r="AH679" s="3166"/>
    </row>
    <row r="680" spans="1:34" ht="18" customHeight="1" x14ac:dyDescent="0.25">
      <c r="A680" s="2572"/>
      <c r="B680" s="2578"/>
      <c r="C680" s="3059"/>
      <c r="D680" s="2597"/>
      <c r="E680" s="2746"/>
      <c r="F680" s="2747"/>
      <c r="G680" s="2748"/>
      <c r="H680" s="2748"/>
      <c r="I680" s="2748"/>
      <c r="J680" s="2749"/>
      <c r="K680" s="2749"/>
      <c r="L680" s="2750"/>
      <c r="M680" s="2750"/>
      <c r="N680" s="2748"/>
      <c r="O680" s="3110"/>
      <c r="P680" s="2733"/>
      <c r="Q680" s="2735"/>
      <c r="R680" s="2735"/>
      <c r="S680" s="2735"/>
      <c r="T680" s="2752"/>
      <c r="U680" s="2748"/>
      <c r="V680" s="1325" t="s">
        <v>655</v>
      </c>
      <c r="W680" s="80"/>
      <c r="X680" s="1317" t="s">
        <v>534</v>
      </c>
      <c r="Y680" s="38"/>
      <c r="Z680" s="39"/>
      <c r="AA680" s="447"/>
      <c r="AB680" s="21"/>
      <c r="AC680" s="21"/>
      <c r="AD680" s="41">
        <f>+AC681</f>
        <v>29742</v>
      </c>
      <c r="AE680" s="39"/>
      <c r="AF680" s="24"/>
      <c r="AG680" s="24"/>
      <c r="AH680" s="3166"/>
    </row>
    <row r="681" spans="1:34" ht="18" customHeight="1" x14ac:dyDescent="0.25">
      <c r="A681" s="2572"/>
      <c r="B681" s="2578"/>
      <c r="C681" s="3059"/>
      <c r="D681" s="2597"/>
      <c r="E681" s="2746"/>
      <c r="F681" s="2747"/>
      <c r="G681" s="2748"/>
      <c r="H681" s="2748"/>
      <c r="I681" s="2748"/>
      <c r="J681" s="2749"/>
      <c r="K681" s="2749"/>
      <c r="L681" s="2750"/>
      <c r="M681" s="2750"/>
      <c r="N681" s="2748"/>
      <c r="O681" s="3110"/>
      <c r="P681" s="2733"/>
      <c r="Q681" s="2735"/>
      <c r="R681" s="2735"/>
      <c r="S681" s="2735"/>
      <c r="T681" s="2752"/>
      <c r="U681" s="2748"/>
      <c r="V681" s="249"/>
      <c r="W681" s="129" t="s">
        <v>200</v>
      </c>
      <c r="X681" s="164" t="s">
        <v>1402</v>
      </c>
      <c r="Y681" s="38"/>
      <c r="Z681" s="39"/>
      <c r="AA681" s="447"/>
      <c r="AB681" s="21"/>
      <c r="AC681" s="21">
        <v>29742</v>
      </c>
      <c r="AD681" s="41"/>
      <c r="AE681" s="39" t="s">
        <v>199</v>
      </c>
      <c r="AF681" s="24"/>
      <c r="AG681" s="24"/>
      <c r="AH681" s="3166"/>
    </row>
    <row r="682" spans="1:34" ht="18" customHeight="1" x14ac:dyDescent="0.25">
      <c r="A682" s="2572"/>
      <c r="B682" s="2578"/>
      <c r="C682" s="3059"/>
      <c r="D682" s="2597"/>
      <c r="E682" s="2746"/>
      <c r="F682" s="2747"/>
      <c r="G682" s="2748"/>
      <c r="H682" s="2748"/>
      <c r="I682" s="2748"/>
      <c r="J682" s="2749"/>
      <c r="K682" s="2749"/>
      <c r="L682" s="2750"/>
      <c r="M682" s="2750"/>
      <c r="N682" s="2748"/>
      <c r="O682" s="3110"/>
      <c r="P682" s="2733"/>
      <c r="Q682" s="2735"/>
      <c r="R682" s="2735"/>
      <c r="S682" s="2735"/>
      <c r="T682" s="2752"/>
      <c r="U682" s="2748"/>
      <c r="V682" s="249" t="s">
        <v>639</v>
      </c>
      <c r="W682" s="80"/>
      <c r="X682" s="1317" t="s">
        <v>534</v>
      </c>
      <c r="Y682" s="38"/>
      <c r="Z682" s="39"/>
      <c r="AA682" s="447"/>
      <c r="AB682" s="21"/>
      <c r="AC682" s="21"/>
      <c r="AD682" s="41">
        <f>AC683</f>
        <v>29999.759999999998</v>
      </c>
      <c r="AE682" s="39"/>
      <c r="AF682" s="24"/>
      <c r="AG682" s="24"/>
      <c r="AH682" s="3166"/>
    </row>
    <row r="683" spans="1:34" ht="18" customHeight="1" x14ac:dyDescent="0.25">
      <c r="A683" s="2572"/>
      <c r="B683" s="2578"/>
      <c r="C683" s="3059"/>
      <c r="D683" s="2597"/>
      <c r="E683" s="2746"/>
      <c r="F683" s="2747"/>
      <c r="G683" s="2748"/>
      <c r="H683" s="2748"/>
      <c r="I683" s="2748"/>
      <c r="J683" s="2749"/>
      <c r="K683" s="2749"/>
      <c r="L683" s="2750"/>
      <c r="M683" s="2750"/>
      <c r="N683" s="2748"/>
      <c r="O683" s="3110"/>
      <c r="P683" s="2733"/>
      <c r="Q683" s="2735"/>
      <c r="R683" s="2735"/>
      <c r="S683" s="2735"/>
      <c r="T683" s="2752"/>
      <c r="U683" s="2748"/>
      <c r="V683" s="249"/>
      <c r="W683" s="129" t="s">
        <v>200</v>
      </c>
      <c r="X683" s="164" t="s">
        <v>1402</v>
      </c>
      <c r="Y683" s="38">
        <v>1</v>
      </c>
      <c r="Z683" s="39" t="s">
        <v>204</v>
      </c>
      <c r="AA683" s="447">
        <v>26785.5</v>
      </c>
      <c r="AB683" s="21">
        <f t="shared" si="108"/>
        <v>26785.5</v>
      </c>
      <c r="AC683" s="21">
        <f t="shared" si="109"/>
        <v>29999.759999999998</v>
      </c>
      <c r="AD683" s="41"/>
      <c r="AE683" s="39" t="s">
        <v>199</v>
      </c>
      <c r="AF683" s="24"/>
      <c r="AG683" s="24"/>
      <c r="AH683" s="3167"/>
    </row>
    <row r="684" spans="1:34" ht="33.950000000000003" customHeight="1" x14ac:dyDescent="0.25">
      <c r="A684" s="2572"/>
      <c r="B684" s="2578"/>
      <c r="C684" s="3059"/>
      <c r="D684" s="2597"/>
      <c r="E684" s="2746"/>
      <c r="F684" s="2747"/>
      <c r="G684" s="2748"/>
      <c r="H684" s="2748"/>
      <c r="I684" s="2748"/>
      <c r="J684" s="2749"/>
      <c r="K684" s="2749"/>
      <c r="L684" s="2750"/>
      <c r="M684" s="2750"/>
      <c r="N684" s="2748"/>
      <c r="O684" s="3110"/>
      <c r="P684" s="2733"/>
      <c r="Q684" s="2735"/>
      <c r="R684" s="2735"/>
      <c r="S684" s="2735"/>
      <c r="T684" s="2752"/>
      <c r="U684" s="2748"/>
      <c r="V684" s="249" t="s">
        <v>649</v>
      </c>
      <c r="W684" s="80"/>
      <c r="X684" s="1317" t="s">
        <v>543</v>
      </c>
      <c r="Y684" s="38"/>
      <c r="Z684" s="39"/>
      <c r="AA684" s="447"/>
      <c r="AB684" s="21"/>
      <c r="AC684" s="21"/>
      <c r="AD684" s="41">
        <f>AC685</f>
        <v>1500</v>
      </c>
      <c r="AE684" s="39"/>
      <c r="AF684" s="24"/>
      <c r="AG684" s="24"/>
      <c r="AH684" s="3165" t="s">
        <v>1403</v>
      </c>
    </row>
    <row r="685" spans="1:34" ht="33.950000000000003" customHeight="1" x14ac:dyDescent="0.25">
      <c r="A685" s="2572"/>
      <c r="B685" s="2578"/>
      <c r="C685" s="3059"/>
      <c r="D685" s="2597"/>
      <c r="E685" s="2746"/>
      <c r="F685" s="2747"/>
      <c r="G685" s="2748"/>
      <c r="H685" s="2748"/>
      <c r="I685" s="2748"/>
      <c r="J685" s="2749"/>
      <c r="K685" s="2749"/>
      <c r="L685" s="2750"/>
      <c r="M685" s="2750"/>
      <c r="N685" s="2748"/>
      <c r="O685" s="3110"/>
      <c r="P685" s="2733"/>
      <c r="Q685" s="2735"/>
      <c r="R685" s="2735"/>
      <c r="S685" s="2735"/>
      <c r="T685" s="2752"/>
      <c r="U685" s="2748"/>
      <c r="V685" s="249"/>
      <c r="W685" s="129" t="s">
        <v>200</v>
      </c>
      <c r="X685" s="164" t="s">
        <v>1404</v>
      </c>
      <c r="Y685" s="165">
        <v>5</v>
      </c>
      <c r="Z685" s="624" t="s">
        <v>204</v>
      </c>
      <c r="AA685" s="166">
        <v>300</v>
      </c>
      <c r="AB685" s="21">
        <f t="shared" si="108"/>
        <v>1500</v>
      </c>
      <c r="AC685" s="21">
        <f>+AB685</f>
        <v>1500</v>
      </c>
      <c r="AD685" s="41"/>
      <c r="AE685" s="39"/>
      <c r="AF685" s="24"/>
      <c r="AG685" s="24" t="s">
        <v>199</v>
      </c>
      <c r="AH685" s="2745"/>
    </row>
    <row r="686" spans="1:34" ht="18" customHeight="1" x14ac:dyDescent="0.25">
      <c r="A686" s="2572"/>
      <c r="B686" s="2578"/>
      <c r="C686" s="3059"/>
      <c r="D686" s="2597"/>
      <c r="E686" s="2746"/>
      <c r="F686" s="2747"/>
      <c r="G686" s="2748"/>
      <c r="H686" s="2748"/>
      <c r="I686" s="2748"/>
      <c r="J686" s="2749"/>
      <c r="K686" s="2749"/>
      <c r="L686" s="2750"/>
      <c r="M686" s="2750"/>
      <c r="N686" s="2748"/>
      <c r="O686" s="3110"/>
      <c r="P686" s="2733"/>
      <c r="Q686" s="2735"/>
      <c r="R686" s="2735"/>
      <c r="S686" s="2735"/>
      <c r="T686" s="2752"/>
      <c r="U686" s="2748"/>
      <c r="V686" s="249" t="s">
        <v>435</v>
      </c>
      <c r="W686" s="80"/>
      <c r="X686" s="248" t="s">
        <v>229</v>
      </c>
      <c r="Y686" s="1314"/>
      <c r="Z686" s="1315"/>
      <c r="AA686" s="618"/>
      <c r="AB686" s="21"/>
      <c r="AC686" s="21"/>
      <c r="AD686" s="41">
        <f>SUM(AC687:AC689)</f>
        <v>322.56</v>
      </c>
      <c r="AE686" s="39"/>
      <c r="AF686" s="24"/>
      <c r="AG686" s="24"/>
      <c r="AH686" s="2745"/>
    </row>
    <row r="687" spans="1:34" ht="18" customHeight="1" x14ac:dyDescent="0.25">
      <c r="A687" s="2572"/>
      <c r="B687" s="2578"/>
      <c r="C687" s="3059"/>
      <c r="D687" s="2597"/>
      <c r="E687" s="2746"/>
      <c r="F687" s="2747"/>
      <c r="G687" s="2748"/>
      <c r="H687" s="2748"/>
      <c r="I687" s="2748"/>
      <c r="J687" s="2749"/>
      <c r="K687" s="2749"/>
      <c r="L687" s="2750"/>
      <c r="M687" s="2750"/>
      <c r="N687" s="2748"/>
      <c r="O687" s="3110"/>
      <c r="P687" s="2733"/>
      <c r="Q687" s="2735"/>
      <c r="R687" s="2735"/>
      <c r="S687" s="2735"/>
      <c r="T687" s="2752"/>
      <c r="U687" s="2748"/>
      <c r="V687" s="249"/>
      <c r="W687" s="129" t="s">
        <v>200</v>
      </c>
      <c r="X687" s="37" t="s">
        <v>1405</v>
      </c>
      <c r="Y687" s="1314">
        <v>10</v>
      </c>
      <c r="Z687" s="624" t="s">
        <v>204</v>
      </c>
      <c r="AA687" s="447">
        <v>20</v>
      </c>
      <c r="AB687" s="21">
        <f t="shared" si="108"/>
        <v>200</v>
      </c>
      <c r="AC687" s="21">
        <f t="shared" si="109"/>
        <v>224</v>
      </c>
      <c r="AD687" s="41"/>
      <c r="AE687" s="39"/>
      <c r="AF687" s="24"/>
      <c r="AG687" s="24" t="s">
        <v>199</v>
      </c>
      <c r="AH687" s="2745"/>
    </row>
    <row r="688" spans="1:34" ht="18" customHeight="1" x14ac:dyDescent="0.25">
      <c r="A688" s="2572"/>
      <c r="B688" s="2578"/>
      <c r="C688" s="3059"/>
      <c r="D688" s="2597"/>
      <c r="E688" s="2746"/>
      <c r="F688" s="2747"/>
      <c r="G688" s="2748"/>
      <c r="H688" s="2748"/>
      <c r="I688" s="2748"/>
      <c r="J688" s="2749"/>
      <c r="K688" s="2749"/>
      <c r="L688" s="2750"/>
      <c r="M688" s="2750"/>
      <c r="N688" s="2748"/>
      <c r="O688" s="3110"/>
      <c r="P688" s="2733"/>
      <c r="Q688" s="2735"/>
      <c r="R688" s="2735"/>
      <c r="S688" s="2735"/>
      <c r="T688" s="2752"/>
      <c r="U688" s="2748"/>
      <c r="V688" s="249"/>
      <c r="W688" s="129" t="s">
        <v>200</v>
      </c>
      <c r="X688" s="37" t="s">
        <v>1406</v>
      </c>
      <c r="Y688" s="1314">
        <v>1</v>
      </c>
      <c r="Z688" s="1315" t="s">
        <v>1407</v>
      </c>
      <c r="AA688" s="447">
        <v>28</v>
      </c>
      <c r="AB688" s="21">
        <f t="shared" si="108"/>
        <v>28</v>
      </c>
      <c r="AC688" s="21">
        <f t="shared" si="109"/>
        <v>31.36</v>
      </c>
      <c r="AD688" s="41"/>
      <c r="AE688" s="39"/>
      <c r="AF688" s="24"/>
      <c r="AG688" s="24" t="s">
        <v>199</v>
      </c>
      <c r="AH688" s="2745"/>
    </row>
    <row r="689" spans="1:34" ht="18" customHeight="1" x14ac:dyDescent="0.25">
      <c r="A689" s="2572"/>
      <c r="B689" s="2578"/>
      <c r="C689" s="3059"/>
      <c r="D689" s="2597"/>
      <c r="E689" s="2746"/>
      <c r="F689" s="2747"/>
      <c r="G689" s="2748"/>
      <c r="H689" s="2748"/>
      <c r="I689" s="2748"/>
      <c r="J689" s="2749"/>
      <c r="K689" s="2749"/>
      <c r="L689" s="2750"/>
      <c r="M689" s="2750"/>
      <c r="N689" s="2748"/>
      <c r="O689" s="3110"/>
      <c r="P689" s="2733"/>
      <c r="Q689" s="2735"/>
      <c r="R689" s="2735"/>
      <c r="S689" s="2735"/>
      <c r="T689" s="2752"/>
      <c r="U689" s="2748"/>
      <c r="V689" s="249"/>
      <c r="W689" s="129" t="s">
        <v>200</v>
      </c>
      <c r="X689" s="37" t="s">
        <v>1408</v>
      </c>
      <c r="Y689" s="1314">
        <v>2</v>
      </c>
      <c r="Z689" s="1315" t="s">
        <v>204</v>
      </c>
      <c r="AA689" s="447">
        <v>30</v>
      </c>
      <c r="AB689" s="21">
        <f t="shared" si="108"/>
        <v>60</v>
      </c>
      <c r="AC689" s="21">
        <f t="shared" si="109"/>
        <v>67.2</v>
      </c>
      <c r="AD689" s="41"/>
      <c r="AE689" s="39"/>
      <c r="AF689" s="24"/>
      <c r="AG689" s="24" t="s">
        <v>199</v>
      </c>
      <c r="AH689" s="2745"/>
    </row>
    <row r="690" spans="1:34" ht="48" customHeight="1" x14ac:dyDescent="0.25">
      <c r="A690" s="2572"/>
      <c r="B690" s="2578"/>
      <c r="C690" s="3059"/>
      <c r="D690" s="2597"/>
      <c r="E690" s="2746"/>
      <c r="F690" s="2747"/>
      <c r="G690" s="2748"/>
      <c r="H690" s="2748"/>
      <c r="I690" s="2748"/>
      <c r="J690" s="2749"/>
      <c r="K690" s="2749"/>
      <c r="L690" s="2750"/>
      <c r="M690" s="2750"/>
      <c r="N690" s="2748"/>
      <c r="O690" s="3110"/>
      <c r="P690" s="2733"/>
      <c r="Q690" s="2735"/>
      <c r="R690" s="2735"/>
      <c r="S690" s="2735"/>
      <c r="T690" s="2752"/>
      <c r="U690" s="2748"/>
      <c r="V690" s="249" t="s">
        <v>545</v>
      </c>
      <c r="W690" s="129"/>
      <c r="X690" s="1317" t="s">
        <v>553</v>
      </c>
      <c r="Y690" s="1314"/>
      <c r="Z690" s="1315"/>
      <c r="AA690" s="447"/>
      <c r="AB690" s="21"/>
      <c r="AC690" s="21"/>
      <c r="AD690" s="41">
        <f>AC691</f>
        <v>47.04</v>
      </c>
      <c r="AE690" s="39"/>
      <c r="AF690" s="24"/>
      <c r="AG690" s="24"/>
      <c r="AH690" s="2745"/>
    </row>
    <row r="691" spans="1:34" ht="18" customHeight="1" x14ac:dyDescent="0.25">
      <c r="A691" s="2572"/>
      <c r="B691" s="2578"/>
      <c r="C691" s="3059"/>
      <c r="D691" s="2597"/>
      <c r="E691" s="2746"/>
      <c r="F691" s="2747"/>
      <c r="G691" s="2748"/>
      <c r="H691" s="2748"/>
      <c r="I691" s="2748"/>
      <c r="J691" s="2749"/>
      <c r="K691" s="2749"/>
      <c r="L691" s="2750"/>
      <c r="M691" s="2750"/>
      <c r="N691" s="2748"/>
      <c r="O691" s="3110"/>
      <c r="P691" s="2733"/>
      <c r="Q691" s="2735"/>
      <c r="R691" s="2735"/>
      <c r="S691" s="2735"/>
      <c r="T691" s="2752"/>
      <c r="U691" s="2748"/>
      <c r="V691" s="249"/>
      <c r="W691" s="129" t="s">
        <v>200</v>
      </c>
      <c r="X691" s="37" t="s">
        <v>1409</v>
      </c>
      <c r="Y691" s="1314">
        <v>6</v>
      </c>
      <c r="Z691" s="1315" t="s">
        <v>204</v>
      </c>
      <c r="AA691" s="447">
        <v>7</v>
      </c>
      <c r="AB691" s="21">
        <f t="shared" si="108"/>
        <v>42</v>
      </c>
      <c r="AC691" s="21">
        <f t="shared" si="109"/>
        <v>47.04</v>
      </c>
      <c r="AD691" s="41"/>
      <c r="AE691" s="39"/>
      <c r="AF691" s="24"/>
      <c r="AG691" s="24" t="s">
        <v>199</v>
      </c>
      <c r="AH691" s="2745"/>
    </row>
    <row r="692" spans="1:34" ht="18" customHeight="1" x14ac:dyDescent="0.25">
      <c r="A692" s="2572"/>
      <c r="B692" s="2578"/>
      <c r="C692" s="3059"/>
      <c r="D692" s="2597"/>
      <c r="E692" s="2746"/>
      <c r="F692" s="2747"/>
      <c r="G692" s="2748"/>
      <c r="H692" s="2748"/>
      <c r="I692" s="2748"/>
      <c r="J692" s="2749"/>
      <c r="K692" s="2749"/>
      <c r="L692" s="2750"/>
      <c r="M692" s="2750"/>
      <c r="N692" s="2748"/>
      <c r="O692" s="3110"/>
      <c r="P692" s="2733"/>
      <c r="Q692" s="2735"/>
      <c r="R692" s="2735"/>
      <c r="S692" s="2735"/>
      <c r="T692" s="2752"/>
      <c r="U692" s="2748"/>
      <c r="V692" s="249" t="s">
        <v>546</v>
      </c>
      <c r="W692" s="80"/>
      <c r="X692" s="1317" t="s">
        <v>547</v>
      </c>
      <c r="Y692" s="38"/>
      <c r="Z692" s="39"/>
      <c r="AA692" s="447"/>
      <c r="AB692" s="21"/>
      <c r="AC692" s="21"/>
      <c r="AD692" s="41">
        <f>SUM(AC693:AC694)</f>
        <v>1142.4000000000001</v>
      </c>
      <c r="AE692" s="39"/>
      <c r="AF692" s="24"/>
      <c r="AG692" s="24"/>
      <c r="AH692" s="3161"/>
    </row>
    <row r="693" spans="1:34" ht="18" customHeight="1" x14ac:dyDescent="0.25">
      <c r="A693" s="2572"/>
      <c r="B693" s="2578"/>
      <c r="C693" s="3059"/>
      <c r="D693" s="2597"/>
      <c r="E693" s="2746"/>
      <c r="F693" s="2747"/>
      <c r="G693" s="2748"/>
      <c r="H693" s="2748"/>
      <c r="I693" s="2748"/>
      <c r="J693" s="2749"/>
      <c r="K693" s="2749"/>
      <c r="L693" s="2750"/>
      <c r="M693" s="2750"/>
      <c r="N693" s="2748"/>
      <c r="O693" s="3110"/>
      <c r="P693" s="2733"/>
      <c r="Q693" s="2735"/>
      <c r="R693" s="2735"/>
      <c r="S693" s="2735"/>
      <c r="T693" s="2752"/>
      <c r="U693" s="2748"/>
      <c r="V693" s="249"/>
      <c r="W693" s="135" t="s">
        <v>200</v>
      </c>
      <c r="X693" s="266" t="s">
        <v>1410</v>
      </c>
      <c r="Y693" s="38">
        <v>7</v>
      </c>
      <c r="Z693" s="39" t="s">
        <v>205</v>
      </c>
      <c r="AA693" s="447">
        <v>60</v>
      </c>
      <c r="AB693" s="21">
        <f t="shared" si="108"/>
        <v>420</v>
      </c>
      <c r="AC693" s="21">
        <f t="shared" si="109"/>
        <v>470.4</v>
      </c>
      <c r="AD693" s="41"/>
      <c r="AE693" s="39"/>
      <c r="AF693" s="24"/>
      <c r="AG693" s="24" t="s">
        <v>199</v>
      </c>
      <c r="AH693" s="3162">
        <f>SUM(AD684:AD694)</f>
        <v>3012</v>
      </c>
    </row>
    <row r="694" spans="1:34" ht="18" customHeight="1" x14ac:dyDescent="0.25">
      <c r="A694" s="2572"/>
      <c r="B694" s="2578"/>
      <c r="C694" s="3060"/>
      <c r="D694" s="2598"/>
      <c r="E694" s="2879"/>
      <c r="F694" s="2880"/>
      <c r="G694" s="2846"/>
      <c r="H694" s="2846"/>
      <c r="I694" s="2846"/>
      <c r="J694" s="2848"/>
      <c r="K694" s="2848"/>
      <c r="L694" s="2881"/>
      <c r="M694" s="2881"/>
      <c r="N694" s="2846"/>
      <c r="O694" s="3108"/>
      <c r="P694" s="2883"/>
      <c r="Q694" s="2884"/>
      <c r="R694" s="2884"/>
      <c r="S694" s="2884"/>
      <c r="T694" s="2955"/>
      <c r="U694" s="2846"/>
      <c r="V694" s="84"/>
      <c r="W694" s="146" t="s">
        <v>200</v>
      </c>
      <c r="X694" s="283" t="s">
        <v>1411</v>
      </c>
      <c r="Y694" s="1306">
        <v>4</v>
      </c>
      <c r="Z694" s="1307" t="s">
        <v>205</v>
      </c>
      <c r="AA694" s="448">
        <v>150</v>
      </c>
      <c r="AB694" s="116">
        <f t="shared" si="108"/>
        <v>600</v>
      </c>
      <c r="AC694" s="116">
        <f t="shared" si="109"/>
        <v>672</v>
      </c>
      <c r="AD694" s="57"/>
      <c r="AE694" s="55"/>
      <c r="AF694" s="58"/>
      <c r="AG694" s="58" t="s">
        <v>199</v>
      </c>
      <c r="AH694" s="3168"/>
    </row>
    <row r="695" spans="1:34" ht="42" customHeight="1" x14ac:dyDescent="0.25">
      <c r="A695" s="2572"/>
      <c r="B695" s="2578"/>
      <c r="C695" s="3058" t="s">
        <v>19</v>
      </c>
      <c r="D695" s="2596" t="s">
        <v>20</v>
      </c>
      <c r="E695" s="2878" t="s">
        <v>74</v>
      </c>
      <c r="F695" s="2757" t="s">
        <v>200</v>
      </c>
      <c r="G695" s="2845" t="s">
        <v>1412</v>
      </c>
      <c r="H695" s="2845" t="s">
        <v>1413</v>
      </c>
      <c r="I695" s="2845" t="s">
        <v>1414</v>
      </c>
      <c r="J695" s="2760">
        <v>1</v>
      </c>
      <c r="K695" s="2760">
        <v>1</v>
      </c>
      <c r="L695" s="2761">
        <v>18</v>
      </c>
      <c r="M695" s="2761">
        <v>18</v>
      </c>
      <c r="N695" s="2845" t="s">
        <v>1415</v>
      </c>
      <c r="O695" s="2960" t="s">
        <v>1416</v>
      </c>
      <c r="P695" s="2732">
        <f>AD695+AD697+AD699</f>
        <v>103699.474</v>
      </c>
      <c r="Q695" s="2734">
        <v>0</v>
      </c>
      <c r="R695" s="2734">
        <v>0</v>
      </c>
      <c r="S695" s="2734">
        <v>0</v>
      </c>
      <c r="T695" s="2953">
        <f>SUM(P695:R700)</f>
        <v>103699.474</v>
      </c>
      <c r="U695" s="2845" t="s">
        <v>1417</v>
      </c>
      <c r="V695" s="82" t="s">
        <v>548</v>
      </c>
      <c r="W695" s="412"/>
      <c r="X695" s="271" t="s">
        <v>549</v>
      </c>
      <c r="Y695" s="31"/>
      <c r="Z695" s="32"/>
      <c r="AA695" s="33"/>
      <c r="AB695" s="15"/>
      <c r="AC695" s="15"/>
      <c r="AD695" s="35">
        <f>AC696</f>
        <v>1499.8592000000001</v>
      </c>
      <c r="AE695" s="32"/>
      <c r="AF695" s="36"/>
      <c r="AG695" s="36"/>
      <c r="AH695" s="2744" t="s">
        <v>1418</v>
      </c>
    </row>
    <row r="696" spans="1:34" ht="42" customHeight="1" x14ac:dyDescent="0.25">
      <c r="A696" s="2572"/>
      <c r="B696" s="2578"/>
      <c r="C696" s="3059"/>
      <c r="D696" s="2597"/>
      <c r="E696" s="2746"/>
      <c r="F696" s="2747"/>
      <c r="G696" s="2748"/>
      <c r="H696" s="2748"/>
      <c r="I696" s="2748"/>
      <c r="J696" s="2749"/>
      <c r="K696" s="2749"/>
      <c r="L696" s="2750"/>
      <c r="M696" s="2750"/>
      <c r="N696" s="2748"/>
      <c r="O696" s="3110"/>
      <c r="P696" s="2733"/>
      <c r="Q696" s="2735"/>
      <c r="R696" s="2735"/>
      <c r="S696" s="2735"/>
      <c r="T696" s="2752"/>
      <c r="U696" s="2748"/>
      <c r="V696" s="249"/>
      <c r="W696" s="129" t="s">
        <v>200</v>
      </c>
      <c r="X696" s="37" t="s">
        <v>1419</v>
      </c>
      <c r="Y696" s="38">
        <v>1</v>
      </c>
      <c r="Z696" s="39" t="s">
        <v>1322</v>
      </c>
      <c r="AA696" s="447">
        <v>1339.16</v>
      </c>
      <c r="AB696" s="21">
        <f t="shared" si="108"/>
        <v>1339.16</v>
      </c>
      <c r="AC696" s="21">
        <f t="shared" si="109"/>
        <v>1499.8592000000001</v>
      </c>
      <c r="AD696" s="41"/>
      <c r="AE696" s="39" t="s">
        <v>199</v>
      </c>
      <c r="AF696" s="24"/>
      <c r="AG696" s="24" t="s">
        <v>199</v>
      </c>
      <c r="AH696" s="2745"/>
    </row>
    <row r="697" spans="1:34" ht="42" customHeight="1" x14ac:dyDescent="0.25">
      <c r="A697" s="2572"/>
      <c r="B697" s="2578"/>
      <c r="C697" s="3059"/>
      <c r="D697" s="2597"/>
      <c r="E697" s="2746"/>
      <c r="F697" s="2747"/>
      <c r="G697" s="2748"/>
      <c r="H697" s="2748"/>
      <c r="I697" s="2748"/>
      <c r="J697" s="2749"/>
      <c r="K697" s="2749"/>
      <c r="L697" s="2750"/>
      <c r="M697" s="2750"/>
      <c r="N697" s="2748"/>
      <c r="O697" s="3110"/>
      <c r="P697" s="2733"/>
      <c r="Q697" s="2735"/>
      <c r="R697" s="2735"/>
      <c r="S697" s="2735"/>
      <c r="T697" s="2752"/>
      <c r="U697" s="2748"/>
      <c r="V697" s="1325" t="s">
        <v>542</v>
      </c>
      <c r="W697" s="2253"/>
      <c r="X697" s="2254" t="s">
        <v>543</v>
      </c>
      <c r="Y697" s="2255"/>
      <c r="Z697" s="2255"/>
      <c r="AA697" s="2255"/>
      <c r="AB697" s="2192"/>
      <c r="AC697" s="2192"/>
      <c r="AD697" s="1323">
        <f>+AC698</f>
        <v>100174.61</v>
      </c>
      <c r="AE697" s="39"/>
      <c r="AF697" s="24"/>
      <c r="AG697" s="24"/>
      <c r="AH697" s="2745"/>
    </row>
    <row r="698" spans="1:34" ht="42" customHeight="1" x14ac:dyDescent="0.25">
      <c r="A698" s="2573"/>
      <c r="B698" s="2579"/>
      <c r="C698" s="3059"/>
      <c r="D698" s="2597"/>
      <c r="E698" s="2746"/>
      <c r="F698" s="2747"/>
      <c r="G698" s="2748"/>
      <c r="H698" s="2748"/>
      <c r="I698" s="2748"/>
      <c r="J698" s="2749"/>
      <c r="K698" s="2749"/>
      <c r="L698" s="2750"/>
      <c r="M698" s="2750"/>
      <c r="N698" s="2748"/>
      <c r="O698" s="3110"/>
      <c r="P698" s="2733"/>
      <c r="Q698" s="2735"/>
      <c r="R698" s="2735"/>
      <c r="S698" s="2735"/>
      <c r="T698" s="2752"/>
      <c r="U698" s="2748"/>
      <c r="V698" s="2256"/>
      <c r="W698" s="1503" t="s">
        <v>200</v>
      </c>
      <c r="X698" s="1500" t="s">
        <v>1420</v>
      </c>
      <c r="Y698" s="2190">
        <v>1</v>
      </c>
      <c r="Z698" s="2257" t="s">
        <v>1322</v>
      </c>
      <c r="AA698" s="1324">
        <f>28174.61+72000</f>
        <v>100174.61</v>
      </c>
      <c r="AB698" s="2192">
        <f t="shared" ref="AB698" si="111">+Y698*AA698</f>
        <v>100174.61</v>
      </c>
      <c r="AC698" s="2192">
        <f>+AB698</f>
        <v>100174.61</v>
      </c>
      <c r="AD698" s="1323"/>
      <c r="AE698" s="39"/>
      <c r="AF698" s="58"/>
      <c r="AG698" s="58" t="s">
        <v>199</v>
      </c>
      <c r="AH698" s="2745"/>
    </row>
    <row r="699" spans="1:34" ht="42" customHeight="1" x14ac:dyDescent="0.25">
      <c r="A699" s="2571" t="s">
        <v>153</v>
      </c>
      <c r="B699" s="2577" t="s">
        <v>153</v>
      </c>
      <c r="C699" s="3059"/>
      <c r="D699" s="2597"/>
      <c r="E699" s="2746"/>
      <c r="F699" s="2747"/>
      <c r="G699" s="2748"/>
      <c r="H699" s="2748"/>
      <c r="I699" s="2748"/>
      <c r="J699" s="2749"/>
      <c r="K699" s="2749"/>
      <c r="L699" s="2750"/>
      <c r="M699" s="2750"/>
      <c r="N699" s="2748"/>
      <c r="O699" s="3110"/>
      <c r="P699" s="2733"/>
      <c r="Q699" s="2735"/>
      <c r="R699" s="2735"/>
      <c r="S699" s="2735"/>
      <c r="T699" s="2752"/>
      <c r="U699" s="2748"/>
      <c r="V699" s="442" t="s">
        <v>550</v>
      </c>
      <c r="W699" s="217"/>
      <c r="X699" s="901" t="s">
        <v>551</v>
      </c>
      <c r="Y699" s="902"/>
      <c r="Z699" s="902"/>
      <c r="AA699" s="902"/>
      <c r="AB699" s="203"/>
      <c r="AC699" s="203"/>
      <c r="AD699" s="204">
        <f>+AC700</f>
        <v>2025.0047999999999</v>
      </c>
      <c r="AE699" s="201"/>
      <c r="AF699" s="58"/>
      <c r="AG699" s="58"/>
      <c r="AH699" s="2745"/>
    </row>
    <row r="700" spans="1:34" ht="42" customHeight="1" x14ac:dyDescent="0.25">
      <c r="A700" s="2572"/>
      <c r="B700" s="2578"/>
      <c r="C700" s="3060"/>
      <c r="D700" s="2598"/>
      <c r="E700" s="2879"/>
      <c r="F700" s="2880"/>
      <c r="G700" s="2846"/>
      <c r="H700" s="2846"/>
      <c r="I700" s="2846"/>
      <c r="J700" s="2848"/>
      <c r="K700" s="2848"/>
      <c r="L700" s="2881"/>
      <c r="M700" s="2881"/>
      <c r="N700" s="2846"/>
      <c r="O700" s="3108"/>
      <c r="P700" s="2883"/>
      <c r="Q700" s="2884"/>
      <c r="R700" s="2884"/>
      <c r="S700" s="2884"/>
      <c r="T700" s="2955"/>
      <c r="U700" s="2846"/>
      <c r="V700" s="81"/>
      <c r="W700" s="143" t="s">
        <v>200</v>
      </c>
      <c r="X700" s="42" t="s">
        <v>1419</v>
      </c>
      <c r="Y700" s="43">
        <v>1</v>
      </c>
      <c r="Z700" s="903" t="s">
        <v>1322</v>
      </c>
      <c r="AA700" s="449">
        <v>1808.04</v>
      </c>
      <c r="AB700" s="27">
        <f>+Y700*AA700</f>
        <v>1808.04</v>
      </c>
      <c r="AC700" s="27">
        <f t="shared" si="109"/>
        <v>2025.0047999999999</v>
      </c>
      <c r="AD700" s="46"/>
      <c r="AE700" s="44"/>
      <c r="AF700" s="29"/>
      <c r="AG700" s="29" t="s">
        <v>199</v>
      </c>
      <c r="AH700" s="2822"/>
    </row>
    <row r="701" spans="1:34" ht="83.25" customHeight="1" x14ac:dyDescent="0.25">
      <c r="A701" s="2572"/>
      <c r="B701" s="2578"/>
      <c r="C701" s="3058" t="s">
        <v>19</v>
      </c>
      <c r="D701" s="2596" t="s">
        <v>20</v>
      </c>
      <c r="E701" s="2878" t="s">
        <v>74</v>
      </c>
      <c r="F701" s="2757" t="s">
        <v>200</v>
      </c>
      <c r="G701" s="2845" t="s">
        <v>1421</v>
      </c>
      <c r="H701" s="2845" t="s">
        <v>1422</v>
      </c>
      <c r="I701" s="2845" t="s">
        <v>1423</v>
      </c>
      <c r="J701" s="2760">
        <v>2</v>
      </c>
      <c r="K701" s="2760">
        <v>0</v>
      </c>
      <c r="L701" s="2761">
        <v>18</v>
      </c>
      <c r="M701" s="2761">
        <v>0</v>
      </c>
      <c r="N701" s="2845" t="s">
        <v>1424</v>
      </c>
      <c r="O701" s="2960" t="s">
        <v>1425</v>
      </c>
      <c r="P701" s="2732">
        <v>0</v>
      </c>
      <c r="Q701" s="2734">
        <f>AD701</f>
        <v>230.96639999999999</v>
      </c>
      <c r="R701" s="2734">
        <v>0</v>
      </c>
      <c r="S701" s="2734">
        <v>0</v>
      </c>
      <c r="T701" s="2953">
        <f>SUM(P701:R702)</f>
        <v>230.96639999999999</v>
      </c>
      <c r="U701" s="2845" t="s">
        <v>1426</v>
      </c>
      <c r="V701" s="250" t="s">
        <v>236</v>
      </c>
      <c r="W701" s="83"/>
      <c r="X701" s="286" t="s">
        <v>225</v>
      </c>
      <c r="Y701" s="59"/>
      <c r="Z701" s="60"/>
      <c r="AA701" s="34"/>
      <c r="AB701" s="34"/>
      <c r="AC701" s="34"/>
      <c r="AD701" s="51">
        <f>SUM(AC702)</f>
        <v>230.96639999999999</v>
      </c>
      <c r="AE701" s="49"/>
      <c r="AF701" s="52"/>
      <c r="AG701" s="52"/>
      <c r="AH701" s="2744" t="s">
        <v>1441</v>
      </c>
    </row>
    <row r="702" spans="1:34" ht="83.25" customHeight="1" x14ac:dyDescent="0.25">
      <c r="A702" s="2572"/>
      <c r="B702" s="2578"/>
      <c r="C702" s="3060"/>
      <c r="D702" s="2598"/>
      <c r="E702" s="2879"/>
      <c r="F702" s="2880"/>
      <c r="G702" s="2846"/>
      <c r="H702" s="2846"/>
      <c r="I702" s="2846"/>
      <c r="J702" s="2848"/>
      <c r="K702" s="2848"/>
      <c r="L702" s="2881"/>
      <c r="M702" s="2881"/>
      <c r="N702" s="2846"/>
      <c r="O702" s="3108"/>
      <c r="P702" s="2883"/>
      <c r="Q702" s="2884"/>
      <c r="R702" s="2884"/>
      <c r="S702" s="2884"/>
      <c r="T702" s="2955"/>
      <c r="U702" s="2846"/>
      <c r="V702" s="84"/>
      <c r="W702" s="146" t="s">
        <v>200</v>
      </c>
      <c r="X702" s="53" t="s">
        <v>1308</v>
      </c>
      <c r="Y702" s="54">
        <v>21</v>
      </c>
      <c r="Z702" s="55" t="s">
        <v>204</v>
      </c>
      <c r="AA702" s="116">
        <v>9.82</v>
      </c>
      <c r="AB702" s="116">
        <f t="shared" si="108"/>
        <v>206.22</v>
      </c>
      <c r="AC702" s="116">
        <f t="shared" si="109"/>
        <v>230.96639999999999</v>
      </c>
      <c r="AD702" s="139"/>
      <c r="AE702" s="55"/>
      <c r="AF702" s="58"/>
      <c r="AG702" s="58" t="s">
        <v>199</v>
      </c>
      <c r="AH702" s="2822"/>
    </row>
    <row r="703" spans="1:34" ht="18" customHeight="1" x14ac:dyDescent="0.25">
      <c r="A703" s="2572"/>
      <c r="B703" s="2578"/>
      <c r="C703" s="3058" t="s">
        <v>19</v>
      </c>
      <c r="D703" s="2596" t="s">
        <v>20</v>
      </c>
      <c r="E703" s="2878" t="s">
        <v>74</v>
      </c>
      <c r="F703" s="2757" t="s">
        <v>200</v>
      </c>
      <c r="G703" s="2845" t="s">
        <v>1427</v>
      </c>
      <c r="H703" s="2845" t="s">
        <v>219</v>
      </c>
      <c r="I703" s="2845" t="s">
        <v>1428</v>
      </c>
      <c r="J703" s="2760">
        <v>1</v>
      </c>
      <c r="K703" s="2760">
        <v>2</v>
      </c>
      <c r="L703" s="2761">
        <v>4</v>
      </c>
      <c r="M703" s="2761">
        <v>8</v>
      </c>
      <c r="N703" s="2845" t="s">
        <v>1429</v>
      </c>
      <c r="O703" s="2960" t="s">
        <v>224</v>
      </c>
      <c r="P703" s="2732">
        <v>0</v>
      </c>
      <c r="Q703" s="2734">
        <f>+AD703+AD705+AD709+AD721</f>
        <v>5917.2064000000009</v>
      </c>
      <c r="R703" s="2734">
        <v>0</v>
      </c>
      <c r="S703" s="2734">
        <v>0</v>
      </c>
      <c r="T703" s="2953">
        <f>SUM(P703:R724)</f>
        <v>5917.2064000000009</v>
      </c>
      <c r="U703" s="2845" t="s">
        <v>1430</v>
      </c>
      <c r="V703" s="82" t="s">
        <v>642</v>
      </c>
      <c r="W703" s="412"/>
      <c r="X703" s="1308" t="s">
        <v>256</v>
      </c>
      <c r="Y703" s="31"/>
      <c r="Z703" s="32"/>
      <c r="AA703" s="33"/>
      <c r="AB703" s="15"/>
      <c r="AC703" s="15"/>
      <c r="AD703" s="35">
        <f>+AC704</f>
        <v>2240</v>
      </c>
      <c r="AE703" s="32"/>
      <c r="AF703" s="36"/>
      <c r="AG703" s="36"/>
      <c r="AH703" s="2744" t="s">
        <v>1431</v>
      </c>
    </row>
    <row r="704" spans="1:34" ht="18" customHeight="1" x14ac:dyDescent="0.25">
      <c r="A704" s="2572"/>
      <c r="B704" s="2578"/>
      <c r="C704" s="3059"/>
      <c r="D704" s="2597"/>
      <c r="E704" s="2746"/>
      <c r="F704" s="2747"/>
      <c r="G704" s="2748"/>
      <c r="H704" s="2748"/>
      <c r="I704" s="2748"/>
      <c r="J704" s="2749"/>
      <c r="K704" s="2749"/>
      <c r="L704" s="2750"/>
      <c r="M704" s="2750"/>
      <c r="N704" s="2748"/>
      <c r="O704" s="3110"/>
      <c r="P704" s="2733"/>
      <c r="Q704" s="2735"/>
      <c r="R704" s="2735"/>
      <c r="S704" s="2735"/>
      <c r="T704" s="2752"/>
      <c r="U704" s="2748"/>
      <c r="V704" s="249"/>
      <c r="W704" s="135" t="s">
        <v>200</v>
      </c>
      <c r="X704" s="37" t="s">
        <v>1432</v>
      </c>
      <c r="Y704" s="38">
        <v>4</v>
      </c>
      <c r="Z704" s="39" t="s">
        <v>204</v>
      </c>
      <c r="AA704" s="447">
        <v>500</v>
      </c>
      <c r="AB704" s="21">
        <f t="shared" si="103"/>
        <v>2000</v>
      </c>
      <c r="AC704" s="21">
        <f t="shared" si="100"/>
        <v>2240</v>
      </c>
      <c r="AD704" s="41"/>
      <c r="AE704" s="39"/>
      <c r="AF704" s="24"/>
      <c r="AG704" s="24" t="s">
        <v>199</v>
      </c>
      <c r="AH704" s="2745"/>
    </row>
    <row r="705" spans="1:34" ht="18" customHeight="1" x14ac:dyDescent="0.25">
      <c r="A705" s="2572"/>
      <c r="B705" s="2578"/>
      <c r="C705" s="3059"/>
      <c r="D705" s="2597"/>
      <c r="E705" s="2746"/>
      <c r="F705" s="2747"/>
      <c r="G705" s="2748"/>
      <c r="H705" s="2748"/>
      <c r="I705" s="2748"/>
      <c r="J705" s="2749"/>
      <c r="K705" s="2749"/>
      <c r="L705" s="2750"/>
      <c r="M705" s="2750"/>
      <c r="N705" s="2748"/>
      <c r="O705" s="3110"/>
      <c r="P705" s="2733"/>
      <c r="Q705" s="2735"/>
      <c r="R705" s="2735"/>
      <c r="S705" s="2735"/>
      <c r="T705" s="2752"/>
      <c r="U705" s="2748"/>
      <c r="V705" s="1325" t="s">
        <v>388</v>
      </c>
      <c r="W705" s="1503"/>
      <c r="X705" s="1504" t="s">
        <v>212</v>
      </c>
      <c r="Y705" s="2190"/>
      <c r="Z705" s="2191"/>
      <c r="AA705" s="1324"/>
      <c r="AB705" s="2192"/>
      <c r="AC705" s="2192"/>
      <c r="AD705" s="1323">
        <f>+SUM(AC706:AC708)</f>
        <v>706.048</v>
      </c>
      <c r="AE705" s="39"/>
      <c r="AF705" s="24"/>
      <c r="AG705" s="24"/>
      <c r="AH705" s="2745"/>
    </row>
    <row r="706" spans="1:34" ht="18" customHeight="1" x14ac:dyDescent="0.25">
      <c r="A706" s="2572"/>
      <c r="B706" s="2578"/>
      <c r="C706" s="3059"/>
      <c r="D706" s="2597"/>
      <c r="E706" s="2746"/>
      <c r="F706" s="2747"/>
      <c r="G706" s="2748"/>
      <c r="H706" s="2748"/>
      <c r="I706" s="2748"/>
      <c r="J706" s="2749"/>
      <c r="K706" s="2749"/>
      <c r="L706" s="2750"/>
      <c r="M706" s="2750"/>
      <c r="N706" s="2748"/>
      <c r="O706" s="3110"/>
      <c r="P706" s="2733"/>
      <c r="Q706" s="2735"/>
      <c r="R706" s="2735"/>
      <c r="S706" s="2735"/>
      <c r="T706" s="2752"/>
      <c r="U706" s="2748"/>
      <c r="V706" s="1325"/>
      <c r="W706" s="2193" t="s">
        <v>200</v>
      </c>
      <c r="X706" s="1500" t="s">
        <v>2754</v>
      </c>
      <c r="Y706" s="2190">
        <v>10</v>
      </c>
      <c r="Z706" s="2191" t="s">
        <v>204</v>
      </c>
      <c r="AA706" s="1324">
        <v>8</v>
      </c>
      <c r="AB706" s="2192">
        <f t="shared" ref="AB706:AB707" si="112">+Y706*AA706</f>
        <v>80</v>
      </c>
      <c r="AC706" s="2192">
        <f t="shared" ref="AC706:AC707" si="113">+AB706*0.12+AB706</f>
        <v>89.6</v>
      </c>
      <c r="AD706" s="1323"/>
      <c r="AE706" s="39"/>
      <c r="AF706" s="24"/>
      <c r="AG706" s="24" t="s">
        <v>199</v>
      </c>
      <c r="AH706" s="2745"/>
    </row>
    <row r="707" spans="1:34" ht="18" customHeight="1" x14ac:dyDescent="0.25">
      <c r="A707" s="2572"/>
      <c r="B707" s="2578"/>
      <c r="C707" s="3059"/>
      <c r="D707" s="2597"/>
      <c r="E707" s="2746"/>
      <c r="F707" s="2747"/>
      <c r="G707" s="2748"/>
      <c r="H707" s="2748"/>
      <c r="I707" s="2748"/>
      <c r="J707" s="2749"/>
      <c r="K707" s="2749"/>
      <c r="L707" s="2750"/>
      <c r="M707" s="2750"/>
      <c r="N707" s="2748"/>
      <c r="O707" s="3110"/>
      <c r="P707" s="2733"/>
      <c r="Q707" s="2735"/>
      <c r="R707" s="2735"/>
      <c r="S707" s="2735"/>
      <c r="T707" s="2752"/>
      <c r="U707" s="2748"/>
      <c r="V707" s="1325"/>
      <c r="W707" s="2193" t="s">
        <v>200</v>
      </c>
      <c r="X707" s="1500" t="s">
        <v>2755</v>
      </c>
      <c r="Y707" s="2190">
        <v>40</v>
      </c>
      <c r="Z707" s="2191" t="s">
        <v>204</v>
      </c>
      <c r="AA707" s="1324">
        <v>12.5</v>
      </c>
      <c r="AB707" s="2192">
        <f t="shared" si="112"/>
        <v>500</v>
      </c>
      <c r="AC707" s="2192">
        <f t="shared" si="113"/>
        <v>560</v>
      </c>
      <c r="AD707" s="1323"/>
      <c r="AE707" s="39"/>
      <c r="AF707" s="24"/>
      <c r="AG707" s="24" t="s">
        <v>199</v>
      </c>
      <c r="AH707" s="2745"/>
    </row>
    <row r="708" spans="1:34" ht="18" customHeight="1" x14ac:dyDescent="0.25">
      <c r="A708" s="2572"/>
      <c r="B708" s="2578"/>
      <c r="C708" s="3059"/>
      <c r="D708" s="2597"/>
      <c r="E708" s="2746"/>
      <c r="F708" s="2747"/>
      <c r="G708" s="2748"/>
      <c r="H708" s="2748"/>
      <c r="I708" s="2748"/>
      <c r="J708" s="2749"/>
      <c r="K708" s="2749"/>
      <c r="L708" s="2750"/>
      <c r="M708" s="2750"/>
      <c r="N708" s="2748"/>
      <c r="O708" s="3110"/>
      <c r="P708" s="2733"/>
      <c r="Q708" s="2735"/>
      <c r="R708" s="2735"/>
      <c r="S708" s="2735"/>
      <c r="T708" s="2752"/>
      <c r="U708" s="2748"/>
      <c r="V708" s="1325"/>
      <c r="W708" s="2193" t="s">
        <v>200</v>
      </c>
      <c r="X708" s="1500" t="s">
        <v>2753</v>
      </c>
      <c r="Y708" s="2190">
        <v>20</v>
      </c>
      <c r="Z708" s="2191" t="s">
        <v>204</v>
      </c>
      <c r="AA708" s="1324">
        <v>2.52</v>
      </c>
      <c r="AB708" s="2192">
        <f>+Y708*AA708</f>
        <v>50.4</v>
      </c>
      <c r="AC708" s="2192">
        <f>+AB708*0.12+AB708</f>
        <v>56.448</v>
      </c>
      <c r="AD708" s="1323"/>
      <c r="AE708" s="39"/>
      <c r="AF708" s="24"/>
      <c r="AG708" s="24" t="s">
        <v>199</v>
      </c>
      <c r="AH708" s="2745"/>
    </row>
    <row r="709" spans="1:34" ht="18" customHeight="1" x14ac:dyDescent="0.25">
      <c r="A709" s="2572"/>
      <c r="B709" s="2578"/>
      <c r="C709" s="3059"/>
      <c r="D709" s="2597"/>
      <c r="E709" s="2746"/>
      <c r="F709" s="2747"/>
      <c r="G709" s="2748"/>
      <c r="H709" s="2748"/>
      <c r="I709" s="2748"/>
      <c r="J709" s="2749"/>
      <c r="K709" s="2749"/>
      <c r="L709" s="2750"/>
      <c r="M709" s="2750"/>
      <c r="N709" s="2748"/>
      <c r="O709" s="3110"/>
      <c r="P709" s="2733"/>
      <c r="Q709" s="2735"/>
      <c r="R709" s="2735"/>
      <c r="S709" s="2735"/>
      <c r="T709" s="2752"/>
      <c r="U709" s="2748"/>
      <c r="V709" s="1325" t="s">
        <v>2756</v>
      </c>
      <c r="W709" s="2193"/>
      <c r="X709" s="1504" t="s">
        <v>2757</v>
      </c>
      <c r="Y709" s="2190"/>
      <c r="Z709" s="2191"/>
      <c r="AA709" s="1324"/>
      <c r="AB709" s="2192"/>
      <c r="AC709" s="2192"/>
      <c r="AD709" s="1323">
        <f>+SUM(AC710:AC720)</f>
        <v>2926.358400000001</v>
      </c>
      <c r="AE709" s="39"/>
      <c r="AF709" s="24"/>
      <c r="AG709" s="24"/>
      <c r="AH709" s="2745"/>
    </row>
    <row r="710" spans="1:34" ht="18" customHeight="1" x14ac:dyDescent="0.25">
      <c r="A710" s="2572"/>
      <c r="B710" s="2578"/>
      <c r="C710" s="3059"/>
      <c r="D710" s="2597"/>
      <c r="E710" s="2746"/>
      <c r="F710" s="2747"/>
      <c r="G710" s="2748"/>
      <c r="H710" s="2748"/>
      <c r="I710" s="2748"/>
      <c r="J710" s="2749"/>
      <c r="K710" s="2749"/>
      <c r="L710" s="2750"/>
      <c r="M710" s="2750"/>
      <c r="N710" s="2748"/>
      <c r="O710" s="3110"/>
      <c r="P710" s="2733"/>
      <c r="Q710" s="2735"/>
      <c r="R710" s="2735"/>
      <c r="S710" s="2735"/>
      <c r="T710" s="2752"/>
      <c r="U710" s="2748"/>
      <c r="V710" s="1325"/>
      <c r="W710" s="2193"/>
      <c r="X710" s="1500" t="s">
        <v>2758</v>
      </c>
      <c r="Y710" s="2190">
        <v>61</v>
      </c>
      <c r="Z710" s="2191" t="s">
        <v>204</v>
      </c>
      <c r="AA710" s="1324">
        <v>2.68</v>
      </c>
      <c r="AB710" s="2192">
        <f t="shared" ref="AB710:AB720" si="114">+Y710*AA710</f>
        <v>163.48000000000002</v>
      </c>
      <c r="AC710" s="2192">
        <f t="shared" ref="AC710:AC720" si="115">+AB710*0.12+AB710</f>
        <v>183.09760000000003</v>
      </c>
      <c r="AD710" s="1323"/>
      <c r="AE710" s="39"/>
      <c r="AF710" s="24"/>
      <c r="AG710" s="24" t="s">
        <v>199</v>
      </c>
      <c r="AH710" s="2745"/>
    </row>
    <row r="711" spans="1:34" ht="18" customHeight="1" x14ac:dyDescent="0.25">
      <c r="A711" s="2572"/>
      <c r="B711" s="2578"/>
      <c r="C711" s="3059"/>
      <c r="D711" s="2597"/>
      <c r="E711" s="2746"/>
      <c r="F711" s="2747"/>
      <c r="G711" s="2748"/>
      <c r="H711" s="2748"/>
      <c r="I711" s="2748"/>
      <c r="J711" s="2749"/>
      <c r="K711" s="2749"/>
      <c r="L711" s="2750"/>
      <c r="M711" s="2750"/>
      <c r="N711" s="2748"/>
      <c r="O711" s="3110"/>
      <c r="P711" s="2733"/>
      <c r="Q711" s="2735"/>
      <c r="R711" s="2735"/>
      <c r="S711" s="2735"/>
      <c r="T711" s="2752"/>
      <c r="U711" s="2748"/>
      <c r="V711" s="1325"/>
      <c r="W711" s="2193"/>
      <c r="X711" s="1500" t="s">
        <v>2759</v>
      </c>
      <c r="Y711" s="2190">
        <v>6</v>
      </c>
      <c r="Z711" s="2191" t="s">
        <v>204</v>
      </c>
      <c r="AA711" s="1324">
        <v>0.04</v>
      </c>
      <c r="AB711" s="2192">
        <f t="shared" si="114"/>
        <v>0.24</v>
      </c>
      <c r="AC711" s="2192">
        <f t="shared" si="115"/>
        <v>0.26879999999999998</v>
      </c>
      <c r="AD711" s="1323"/>
      <c r="AE711" s="39"/>
      <c r="AF711" s="24"/>
      <c r="AG711" s="24" t="s">
        <v>199</v>
      </c>
      <c r="AH711" s="2745"/>
    </row>
    <row r="712" spans="1:34" ht="18" customHeight="1" x14ac:dyDescent="0.25">
      <c r="A712" s="2572"/>
      <c r="B712" s="2578"/>
      <c r="C712" s="3059"/>
      <c r="D712" s="2597"/>
      <c r="E712" s="2746"/>
      <c r="F712" s="2747"/>
      <c r="G712" s="2748"/>
      <c r="H712" s="2748"/>
      <c r="I712" s="2748"/>
      <c r="J712" s="2749"/>
      <c r="K712" s="2749"/>
      <c r="L712" s="2750"/>
      <c r="M712" s="2750"/>
      <c r="N712" s="2748"/>
      <c r="O712" s="3110"/>
      <c r="P712" s="2733"/>
      <c r="Q712" s="2735"/>
      <c r="R712" s="2735"/>
      <c r="S712" s="2735"/>
      <c r="T712" s="2752"/>
      <c r="U712" s="2748"/>
      <c r="V712" s="1325"/>
      <c r="W712" s="2193"/>
      <c r="X712" s="1500" t="s">
        <v>2760</v>
      </c>
      <c r="Y712" s="2194">
        <v>25000</v>
      </c>
      <c r="Z712" s="2191" t="s">
        <v>204</v>
      </c>
      <c r="AA712" s="1324">
        <v>0.03</v>
      </c>
      <c r="AB712" s="2192">
        <f t="shared" si="114"/>
        <v>750</v>
      </c>
      <c r="AC712" s="2192">
        <f t="shared" si="115"/>
        <v>840</v>
      </c>
      <c r="AD712" s="1323"/>
      <c r="AE712" s="39"/>
      <c r="AF712" s="24"/>
      <c r="AG712" s="24" t="s">
        <v>199</v>
      </c>
      <c r="AH712" s="2745"/>
    </row>
    <row r="713" spans="1:34" ht="18" customHeight="1" x14ac:dyDescent="0.25">
      <c r="A713" s="2572"/>
      <c r="B713" s="2578"/>
      <c r="C713" s="3059"/>
      <c r="D713" s="2597"/>
      <c r="E713" s="2746"/>
      <c r="F713" s="2747"/>
      <c r="G713" s="2748"/>
      <c r="H713" s="2748"/>
      <c r="I713" s="2748"/>
      <c r="J713" s="2749"/>
      <c r="K713" s="2749"/>
      <c r="L713" s="2750"/>
      <c r="M713" s="2750"/>
      <c r="N713" s="2748"/>
      <c r="O713" s="3110"/>
      <c r="P713" s="2733"/>
      <c r="Q713" s="2735"/>
      <c r="R713" s="2735"/>
      <c r="S713" s="2735"/>
      <c r="T713" s="2752"/>
      <c r="U713" s="2748"/>
      <c r="V713" s="1325"/>
      <c r="W713" s="2193"/>
      <c r="X713" s="1500" t="s">
        <v>2761</v>
      </c>
      <c r="Y713" s="2194">
        <v>26000</v>
      </c>
      <c r="Z713" s="2191" t="s">
        <v>204</v>
      </c>
      <c r="AA713" s="1324">
        <v>0.03</v>
      </c>
      <c r="AB713" s="2192">
        <f t="shared" si="114"/>
        <v>780</v>
      </c>
      <c r="AC713" s="2192">
        <f t="shared" si="115"/>
        <v>873.6</v>
      </c>
      <c r="AD713" s="1323"/>
      <c r="AE713" s="39"/>
      <c r="AF713" s="24"/>
      <c r="AG713" s="24" t="s">
        <v>199</v>
      </c>
      <c r="AH713" s="2745"/>
    </row>
    <row r="714" spans="1:34" ht="18" customHeight="1" x14ac:dyDescent="0.25">
      <c r="A714" s="2572"/>
      <c r="B714" s="2578"/>
      <c r="C714" s="3059"/>
      <c r="D714" s="2597"/>
      <c r="E714" s="2746"/>
      <c r="F714" s="2747"/>
      <c r="G714" s="2748"/>
      <c r="H714" s="2748"/>
      <c r="I714" s="2748"/>
      <c r="J714" s="2749"/>
      <c r="K714" s="2749"/>
      <c r="L714" s="2750"/>
      <c r="M714" s="2750"/>
      <c r="N714" s="2748"/>
      <c r="O714" s="3110"/>
      <c r="P714" s="2733"/>
      <c r="Q714" s="2735"/>
      <c r="R714" s="2735"/>
      <c r="S714" s="2735"/>
      <c r="T714" s="2752"/>
      <c r="U714" s="2748"/>
      <c r="V714" s="1325"/>
      <c r="W714" s="2193"/>
      <c r="X714" s="1500" t="s">
        <v>2766</v>
      </c>
      <c r="Y714" s="2190">
        <v>500</v>
      </c>
      <c r="Z714" s="2191" t="s">
        <v>204</v>
      </c>
      <c r="AA714" s="1324">
        <v>0.04</v>
      </c>
      <c r="AB714" s="2192">
        <f t="shared" si="114"/>
        <v>20</v>
      </c>
      <c r="AC714" s="2192">
        <f t="shared" si="115"/>
        <v>22.4</v>
      </c>
      <c r="AD714" s="1323"/>
      <c r="AE714" s="39"/>
      <c r="AF714" s="24"/>
      <c r="AG714" s="24" t="s">
        <v>199</v>
      </c>
      <c r="AH714" s="2745"/>
    </row>
    <row r="715" spans="1:34" ht="18" customHeight="1" x14ac:dyDescent="0.25">
      <c r="A715" s="2572"/>
      <c r="B715" s="2578"/>
      <c r="C715" s="3059"/>
      <c r="D715" s="2597"/>
      <c r="E715" s="2746"/>
      <c r="F715" s="2747"/>
      <c r="G715" s="2748"/>
      <c r="H715" s="2748"/>
      <c r="I715" s="2748"/>
      <c r="J715" s="2749"/>
      <c r="K715" s="2749"/>
      <c r="L715" s="2750"/>
      <c r="M715" s="2750"/>
      <c r="N715" s="2748"/>
      <c r="O715" s="3110"/>
      <c r="P715" s="2733"/>
      <c r="Q715" s="2735"/>
      <c r="R715" s="2735"/>
      <c r="S715" s="2735"/>
      <c r="T715" s="2752"/>
      <c r="U715" s="2748"/>
      <c r="V715" s="1325"/>
      <c r="W715" s="2193"/>
      <c r="X715" s="1500" t="s">
        <v>2762</v>
      </c>
      <c r="Y715" s="2190">
        <v>500</v>
      </c>
      <c r="Z715" s="2191" t="s">
        <v>204</v>
      </c>
      <c r="AA715" s="1324">
        <v>0.02</v>
      </c>
      <c r="AB715" s="2192">
        <f t="shared" si="114"/>
        <v>10</v>
      </c>
      <c r="AC715" s="2192">
        <f t="shared" si="115"/>
        <v>11.2</v>
      </c>
      <c r="AD715" s="1323"/>
      <c r="AE715" s="39"/>
      <c r="AF715" s="24"/>
      <c r="AG715" s="24" t="s">
        <v>199</v>
      </c>
      <c r="AH715" s="2745"/>
    </row>
    <row r="716" spans="1:34" ht="18" customHeight="1" x14ac:dyDescent="0.25">
      <c r="A716" s="2572"/>
      <c r="B716" s="2578"/>
      <c r="C716" s="3059"/>
      <c r="D716" s="2597"/>
      <c r="E716" s="2746"/>
      <c r="F716" s="2747"/>
      <c r="G716" s="2748"/>
      <c r="H716" s="2748"/>
      <c r="I716" s="2748"/>
      <c r="J716" s="2749"/>
      <c r="K716" s="2749"/>
      <c r="L716" s="2750"/>
      <c r="M716" s="2750"/>
      <c r="N716" s="2748"/>
      <c r="O716" s="3110"/>
      <c r="P716" s="2733"/>
      <c r="Q716" s="2735"/>
      <c r="R716" s="2735"/>
      <c r="S716" s="2735"/>
      <c r="T716" s="2752"/>
      <c r="U716" s="2748"/>
      <c r="V716" s="1325"/>
      <c r="W716" s="2193"/>
      <c r="X716" s="1500" t="s">
        <v>2763</v>
      </c>
      <c r="Y716" s="2190">
        <v>500</v>
      </c>
      <c r="Z716" s="2191" t="s">
        <v>204</v>
      </c>
      <c r="AA716" s="1324">
        <v>0.04</v>
      </c>
      <c r="AB716" s="2192">
        <f t="shared" si="114"/>
        <v>20</v>
      </c>
      <c r="AC716" s="2192">
        <f t="shared" si="115"/>
        <v>22.4</v>
      </c>
      <c r="AD716" s="1323"/>
      <c r="AE716" s="39"/>
      <c r="AF716" s="24"/>
      <c r="AG716" s="24" t="s">
        <v>199</v>
      </c>
      <c r="AH716" s="2745"/>
    </row>
    <row r="717" spans="1:34" ht="18" customHeight="1" x14ac:dyDescent="0.25">
      <c r="A717" s="2572"/>
      <c r="B717" s="2578"/>
      <c r="C717" s="3059"/>
      <c r="D717" s="2597"/>
      <c r="E717" s="2746"/>
      <c r="F717" s="2747"/>
      <c r="G717" s="2748"/>
      <c r="H717" s="2748"/>
      <c r="I717" s="2748"/>
      <c r="J717" s="2749"/>
      <c r="K717" s="2749"/>
      <c r="L717" s="2750"/>
      <c r="M717" s="2750"/>
      <c r="N717" s="2748"/>
      <c r="O717" s="3110"/>
      <c r="P717" s="2733"/>
      <c r="Q717" s="2735"/>
      <c r="R717" s="2735"/>
      <c r="S717" s="2735"/>
      <c r="T717" s="2752"/>
      <c r="U717" s="2748"/>
      <c r="V717" s="1325"/>
      <c r="W717" s="2193"/>
      <c r="X717" s="1500" t="s">
        <v>2767</v>
      </c>
      <c r="Y717" s="2190">
        <v>13</v>
      </c>
      <c r="Z717" s="2191" t="s">
        <v>204</v>
      </c>
      <c r="AA717" s="1324">
        <v>8.93</v>
      </c>
      <c r="AB717" s="2192">
        <f t="shared" si="114"/>
        <v>116.09</v>
      </c>
      <c r="AC717" s="2192">
        <f t="shared" si="115"/>
        <v>130.02080000000001</v>
      </c>
      <c r="AD717" s="1323"/>
      <c r="AE717" s="39"/>
      <c r="AF717" s="24"/>
      <c r="AG717" s="24" t="s">
        <v>199</v>
      </c>
      <c r="AH717" s="2745"/>
    </row>
    <row r="718" spans="1:34" ht="18" customHeight="1" x14ac:dyDescent="0.25">
      <c r="A718" s="2572"/>
      <c r="B718" s="2578"/>
      <c r="C718" s="3059"/>
      <c r="D718" s="2597"/>
      <c r="E718" s="2746"/>
      <c r="F718" s="2747"/>
      <c r="G718" s="2748"/>
      <c r="H718" s="2748"/>
      <c r="I718" s="2748"/>
      <c r="J718" s="2749"/>
      <c r="K718" s="2749"/>
      <c r="L718" s="2750"/>
      <c r="M718" s="2750"/>
      <c r="N718" s="2748"/>
      <c r="O718" s="3110"/>
      <c r="P718" s="2733"/>
      <c r="Q718" s="2735"/>
      <c r="R718" s="2735"/>
      <c r="S718" s="2735"/>
      <c r="T718" s="2752"/>
      <c r="U718" s="2748"/>
      <c r="V718" s="1325"/>
      <c r="W718" s="2193"/>
      <c r="X718" s="1500" t="s">
        <v>2768</v>
      </c>
      <c r="Y718" s="2190">
        <v>68</v>
      </c>
      <c r="Z718" s="2191" t="s">
        <v>204</v>
      </c>
      <c r="AA718" s="1324">
        <v>4.7</v>
      </c>
      <c r="AB718" s="2192">
        <f t="shared" si="114"/>
        <v>319.60000000000002</v>
      </c>
      <c r="AC718" s="2192">
        <f t="shared" si="115"/>
        <v>357.952</v>
      </c>
      <c r="AD718" s="1323"/>
      <c r="AE718" s="39"/>
      <c r="AF718" s="24"/>
      <c r="AG718" s="24" t="s">
        <v>199</v>
      </c>
      <c r="AH718" s="2745"/>
    </row>
    <row r="719" spans="1:34" ht="18" customHeight="1" x14ac:dyDescent="0.25">
      <c r="A719" s="2572"/>
      <c r="B719" s="2578"/>
      <c r="C719" s="3059"/>
      <c r="D719" s="2597"/>
      <c r="E719" s="2746"/>
      <c r="F719" s="2747"/>
      <c r="G719" s="2748"/>
      <c r="H719" s="2748"/>
      <c r="I719" s="2748"/>
      <c r="J719" s="2749"/>
      <c r="K719" s="2749"/>
      <c r="L719" s="2750"/>
      <c r="M719" s="2750"/>
      <c r="N719" s="2748"/>
      <c r="O719" s="3110"/>
      <c r="P719" s="2733"/>
      <c r="Q719" s="2735"/>
      <c r="R719" s="2735"/>
      <c r="S719" s="2735"/>
      <c r="T719" s="2752"/>
      <c r="U719" s="2748"/>
      <c r="V719" s="1325"/>
      <c r="W719" s="2193"/>
      <c r="X719" s="1500" t="s">
        <v>2764</v>
      </c>
      <c r="Y719" s="2190">
        <v>1</v>
      </c>
      <c r="Z719" s="2191" t="s">
        <v>204</v>
      </c>
      <c r="AA719" s="1324">
        <v>13.41</v>
      </c>
      <c r="AB719" s="2192">
        <f t="shared" si="114"/>
        <v>13.41</v>
      </c>
      <c r="AC719" s="2192">
        <f t="shared" si="115"/>
        <v>15.0192</v>
      </c>
      <c r="AD719" s="1323"/>
      <c r="AE719" s="39"/>
      <c r="AF719" s="24"/>
      <c r="AG719" s="24" t="s">
        <v>199</v>
      </c>
      <c r="AH719" s="2745"/>
    </row>
    <row r="720" spans="1:34" ht="18" customHeight="1" x14ac:dyDescent="0.25">
      <c r="A720" s="2572"/>
      <c r="B720" s="2578"/>
      <c r="C720" s="3059"/>
      <c r="D720" s="2597"/>
      <c r="E720" s="2746"/>
      <c r="F720" s="2747"/>
      <c r="G720" s="2748"/>
      <c r="H720" s="2748"/>
      <c r="I720" s="2748"/>
      <c r="J720" s="2749"/>
      <c r="K720" s="2749"/>
      <c r="L720" s="2750"/>
      <c r="M720" s="2750"/>
      <c r="N720" s="2748"/>
      <c r="O720" s="3110"/>
      <c r="P720" s="2733"/>
      <c r="Q720" s="2735"/>
      <c r="R720" s="2735"/>
      <c r="S720" s="2735"/>
      <c r="T720" s="2752"/>
      <c r="U720" s="2748"/>
      <c r="V720" s="1325"/>
      <c r="W720" s="2193"/>
      <c r="X720" s="1500" t="s">
        <v>2765</v>
      </c>
      <c r="Y720" s="2190">
        <v>28</v>
      </c>
      <c r="Z720" s="2191" t="s">
        <v>204</v>
      </c>
      <c r="AA720" s="1324">
        <v>15</v>
      </c>
      <c r="AB720" s="2192">
        <f t="shared" si="114"/>
        <v>420</v>
      </c>
      <c r="AC720" s="2192">
        <f t="shared" si="115"/>
        <v>470.4</v>
      </c>
      <c r="AD720" s="1323"/>
      <c r="AE720" s="39"/>
      <c r="AF720" s="24"/>
      <c r="AG720" s="24" t="s">
        <v>199</v>
      </c>
      <c r="AH720" s="2745"/>
    </row>
    <row r="721" spans="1:34" ht="18" customHeight="1" x14ac:dyDescent="0.25">
      <c r="A721" s="2572"/>
      <c r="B721" s="2578"/>
      <c r="C721" s="3059"/>
      <c r="D721" s="2597"/>
      <c r="E721" s="2746"/>
      <c r="F721" s="2747"/>
      <c r="G721" s="2748"/>
      <c r="H721" s="2748"/>
      <c r="I721" s="2748"/>
      <c r="J721" s="2749"/>
      <c r="K721" s="2749"/>
      <c r="L721" s="2750"/>
      <c r="M721" s="2750"/>
      <c r="N721" s="2748"/>
      <c r="O721" s="3110"/>
      <c r="P721" s="2733"/>
      <c r="Q721" s="2735"/>
      <c r="R721" s="2735"/>
      <c r="S721" s="2735"/>
      <c r="T721" s="2752"/>
      <c r="U721" s="2748"/>
      <c r="V721" s="249" t="s">
        <v>202</v>
      </c>
      <c r="W721" s="129"/>
      <c r="X721" s="248" t="s">
        <v>198</v>
      </c>
      <c r="Y721" s="38"/>
      <c r="Z721" s="39"/>
      <c r="AA721" s="447"/>
      <c r="AB721" s="21"/>
      <c r="AC721" s="21"/>
      <c r="AD721" s="41">
        <f>+SUM(AC722:AC724)</f>
        <v>44.8</v>
      </c>
      <c r="AE721" s="39"/>
      <c r="AF721" s="24"/>
      <c r="AG721" s="24"/>
      <c r="AH721" s="2745"/>
    </row>
    <row r="722" spans="1:34" ht="18" customHeight="1" x14ac:dyDescent="0.25">
      <c r="A722" s="2572"/>
      <c r="B722" s="2578"/>
      <c r="C722" s="3059"/>
      <c r="D722" s="2597"/>
      <c r="E722" s="2746"/>
      <c r="F722" s="2747"/>
      <c r="G722" s="2748"/>
      <c r="H722" s="2748"/>
      <c r="I722" s="2748"/>
      <c r="J722" s="2749"/>
      <c r="K722" s="2749"/>
      <c r="L722" s="2750"/>
      <c r="M722" s="2750"/>
      <c r="N722" s="2748"/>
      <c r="O722" s="3110"/>
      <c r="P722" s="2733"/>
      <c r="Q722" s="2735"/>
      <c r="R722" s="2735"/>
      <c r="S722" s="2735"/>
      <c r="T722" s="2752"/>
      <c r="U722" s="2748"/>
      <c r="V722" s="249"/>
      <c r="W722" s="135" t="s">
        <v>200</v>
      </c>
      <c r="X722" s="37" t="s">
        <v>1434</v>
      </c>
      <c r="Y722" s="38">
        <v>50</v>
      </c>
      <c r="Z722" s="39" t="s">
        <v>204</v>
      </c>
      <c r="AA722" s="447">
        <v>0.1</v>
      </c>
      <c r="AB722" s="21">
        <f t="shared" si="103"/>
        <v>5</v>
      </c>
      <c r="AC722" s="21">
        <f t="shared" si="100"/>
        <v>5.6</v>
      </c>
      <c r="AD722" s="41"/>
      <c r="AE722" s="39"/>
      <c r="AF722" s="24"/>
      <c r="AG722" s="24" t="s">
        <v>199</v>
      </c>
      <c r="AH722" s="2745"/>
    </row>
    <row r="723" spans="1:34" ht="18" customHeight="1" x14ac:dyDescent="0.25">
      <c r="A723" s="2572"/>
      <c r="B723" s="2578"/>
      <c r="C723" s="3059"/>
      <c r="D723" s="2597"/>
      <c r="E723" s="2746"/>
      <c r="F723" s="2747"/>
      <c r="G723" s="2748"/>
      <c r="H723" s="2748"/>
      <c r="I723" s="2748"/>
      <c r="J723" s="2749"/>
      <c r="K723" s="2749"/>
      <c r="L723" s="2750"/>
      <c r="M723" s="2750"/>
      <c r="N723" s="2748"/>
      <c r="O723" s="3110"/>
      <c r="P723" s="2733"/>
      <c r="Q723" s="2735"/>
      <c r="R723" s="2735"/>
      <c r="S723" s="2735"/>
      <c r="T723" s="2752"/>
      <c r="U723" s="2748"/>
      <c r="V723" s="249"/>
      <c r="W723" s="135" t="s">
        <v>200</v>
      </c>
      <c r="X723" s="37" t="s">
        <v>1435</v>
      </c>
      <c r="Y723" s="38">
        <v>20</v>
      </c>
      <c r="Z723" s="39" t="s">
        <v>204</v>
      </c>
      <c r="AA723" s="447">
        <v>1.1499999999999999</v>
      </c>
      <c r="AB723" s="21">
        <f t="shared" si="103"/>
        <v>23</v>
      </c>
      <c r="AC723" s="21">
        <f t="shared" si="100"/>
        <v>25.759999999999998</v>
      </c>
      <c r="AD723" s="41"/>
      <c r="AE723" s="39"/>
      <c r="AF723" s="24"/>
      <c r="AG723" s="24" t="s">
        <v>199</v>
      </c>
      <c r="AH723" s="2745"/>
    </row>
    <row r="724" spans="1:34" ht="18" customHeight="1" x14ac:dyDescent="0.25">
      <c r="A724" s="2573"/>
      <c r="B724" s="2579"/>
      <c r="C724" s="3060"/>
      <c r="D724" s="2598"/>
      <c r="E724" s="2879"/>
      <c r="F724" s="2880"/>
      <c r="G724" s="2846"/>
      <c r="H724" s="2846"/>
      <c r="I724" s="2846"/>
      <c r="J724" s="2848"/>
      <c r="K724" s="2848"/>
      <c r="L724" s="2881"/>
      <c r="M724" s="2881"/>
      <c r="N724" s="2846"/>
      <c r="O724" s="3108"/>
      <c r="P724" s="2883"/>
      <c r="Q724" s="2884"/>
      <c r="R724" s="2884"/>
      <c r="S724" s="2884"/>
      <c r="T724" s="2955"/>
      <c r="U724" s="2846"/>
      <c r="V724" s="251"/>
      <c r="W724" s="159" t="s">
        <v>200</v>
      </c>
      <c r="X724" s="42" t="s">
        <v>241</v>
      </c>
      <c r="Y724" s="43">
        <v>20</v>
      </c>
      <c r="Z724" s="44" t="s">
        <v>205</v>
      </c>
      <c r="AA724" s="449">
        <v>0.6</v>
      </c>
      <c r="AB724" s="27">
        <f t="shared" si="103"/>
        <v>12</v>
      </c>
      <c r="AC724" s="27">
        <f t="shared" si="100"/>
        <v>13.44</v>
      </c>
      <c r="AD724" s="46"/>
      <c r="AE724" s="44"/>
      <c r="AF724" s="29"/>
      <c r="AG724" s="29" t="s">
        <v>199</v>
      </c>
      <c r="AH724" s="2822"/>
    </row>
    <row r="725" spans="1:34" ht="52.5" customHeight="1" x14ac:dyDescent="0.25">
      <c r="A725" s="2571" t="s">
        <v>153</v>
      </c>
      <c r="B725" s="2568" t="s">
        <v>153</v>
      </c>
      <c r="C725" s="3058" t="s">
        <v>19</v>
      </c>
      <c r="D725" s="2596" t="s">
        <v>20</v>
      </c>
      <c r="E725" s="2878" t="s">
        <v>74</v>
      </c>
      <c r="F725" s="2757" t="s">
        <v>200</v>
      </c>
      <c r="G725" s="2845" t="s">
        <v>1436</v>
      </c>
      <c r="H725" s="2845" t="s">
        <v>220</v>
      </c>
      <c r="I725" s="2845" t="s">
        <v>1437</v>
      </c>
      <c r="J725" s="2760">
        <v>1</v>
      </c>
      <c r="K725" s="2760">
        <v>5</v>
      </c>
      <c r="L725" s="2761">
        <v>18</v>
      </c>
      <c r="M725" s="2761">
        <v>22</v>
      </c>
      <c r="N725" s="2845" t="s">
        <v>1438</v>
      </c>
      <c r="O725" s="2960" t="s">
        <v>221</v>
      </c>
      <c r="P725" s="2732">
        <v>0</v>
      </c>
      <c r="Q725" s="2734">
        <f>AD725</f>
        <v>730.24</v>
      </c>
      <c r="R725" s="2734">
        <v>0</v>
      </c>
      <c r="S725" s="2734">
        <v>0</v>
      </c>
      <c r="T725" s="2953">
        <f>SUM(P725:R726)</f>
        <v>730.24</v>
      </c>
      <c r="U725" s="2845" t="s">
        <v>1430</v>
      </c>
      <c r="V725" s="82" t="s">
        <v>202</v>
      </c>
      <c r="W725" s="412"/>
      <c r="X725" s="271" t="s">
        <v>198</v>
      </c>
      <c r="Y725" s="31"/>
      <c r="Z725" s="32"/>
      <c r="AA725" s="33"/>
      <c r="AB725" s="15"/>
      <c r="AC725" s="15"/>
      <c r="AD725" s="35">
        <f>+AC726</f>
        <v>730.24</v>
      </c>
      <c r="AE725" s="32"/>
      <c r="AF725" s="36"/>
      <c r="AG725" s="36"/>
      <c r="AH725" s="2744" t="s">
        <v>1442</v>
      </c>
    </row>
    <row r="726" spans="1:34" ht="52.5" customHeight="1" thickBot="1" x14ac:dyDescent="0.3">
      <c r="A726" s="2572"/>
      <c r="B726" s="2569"/>
      <c r="C726" s="3156"/>
      <c r="D726" s="2897"/>
      <c r="E726" s="3157"/>
      <c r="F726" s="3158"/>
      <c r="G726" s="2826"/>
      <c r="H726" s="2826"/>
      <c r="I726" s="2826"/>
      <c r="J726" s="2830"/>
      <c r="K726" s="2830"/>
      <c r="L726" s="2831"/>
      <c r="M726" s="2831"/>
      <c r="N726" s="2826"/>
      <c r="O726" s="2961"/>
      <c r="P726" s="2964"/>
      <c r="Q726" s="2965"/>
      <c r="R726" s="2965"/>
      <c r="S726" s="2965"/>
      <c r="T726" s="3155"/>
      <c r="U726" s="2826"/>
      <c r="V726" s="625"/>
      <c r="W726" s="219" t="s">
        <v>200</v>
      </c>
      <c r="X726" s="626" t="s">
        <v>1439</v>
      </c>
      <c r="Y726" s="627">
        <v>224</v>
      </c>
      <c r="Z726" s="628" t="s">
        <v>218</v>
      </c>
      <c r="AA726" s="629">
        <v>3.26</v>
      </c>
      <c r="AB726" s="64">
        <f t="shared" si="103"/>
        <v>730.24</v>
      </c>
      <c r="AC726" s="64">
        <f>+AB726</f>
        <v>730.24</v>
      </c>
      <c r="AD726" s="630"/>
      <c r="AE726" s="119"/>
      <c r="AF726" s="66"/>
      <c r="AG726" s="66" t="s">
        <v>199</v>
      </c>
      <c r="AH726" s="2841"/>
    </row>
    <row r="727" spans="1:34" s="67" customFormat="1" ht="22.5" customHeight="1" thickBot="1" x14ac:dyDescent="0.3">
      <c r="A727" s="2572"/>
      <c r="B727" s="2570"/>
      <c r="C727" s="2592" t="s">
        <v>137</v>
      </c>
      <c r="D727" s="2592"/>
      <c r="E727" s="2592"/>
      <c r="F727" s="2592"/>
      <c r="G727" s="2592"/>
      <c r="H727" s="2592"/>
      <c r="I727" s="2592"/>
      <c r="J727" s="2592"/>
      <c r="K727" s="2592"/>
      <c r="L727" s="2592"/>
      <c r="M727" s="2592"/>
      <c r="N727" s="2592"/>
      <c r="O727" s="101" t="s">
        <v>138</v>
      </c>
      <c r="P727" s="117">
        <f>SUM(P559:P726)</f>
        <v>129841.3956</v>
      </c>
      <c r="Q727" s="117">
        <f>SUM(Q559:Q726)</f>
        <v>99685.715599999981</v>
      </c>
      <c r="R727" s="117">
        <f>SUM(R559:R726)</f>
        <v>274693.2</v>
      </c>
      <c r="S727" s="117">
        <f>SUM(S559:S726)</f>
        <v>0</v>
      </c>
      <c r="T727" s="117">
        <f>SUM(T559:T726)</f>
        <v>504220.31119999994</v>
      </c>
      <c r="U727" s="103"/>
      <c r="V727" s="3171" t="s">
        <v>139</v>
      </c>
      <c r="W727" s="2592"/>
      <c r="X727" s="2592"/>
      <c r="Y727" s="2592"/>
      <c r="Z727" s="2592"/>
      <c r="AA727" s="2592"/>
      <c r="AB727" s="2592"/>
      <c r="AC727" s="101" t="s">
        <v>138</v>
      </c>
      <c r="AD727" s="106">
        <f>SUM(AD559:AD726)</f>
        <v>504220.3112</v>
      </c>
      <c r="AE727" s="3172"/>
      <c r="AF727" s="3173"/>
      <c r="AG727" s="3173"/>
      <c r="AH727" s="3174"/>
    </row>
    <row r="728" spans="1:34" s="18" customFormat="1" ht="31.5" customHeight="1" x14ac:dyDescent="0.25">
      <c r="A728" s="2572"/>
      <c r="B728" s="2586" t="s">
        <v>154</v>
      </c>
      <c r="C728" s="3542" t="s">
        <v>19</v>
      </c>
      <c r="D728" s="3545" t="s">
        <v>20</v>
      </c>
      <c r="E728" s="3385" t="s">
        <v>74</v>
      </c>
      <c r="F728" s="3548" t="s">
        <v>200</v>
      </c>
      <c r="G728" s="3385" t="s">
        <v>596</v>
      </c>
      <c r="H728" s="3385" t="s">
        <v>606</v>
      </c>
      <c r="I728" s="3385" t="s">
        <v>607</v>
      </c>
      <c r="J728" s="3551">
        <v>1</v>
      </c>
      <c r="K728" s="3554">
        <v>0</v>
      </c>
      <c r="L728" s="3557">
        <v>2</v>
      </c>
      <c r="M728" s="3557">
        <v>0</v>
      </c>
      <c r="N728" s="3385" t="s">
        <v>608</v>
      </c>
      <c r="O728" s="3560" t="s">
        <v>605</v>
      </c>
      <c r="P728" s="3563">
        <f>+AD728</f>
        <v>132.96191999999999</v>
      </c>
      <c r="Q728" s="3566">
        <v>0</v>
      </c>
      <c r="R728" s="3566">
        <v>0</v>
      </c>
      <c r="S728" s="3566">
        <v>0</v>
      </c>
      <c r="T728" s="3382">
        <f>SUM(P728:R728)</f>
        <v>132.96191999999999</v>
      </c>
      <c r="U728" s="3385" t="s">
        <v>609</v>
      </c>
      <c r="V728" s="651" t="s">
        <v>201</v>
      </c>
      <c r="W728" s="849"/>
      <c r="X728" s="850" t="s">
        <v>225</v>
      </c>
      <c r="Y728" s="851"/>
      <c r="Z728" s="852"/>
      <c r="AA728" s="853"/>
      <c r="AB728" s="441"/>
      <c r="AC728" s="441"/>
      <c r="AD728" s="854">
        <f>+SUM(AC729:AC732)</f>
        <v>132.96191999999999</v>
      </c>
      <c r="AE728" s="852"/>
      <c r="AF728" s="790"/>
      <c r="AG728" s="790"/>
      <c r="AH728" s="2849" t="s">
        <v>1072</v>
      </c>
    </row>
    <row r="729" spans="1:34" s="18" customFormat="1" ht="31.5" customHeight="1" x14ac:dyDescent="0.25">
      <c r="A729" s="2572"/>
      <c r="B729" s="2578"/>
      <c r="C729" s="3543"/>
      <c r="D729" s="3546"/>
      <c r="E729" s="3386"/>
      <c r="F729" s="3549"/>
      <c r="G729" s="3386"/>
      <c r="H729" s="3386"/>
      <c r="I729" s="3386"/>
      <c r="J729" s="3552"/>
      <c r="K729" s="3555"/>
      <c r="L729" s="3558"/>
      <c r="M729" s="3558"/>
      <c r="N729" s="3386"/>
      <c r="O729" s="3561"/>
      <c r="P729" s="3564"/>
      <c r="Q729" s="3567"/>
      <c r="R729" s="3567"/>
      <c r="S729" s="3567"/>
      <c r="T729" s="3383"/>
      <c r="U729" s="3386"/>
      <c r="V729" s="249"/>
      <c r="W729" s="135" t="s">
        <v>200</v>
      </c>
      <c r="X729" s="37" t="s">
        <v>591</v>
      </c>
      <c r="Y729" s="831">
        <v>4</v>
      </c>
      <c r="Z729" s="620" t="s">
        <v>204</v>
      </c>
      <c r="AA729" s="136">
        <v>7.4189999999999996</v>
      </c>
      <c r="AB729" s="121">
        <f t="shared" ref="AB729:AB732" si="116">+Y729*AA729</f>
        <v>29.675999999999998</v>
      </c>
      <c r="AC729" s="21">
        <f t="shared" ref="AC729:AC732" si="117">+AB729*0.12+AB729</f>
        <v>33.237119999999997</v>
      </c>
      <c r="AD729" s="740"/>
      <c r="AE729" s="39" t="s">
        <v>199</v>
      </c>
      <c r="AF729" s="742"/>
      <c r="AG729" s="742"/>
      <c r="AH729" s="2745"/>
    </row>
    <row r="730" spans="1:34" s="18" customFormat="1" ht="31.5" customHeight="1" x14ac:dyDescent="0.25">
      <c r="A730" s="2572"/>
      <c r="B730" s="2578"/>
      <c r="C730" s="3543"/>
      <c r="D730" s="3546"/>
      <c r="E730" s="3386"/>
      <c r="F730" s="3549"/>
      <c r="G730" s="3386"/>
      <c r="H730" s="3386"/>
      <c r="I730" s="3386"/>
      <c r="J730" s="3552"/>
      <c r="K730" s="3555"/>
      <c r="L730" s="3558"/>
      <c r="M730" s="3558"/>
      <c r="N730" s="3386"/>
      <c r="O730" s="3561"/>
      <c r="P730" s="3564"/>
      <c r="Q730" s="3567"/>
      <c r="R730" s="3567"/>
      <c r="S730" s="3567"/>
      <c r="T730" s="3383"/>
      <c r="U730" s="3386"/>
      <c r="V730" s="249"/>
      <c r="W730" s="180" t="s">
        <v>200</v>
      </c>
      <c r="X730" s="37" t="s">
        <v>592</v>
      </c>
      <c r="Y730" s="831">
        <v>4</v>
      </c>
      <c r="Z730" s="828" t="s">
        <v>204</v>
      </c>
      <c r="AA730" s="136">
        <v>7.42</v>
      </c>
      <c r="AB730" s="121">
        <f t="shared" si="116"/>
        <v>29.68</v>
      </c>
      <c r="AC730" s="21">
        <f t="shared" si="117"/>
        <v>33.241599999999998</v>
      </c>
      <c r="AD730" s="740"/>
      <c r="AE730" s="49" t="s">
        <v>199</v>
      </c>
      <c r="AF730" s="741"/>
      <c r="AG730" s="742"/>
      <c r="AH730" s="2745"/>
    </row>
    <row r="731" spans="1:34" s="18" customFormat="1" ht="31.5" customHeight="1" x14ac:dyDescent="0.25">
      <c r="A731" s="2572"/>
      <c r="B731" s="2578"/>
      <c r="C731" s="3543"/>
      <c r="D731" s="3546"/>
      <c r="E731" s="3386"/>
      <c r="F731" s="3549"/>
      <c r="G731" s="3386"/>
      <c r="H731" s="3386"/>
      <c r="I731" s="3386"/>
      <c r="J731" s="3552"/>
      <c r="K731" s="3555"/>
      <c r="L731" s="3558"/>
      <c r="M731" s="3558"/>
      <c r="N731" s="3386"/>
      <c r="O731" s="3561"/>
      <c r="P731" s="3564"/>
      <c r="Q731" s="3567"/>
      <c r="R731" s="3567"/>
      <c r="S731" s="3567"/>
      <c r="T731" s="3383"/>
      <c r="U731" s="3386"/>
      <c r="V731" s="249"/>
      <c r="W731" s="180" t="s">
        <v>200</v>
      </c>
      <c r="X731" s="37" t="s">
        <v>593</v>
      </c>
      <c r="Y731" s="831">
        <v>4</v>
      </c>
      <c r="Z731" s="828" t="s">
        <v>204</v>
      </c>
      <c r="AA731" s="136">
        <v>7.42</v>
      </c>
      <c r="AB731" s="121">
        <f t="shared" si="116"/>
        <v>29.68</v>
      </c>
      <c r="AC731" s="21">
        <f t="shared" si="117"/>
        <v>33.241599999999998</v>
      </c>
      <c r="AD731" s="740"/>
      <c r="AE731" s="49" t="s">
        <v>199</v>
      </c>
      <c r="AF731" s="741"/>
      <c r="AG731" s="742"/>
      <c r="AH731" s="2745"/>
    </row>
    <row r="732" spans="1:34" s="18" customFormat="1" ht="31.5" customHeight="1" x14ac:dyDescent="0.25">
      <c r="A732" s="2572"/>
      <c r="B732" s="2578"/>
      <c r="C732" s="3544"/>
      <c r="D732" s="3547"/>
      <c r="E732" s="3387"/>
      <c r="F732" s="3550"/>
      <c r="G732" s="3387"/>
      <c r="H732" s="3387"/>
      <c r="I732" s="3387"/>
      <c r="J732" s="3553"/>
      <c r="K732" s="3556"/>
      <c r="L732" s="3559"/>
      <c r="M732" s="3559"/>
      <c r="N732" s="3387"/>
      <c r="O732" s="3562"/>
      <c r="P732" s="3565"/>
      <c r="Q732" s="3568"/>
      <c r="R732" s="3568"/>
      <c r="S732" s="3568"/>
      <c r="T732" s="3384"/>
      <c r="U732" s="3387"/>
      <c r="V732" s="251"/>
      <c r="W732" s="207" t="s">
        <v>200</v>
      </c>
      <c r="X732" s="42" t="s">
        <v>594</v>
      </c>
      <c r="Y732" s="861">
        <v>4</v>
      </c>
      <c r="Z732" s="827" t="s">
        <v>204</v>
      </c>
      <c r="AA732" s="160">
        <v>7.42</v>
      </c>
      <c r="AB732" s="122">
        <f t="shared" si="116"/>
        <v>29.68</v>
      </c>
      <c r="AC732" s="27">
        <f t="shared" si="117"/>
        <v>33.241599999999998</v>
      </c>
      <c r="AD732" s="862"/>
      <c r="AE732" s="225" t="s">
        <v>199</v>
      </c>
      <c r="AF732" s="863"/>
      <c r="AG732" s="863"/>
      <c r="AH732" s="2822"/>
    </row>
    <row r="733" spans="1:34" ht="285.75" customHeight="1" x14ac:dyDescent="0.25">
      <c r="A733" s="2572"/>
      <c r="B733" s="2578"/>
      <c r="C733" s="2036" t="s">
        <v>19</v>
      </c>
      <c r="D733" s="1007" t="s">
        <v>20</v>
      </c>
      <c r="E733" s="1008" t="s">
        <v>74</v>
      </c>
      <c r="F733" s="959" t="s">
        <v>200</v>
      </c>
      <c r="G733" s="1008" t="s">
        <v>616</v>
      </c>
      <c r="H733" s="1008" t="s">
        <v>598</v>
      </c>
      <c r="I733" s="1008" t="s">
        <v>599</v>
      </c>
      <c r="J733" s="963">
        <v>6</v>
      </c>
      <c r="K733" s="963">
        <v>20</v>
      </c>
      <c r="L733" s="964">
        <v>24</v>
      </c>
      <c r="M733" s="964">
        <v>24</v>
      </c>
      <c r="N733" s="1008" t="s">
        <v>617</v>
      </c>
      <c r="O733" s="1023" t="s">
        <v>610</v>
      </c>
      <c r="P733" s="1024">
        <f>AD733</f>
        <v>0</v>
      </c>
      <c r="Q733" s="1025">
        <v>0</v>
      </c>
      <c r="R733" s="1025">
        <v>0</v>
      </c>
      <c r="S733" s="1025">
        <v>0</v>
      </c>
      <c r="T733" s="1027">
        <f>SUM(P731:S733)</f>
        <v>0</v>
      </c>
      <c r="U733" s="1008" t="s">
        <v>611</v>
      </c>
      <c r="V733" s="855"/>
      <c r="W733" s="856"/>
      <c r="X733" s="857"/>
      <c r="Y733" s="858"/>
      <c r="Z733" s="828"/>
      <c r="AA733" s="859"/>
      <c r="AB733" s="123"/>
      <c r="AC733" s="34"/>
      <c r="AD733" s="860"/>
      <c r="AE733" s="741"/>
      <c r="AF733" s="741"/>
      <c r="AG733" s="741"/>
      <c r="AH733" s="967"/>
    </row>
    <row r="734" spans="1:34" ht="60.75" customHeight="1" x14ac:dyDescent="0.25">
      <c r="A734" s="2573"/>
      <c r="B734" s="2579"/>
      <c r="C734" s="3570" t="s">
        <v>19</v>
      </c>
      <c r="D734" s="3571" t="s">
        <v>20</v>
      </c>
      <c r="E734" s="3390" t="s">
        <v>74</v>
      </c>
      <c r="F734" s="3572" t="s">
        <v>200</v>
      </c>
      <c r="G734" s="3143" t="s">
        <v>597</v>
      </c>
      <c r="H734" s="3390" t="s">
        <v>595</v>
      </c>
      <c r="I734" s="3390" t="s">
        <v>600</v>
      </c>
      <c r="J734" s="3574">
        <v>8</v>
      </c>
      <c r="K734" s="3576">
        <v>0</v>
      </c>
      <c r="L734" s="3577">
        <v>2</v>
      </c>
      <c r="M734" s="3577">
        <v>0</v>
      </c>
      <c r="N734" s="3390" t="s">
        <v>612</v>
      </c>
      <c r="O734" s="3579" t="s">
        <v>613</v>
      </c>
      <c r="P734" s="3581">
        <f>+AD734</f>
        <v>649.31999999999994</v>
      </c>
      <c r="Q734" s="3583">
        <v>0</v>
      </c>
      <c r="R734" s="3583">
        <v>0</v>
      </c>
      <c r="S734" s="3583">
        <v>0</v>
      </c>
      <c r="T734" s="3388">
        <f>SUM(P734:S734)</f>
        <v>649.31999999999994</v>
      </c>
      <c r="U734" s="3390" t="s">
        <v>609</v>
      </c>
      <c r="V734" s="848" t="s">
        <v>622</v>
      </c>
      <c r="W734" s="959"/>
      <c r="X734" s="847" t="s">
        <v>256</v>
      </c>
      <c r="Y734" s="833"/>
      <c r="Z734" s="959"/>
      <c r="AA734" s="1025"/>
      <c r="AB734" s="151"/>
      <c r="AC734" s="151"/>
      <c r="AD734" s="834">
        <f>+AC735</f>
        <v>649.31999999999994</v>
      </c>
      <c r="AE734" s="835"/>
      <c r="AF734" s="212"/>
      <c r="AG734" s="836"/>
      <c r="AH734" s="3585"/>
    </row>
    <row r="735" spans="1:34" ht="60.75" customHeight="1" x14ac:dyDescent="0.25">
      <c r="A735" s="2571" t="s">
        <v>153</v>
      </c>
      <c r="B735" s="2568" t="s">
        <v>154</v>
      </c>
      <c r="C735" s="3544"/>
      <c r="D735" s="3547"/>
      <c r="E735" s="3387"/>
      <c r="F735" s="3573"/>
      <c r="G735" s="3148"/>
      <c r="H735" s="3387"/>
      <c r="I735" s="3387"/>
      <c r="J735" s="3575"/>
      <c r="K735" s="3556"/>
      <c r="L735" s="3553"/>
      <c r="M735" s="3553"/>
      <c r="N735" s="3387"/>
      <c r="O735" s="3580"/>
      <c r="P735" s="3582"/>
      <c r="Q735" s="3584"/>
      <c r="R735" s="3584"/>
      <c r="S735" s="3584"/>
      <c r="T735" s="3389"/>
      <c r="U735" s="3387"/>
      <c r="V735" s="840"/>
      <c r="W735" s="841" t="s">
        <v>200</v>
      </c>
      <c r="X735" s="842" t="s">
        <v>623</v>
      </c>
      <c r="Y735" s="843">
        <v>1</v>
      </c>
      <c r="Z735" s="841" t="s">
        <v>204</v>
      </c>
      <c r="AA735" s="844">
        <v>579.75</v>
      </c>
      <c r="AB735" s="27">
        <v>579.75</v>
      </c>
      <c r="AC735" s="27">
        <v>649.31999999999994</v>
      </c>
      <c r="AD735" s="845"/>
      <c r="AE735" s="846"/>
      <c r="AF735" s="846"/>
      <c r="AG735" s="846" t="s">
        <v>199</v>
      </c>
      <c r="AH735" s="3586"/>
    </row>
    <row r="736" spans="1:34" ht="101.25" customHeight="1" x14ac:dyDescent="0.25">
      <c r="A736" s="2572"/>
      <c r="B736" s="2569"/>
      <c r="C736" s="2037" t="s">
        <v>19</v>
      </c>
      <c r="D736" s="803" t="s">
        <v>20</v>
      </c>
      <c r="E736" s="801" t="s">
        <v>74</v>
      </c>
      <c r="F736" s="804" t="s">
        <v>200</v>
      </c>
      <c r="G736" s="674" t="s">
        <v>590</v>
      </c>
      <c r="H736" s="801" t="s">
        <v>219</v>
      </c>
      <c r="I736" s="801" t="s">
        <v>601</v>
      </c>
      <c r="J736" s="805">
        <v>1</v>
      </c>
      <c r="K736" s="806">
        <v>2</v>
      </c>
      <c r="L736" s="807">
        <v>1</v>
      </c>
      <c r="M736" s="807">
        <v>2</v>
      </c>
      <c r="N736" s="801" t="s">
        <v>602</v>
      </c>
      <c r="O736" s="808" t="s">
        <v>224</v>
      </c>
      <c r="P736" s="809">
        <v>0</v>
      </c>
      <c r="Q736" s="810">
        <v>0</v>
      </c>
      <c r="R736" s="810">
        <v>0</v>
      </c>
      <c r="S736" s="810">
        <v>0</v>
      </c>
      <c r="T736" s="811">
        <f>SUM(P736:S736)</f>
        <v>0</v>
      </c>
      <c r="U736" s="801" t="s">
        <v>679</v>
      </c>
      <c r="V736" s="837"/>
      <c r="W736" s="960"/>
      <c r="X736" s="838"/>
      <c r="Y736" s="839"/>
      <c r="Z736" s="960"/>
      <c r="AA736" s="1026"/>
      <c r="AB736" s="227"/>
      <c r="AC736" s="227"/>
      <c r="AD736" s="743"/>
      <c r="AE736" s="744"/>
      <c r="AF736" s="201"/>
      <c r="AG736" s="745"/>
      <c r="AH736" s="1111"/>
    </row>
    <row r="737" spans="1:34" ht="115.5" customHeight="1" thickBot="1" x14ac:dyDescent="0.3">
      <c r="A737" s="2572"/>
      <c r="B737" s="2569"/>
      <c r="C737" s="2038" t="s">
        <v>19</v>
      </c>
      <c r="D737" s="815" t="s">
        <v>20</v>
      </c>
      <c r="E737" s="240" t="s">
        <v>74</v>
      </c>
      <c r="F737" s="812" t="s">
        <v>200</v>
      </c>
      <c r="G737" s="240" t="s">
        <v>424</v>
      </c>
      <c r="H737" s="816" t="s">
        <v>614</v>
      </c>
      <c r="I737" s="816" t="s">
        <v>615</v>
      </c>
      <c r="J737" s="817">
        <v>0</v>
      </c>
      <c r="K737" s="817">
        <v>0</v>
      </c>
      <c r="L737" s="817">
        <v>0</v>
      </c>
      <c r="M737" s="817">
        <v>0</v>
      </c>
      <c r="N737" s="818" t="s">
        <v>603</v>
      </c>
      <c r="O737" s="819" t="s">
        <v>604</v>
      </c>
      <c r="P737" s="820">
        <v>0</v>
      </c>
      <c r="Q737" s="821">
        <v>0</v>
      </c>
      <c r="R737" s="821">
        <v>0</v>
      </c>
      <c r="S737" s="821">
        <v>0</v>
      </c>
      <c r="T737" s="822">
        <f>SUM(P737:S737)</f>
        <v>0</v>
      </c>
      <c r="U737" s="818" t="s">
        <v>680</v>
      </c>
      <c r="V737" s="813"/>
      <c r="W737" s="812"/>
      <c r="X737" s="802"/>
      <c r="Y737" s="832"/>
      <c r="Z737" s="812"/>
      <c r="AA737" s="814"/>
      <c r="AB737" s="823"/>
      <c r="AC737" s="322"/>
      <c r="AD737" s="824"/>
      <c r="AE737" s="825"/>
      <c r="AF737" s="522"/>
      <c r="AG737" s="826"/>
      <c r="AH737" s="1212" t="s">
        <v>1226</v>
      </c>
    </row>
    <row r="738" spans="1:34" s="67" customFormat="1" ht="22.5" customHeight="1" thickBot="1" x14ac:dyDescent="0.3">
      <c r="A738" s="2572"/>
      <c r="B738" s="2570"/>
      <c r="C738" s="2592" t="s">
        <v>137</v>
      </c>
      <c r="D738" s="2592"/>
      <c r="E738" s="2592"/>
      <c r="F738" s="2592"/>
      <c r="G738" s="2592"/>
      <c r="H738" s="2592"/>
      <c r="I738" s="2592"/>
      <c r="J738" s="2592"/>
      <c r="K738" s="2592"/>
      <c r="L738" s="2592"/>
      <c r="M738" s="2592"/>
      <c r="N738" s="2592"/>
      <c r="O738" s="101" t="s">
        <v>138</v>
      </c>
      <c r="P738" s="117">
        <f>SUM(P728:P737)</f>
        <v>782.2819199999999</v>
      </c>
      <c r="Q738" s="117">
        <f>SUM(Q728:Q737)</f>
        <v>0</v>
      </c>
      <c r="R738" s="117">
        <f>SUM(R728:R737)</f>
        <v>0</v>
      </c>
      <c r="S738" s="117">
        <f>SUM(S728:S737)</f>
        <v>0</v>
      </c>
      <c r="T738" s="117">
        <f>SUM(T728:T737)</f>
        <v>782.2819199999999</v>
      </c>
      <c r="U738" s="103"/>
      <c r="V738" s="3171" t="s">
        <v>139</v>
      </c>
      <c r="W738" s="2592"/>
      <c r="X738" s="2592"/>
      <c r="Y738" s="2592"/>
      <c r="Z738" s="2592"/>
      <c r="AA738" s="2592"/>
      <c r="AB738" s="2592"/>
      <c r="AC738" s="101" t="s">
        <v>138</v>
      </c>
      <c r="AD738" s="106">
        <f>SUM(AD728:AD737)</f>
        <v>782.2819199999999</v>
      </c>
      <c r="AE738" s="3172"/>
      <c r="AF738" s="3173"/>
      <c r="AG738" s="3173"/>
      <c r="AH738" s="3174"/>
    </row>
    <row r="739" spans="1:34" s="18" customFormat="1" ht="18" customHeight="1" x14ac:dyDescent="0.25">
      <c r="A739" s="2572"/>
      <c r="B739" s="2587" t="s">
        <v>155</v>
      </c>
      <c r="C739" s="3134" t="s">
        <v>19</v>
      </c>
      <c r="D739" s="3004" t="s">
        <v>20</v>
      </c>
      <c r="E739" s="3005" t="s">
        <v>77</v>
      </c>
      <c r="F739" s="2862" t="s">
        <v>200</v>
      </c>
      <c r="G739" s="2603" t="s">
        <v>395</v>
      </c>
      <c r="H739" s="2603" t="s">
        <v>385</v>
      </c>
      <c r="I739" s="2603" t="s">
        <v>386</v>
      </c>
      <c r="J739" s="3137">
        <v>11</v>
      </c>
      <c r="K739" s="3137">
        <v>50</v>
      </c>
      <c r="L739" s="3112">
        <v>8</v>
      </c>
      <c r="M739" s="3112">
        <v>17</v>
      </c>
      <c r="N739" s="2603" t="s">
        <v>684</v>
      </c>
      <c r="O739" s="3599" t="s">
        <v>1062</v>
      </c>
      <c r="P739" s="2740">
        <f>SUM(AD739,AD756)</f>
        <v>111.66640000000001</v>
      </c>
      <c r="Q739" s="2742">
        <v>0</v>
      </c>
      <c r="R739" s="2742">
        <f>SUM(AD747)</f>
        <v>937.1962880000001</v>
      </c>
      <c r="S739" s="2937">
        <v>0</v>
      </c>
      <c r="T739" s="2876">
        <f>+SUM(P739:R759)</f>
        <v>1048.8626880000002</v>
      </c>
      <c r="U739" s="2738" t="s">
        <v>681</v>
      </c>
      <c r="V739" s="1112" t="s">
        <v>197</v>
      </c>
      <c r="W739" s="1113"/>
      <c r="X739" s="1114" t="s">
        <v>198</v>
      </c>
      <c r="Y739" s="1115"/>
      <c r="Z739" s="1116"/>
      <c r="AA739" s="1117"/>
      <c r="AB739" s="1117"/>
      <c r="AC739" s="1117"/>
      <c r="AD739" s="90">
        <f>SUM(AC740:AC746)</f>
        <v>58.421600000000005</v>
      </c>
      <c r="AE739" s="89"/>
      <c r="AF739" s="91"/>
      <c r="AG739" s="91"/>
      <c r="AH739" s="2849"/>
    </row>
    <row r="740" spans="1:34" s="18" customFormat="1" ht="18" customHeight="1" x14ac:dyDescent="0.25">
      <c r="A740" s="2572"/>
      <c r="B740" s="2575"/>
      <c r="C740" s="2754"/>
      <c r="D740" s="2597"/>
      <c r="E740" s="2748"/>
      <c r="F740" s="2759"/>
      <c r="G740" s="2604"/>
      <c r="H740" s="2604"/>
      <c r="I740" s="2604"/>
      <c r="J740" s="3138"/>
      <c r="K740" s="3138"/>
      <c r="L740" s="3113"/>
      <c r="M740" s="3113"/>
      <c r="N740" s="2604"/>
      <c r="O740" s="3600"/>
      <c r="P740" s="3601"/>
      <c r="Q740" s="3594"/>
      <c r="R740" s="3594"/>
      <c r="S740" s="2908"/>
      <c r="T740" s="3348"/>
      <c r="U740" s="2839"/>
      <c r="V740" s="1118"/>
      <c r="W740" s="664" t="s">
        <v>200</v>
      </c>
      <c r="X740" s="1119" t="s">
        <v>410</v>
      </c>
      <c r="Y740" s="1120">
        <v>10</v>
      </c>
      <c r="Z740" s="1116" t="s">
        <v>218</v>
      </c>
      <c r="AA740" s="1117">
        <v>3.26</v>
      </c>
      <c r="AB740" s="1117">
        <f>Y740*AA740</f>
        <v>32.599999999999994</v>
      </c>
      <c r="AC740" s="1117">
        <f>AB740</f>
        <v>32.599999999999994</v>
      </c>
      <c r="AD740" s="259"/>
      <c r="AE740" s="60"/>
      <c r="AF740" s="60" t="s">
        <v>199</v>
      </c>
      <c r="AG740" s="444"/>
      <c r="AH740" s="2745"/>
    </row>
    <row r="741" spans="1:34" s="18" customFormat="1" ht="18" customHeight="1" x14ac:dyDescent="0.25">
      <c r="A741" s="2572"/>
      <c r="B741" s="2575"/>
      <c r="C741" s="2754"/>
      <c r="D741" s="2597"/>
      <c r="E741" s="2748"/>
      <c r="F741" s="2759"/>
      <c r="G741" s="2604"/>
      <c r="H741" s="2604"/>
      <c r="I741" s="2604"/>
      <c r="J741" s="3138"/>
      <c r="K741" s="3138"/>
      <c r="L741" s="3113"/>
      <c r="M741" s="3113"/>
      <c r="N741" s="2604"/>
      <c r="O741" s="3600"/>
      <c r="P741" s="3601"/>
      <c r="Q741" s="3594"/>
      <c r="R741" s="3594"/>
      <c r="S741" s="2908"/>
      <c r="T741" s="3348"/>
      <c r="U741" s="2839"/>
      <c r="V741" s="1118"/>
      <c r="W741" s="664" t="s">
        <v>200</v>
      </c>
      <c r="X741" s="1119" t="s">
        <v>228</v>
      </c>
      <c r="Y741" s="1120">
        <v>13</v>
      </c>
      <c r="Z741" s="1116" t="s">
        <v>204</v>
      </c>
      <c r="AA741" s="1117">
        <v>9.5000000000000001E-2</v>
      </c>
      <c r="AB741" s="1117">
        <f t="shared" ref="AB741:AB746" si="118">Y741*AA741</f>
        <v>1.2350000000000001</v>
      </c>
      <c r="AC741" s="1117">
        <f t="shared" ref="AC741:AC746" si="119">AB741*1.12</f>
        <v>1.3832000000000002</v>
      </c>
      <c r="AD741" s="259"/>
      <c r="AE741" s="60"/>
      <c r="AF741" s="60" t="s">
        <v>199</v>
      </c>
      <c r="AG741" s="444"/>
      <c r="AH741" s="2745"/>
    </row>
    <row r="742" spans="1:34" s="18" customFormat="1" ht="18" customHeight="1" x14ac:dyDescent="0.25">
      <c r="A742" s="2572"/>
      <c r="B742" s="2575"/>
      <c r="C742" s="2754"/>
      <c r="D742" s="2597"/>
      <c r="E742" s="2748"/>
      <c r="F742" s="2759"/>
      <c r="G742" s="2604"/>
      <c r="H742" s="2604"/>
      <c r="I742" s="2604"/>
      <c r="J742" s="3138"/>
      <c r="K742" s="3138"/>
      <c r="L742" s="3113"/>
      <c r="M742" s="3113"/>
      <c r="N742" s="2604"/>
      <c r="O742" s="3600"/>
      <c r="P742" s="3601"/>
      <c r="Q742" s="3594"/>
      <c r="R742" s="3594"/>
      <c r="S742" s="2908"/>
      <c r="T742" s="3348"/>
      <c r="U742" s="2839"/>
      <c r="V742" s="1118"/>
      <c r="W742" s="664" t="s">
        <v>200</v>
      </c>
      <c r="X742" s="1119" t="s">
        <v>411</v>
      </c>
      <c r="Y742" s="1120">
        <v>5</v>
      </c>
      <c r="Z742" s="1116" t="s">
        <v>204</v>
      </c>
      <c r="AA742" s="1117">
        <v>1.47</v>
      </c>
      <c r="AB742" s="1117">
        <f t="shared" si="118"/>
        <v>7.35</v>
      </c>
      <c r="AC742" s="1117">
        <f t="shared" si="119"/>
        <v>8.2320000000000011</v>
      </c>
      <c r="AD742" s="259"/>
      <c r="AE742" s="60"/>
      <c r="AF742" s="60" t="s">
        <v>199</v>
      </c>
      <c r="AG742" s="444"/>
      <c r="AH742" s="2745"/>
    </row>
    <row r="743" spans="1:34" s="18" customFormat="1" ht="18" customHeight="1" x14ac:dyDescent="0.25">
      <c r="A743" s="2572"/>
      <c r="B743" s="2575"/>
      <c r="C743" s="2754"/>
      <c r="D743" s="2597"/>
      <c r="E743" s="2748"/>
      <c r="F743" s="2759"/>
      <c r="G743" s="2604"/>
      <c r="H743" s="2604"/>
      <c r="I743" s="2604"/>
      <c r="J743" s="3138"/>
      <c r="K743" s="3138"/>
      <c r="L743" s="3113"/>
      <c r="M743" s="3113"/>
      <c r="N743" s="2604"/>
      <c r="O743" s="3600"/>
      <c r="P743" s="3601"/>
      <c r="Q743" s="3594"/>
      <c r="R743" s="3594"/>
      <c r="S743" s="2908"/>
      <c r="T743" s="3348"/>
      <c r="U743" s="2839"/>
      <c r="V743" s="1118"/>
      <c r="W743" s="664" t="s">
        <v>200</v>
      </c>
      <c r="X743" s="1119" t="s">
        <v>412</v>
      </c>
      <c r="Y743" s="1120">
        <v>5</v>
      </c>
      <c r="Z743" s="1116" t="s">
        <v>204</v>
      </c>
      <c r="AA743" s="1117">
        <v>0.53</v>
      </c>
      <c r="AB743" s="1117">
        <f t="shared" si="118"/>
        <v>2.6500000000000004</v>
      </c>
      <c r="AC743" s="1117">
        <f t="shared" si="119"/>
        <v>2.9680000000000009</v>
      </c>
      <c r="AD743" s="259"/>
      <c r="AE743" s="60"/>
      <c r="AF743" s="60" t="s">
        <v>199</v>
      </c>
      <c r="AG743" s="444"/>
      <c r="AH743" s="2745"/>
    </row>
    <row r="744" spans="1:34" ht="18" customHeight="1" x14ac:dyDescent="0.25">
      <c r="A744" s="2572"/>
      <c r="B744" s="2575"/>
      <c r="C744" s="2754"/>
      <c r="D744" s="2597"/>
      <c r="E744" s="2748"/>
      <c r="F744" s="2759"/>
      <c r="G744" s="2604"/>
      <c r="H744" s="2604"/>
      <c r="I744" s="2604"/>
      <c r="J744" s="3138"/>
      <c r="K744" s="3138"/>
      <c r="L744" s="3113"/>
      <c r="M744" s="3113"/>
      <c r="N744" s="2604"/>
      <c r="O744" s="3600"/>
      <c r="P744" s="3601"/>
      <c r="Q744" s="3594"/>
      <c r="R744" s="3594"/>
      <c r="S744" s="2908"/>
      <c r="T744" s="3348"/>
      <c r="U744" s="2839"/>
      <c r="V744" s="1118"/>
      <c r="W744" s="664" t="s">
        <v>200</v>
      </c>
      <c r="X744" s="1119" t="s">
        <v>413</v>
      </c>
      <c r="Y744" s="1120">
        <v>10</v>
      </c>
      <c r="Z744" s="1116" t="s">
        <v>204</v>
      </c>
      <c r="AA744" s="1117">
        <v>0.65</v>
      </c>
      <c r="AB744" s="1117">
        <f t="shared" si="118"/>
        <v>6.5</v>
      </c>
      <c r="AC744" s="1117">
        <f t="shared" si="119"/>
        <v>7.2800000000000011</v>
      </c>
      <c r="AD744" s="259"/>
      <c r="AE744" s="60"/>
      <c r="AF744" s="60" t="s">
        <v>199</v>
      </c>
      <c r="AG744" s="444"/>
      <c r="AH744" s="2745"/>
    </row>
    <row r="745" spans="1:34" ht="18" customHeight="1" x14ac:dyDescent="0.25">
      <c r="A745" s="2572"/>
      <c r="B745" s="2575"/>
      <c r="C745" s="2754"/>
      <c r="D745" s="2597"/>
      <c r="E745" s="2748"/>
      <c r="F745" s="2759"/>
      <c r="G745" s="2604"/>
      <c r="H745" s="2604"/>
      <c r="I745" s="2604"/>
      <c r="J745" s="3138"/>
      <c r="K745" s="3138"/>
      <c r="L745" s="3113"/>
      <c r="M745" s="3113"/>
      <c r="N745" s="2604"/>
      <c r="O745" s="3600"/>
      <c r="P745" s="3601"/>
      <c r="Q745" s="3594"/>
      <c r="R745" s="3594"/>
      <c r="S745" s="2908"/>
      <c r="T745" s="3348"/>
      <c r="U745" s="2839"/>
      <c r="V745" s="1118"/>
      <c r="W745" s="664" t="s">
        <v>200</v>
      </c>
      <c r="X745" s="1119" t="s">
        <v>414</v>
      </c>
      <c r="Y745" s="1120">
        <v>10</v>
      </c>
      <c r="Z745" s="1116" t="s">
        <v>204</v>
      </c>
      <c r="AA745" s="1117">
        <v>0.182</v>
      </c>
      <c r="AB745" s="1117">
        <f t="shared" si="118"/>
        <v>1.8199999999999998</v>
      </c>
      <c r="AC745" s="1117">
        <f t="shared" si="119"/>
        <v>2.0384000000000002</v>
      </c>
      <c r="AD745" s="259"/>
      <c r="AE745" s="60"/>
      <c r="AF745" s="60" t="s">
        <v>199</v>
      </c>
      <c r="AG745" s="444"/>
      <c r="AH745" s="2745"/>
    </row>
    <row r="746" spans="1:34" ht="18" customHeight="1" x14ac:dyDescent="0.25">
      <c r="A746" s="2572"/>
      <c r="B746" s="2575"/>
      <c r="C746" s="2754"/>
      <c r="D746" s="2597"/>
      <c r="E746" s="2748"/>
      <c r="F746" s="2759"/>
      <c r="G746" s="2604"/>
      <c r="H746" s="2604"/>
      <c r="I746" s="2604"/>
      <c r="J746" s="3138"/>
      <c r="K746" s="3138"/>
      <c r="L746" s="3113"/>
      <c r="M746" s="3113"/>
      <c r="N746" s="2604"/>
      <c r="O746" s="3600"/>
      <c r="P746" s="3601"/>
      <c r="Q746" s="3594"/>
      <c r="R746" s="3594"/>
      <c r="S746" s="2908"/>
      <c r="T746" s="3348"/>
      <c r="U746" s="2839"/>
      <c r="V746" s="1118"/>
      <c r="W746" s="664" t="s">
        <v>200</v>
      </c>
      <c r="X746" s="1119" t="s">
        <v>415</v>
      </c>
      <c r="Y746" s="1120">
        <v>10</v>
      </c>
      <c r="Z746" s="1116" t="s">
        <v>387</v>
      </c>
      <c r="AA746" s="1117">
        <v>0.35</v>
      </c>
      <c r="AB746" s="1117">
        <f t="shared" si="118"/>
        <v>3.5</v>
      </c>
      <c r="AC746" s="1117">
        <f t="shared" si="119"/>
        <v>3.9200000000000004</v>
      </c>
      <c r="AD746" s="259"/>
      <c r="AE746" s="60"/>
      <c r="AF746" s="60" t="s">
        <v>199</v>
      </c>
      <c r="AG746" s="444"/>
      <c r="AH746" s="2745"/>
    </row>
    <row r="747" spans="1:34" ht="33.950000000000003" customHeight="1" x14ac:dyDescent="0.25">
      <c r="A747" s="2572"/>
      <c r="B747" s="2575"/>
      <c r="C747" s="2754"/>
      <c r="D747" s="2597"/>
      <c r="E747" s="2748"/>
      <c r="F747" s="2759"/>
      <c r="G747" s="2604"/>
      <c r="H747" s="2604"/>
      <c r="I747" s="2604"/>
      <c r="J747" s="3138"/>
      <c r="K747" s="3138"/>
      <c r="L747" s="3113"/>
      <c r="M747" s="3113"/>
      <c r="N747" s="2604"/>
      <c r="O747" s="3600"/>
      <c r="P747" s="3601"/>
      <c r="Q747" s="3594"/>
      <c r="R747" s="3594"/>
      <c r="S747" s="2908"/>
      <c r="T747" s="3348"/>
      <c r="U747" s="2839"/>
      <c r="V747" s="1118" t="s">
        <v>625</v>
      </c>
      <c r="W747" s="1121"/>
      <c r="X747" s="1122" t="s">
        <v>225</v>
      </c>
      <c r="Y747" s="1120"/>
      <c r="Z747" s="1116"/>
      <c r="AA747" s="1117"/>
      <c r="AB747" s="1117"/>
      <c r="AC747" s="1117"/>
      <c r="AD747" s="259">
        <f>SUM(AC748:AC755)</f>
        <v>937.1962880000001</v>
      </c>
      <c r="AE747" s="60"/>
      <c r="AF747" s="444"/>
      <c r="AG747" s="444"/>
      <c r="AH747" s="2745"/>
    </row>
    <row r="748" spans="1:34" ht="18" customHeight="1" x14ac:dyDescent="0.25">
      <c r="A748" s="2572"/>
      <c r="B748" s="2575"/>
      <c r="C748" s="2754"/>
      <c r="D748" s="2597"/>
      <c r="E748" s="2748"/>
      <c r="F748" s="2759"/>
      <c r="G748" s="2604"/>
      <c r="H748" s="2604"/>
      <c r="I748" s="2604"/>
      <c r="J748" s="3138"/>
      <c r="K748" s="3138"/>
      <c r="L748" s="3113"/>
      <c r="M748" s="3113"/>
      <c r="N748" s="2604"/>
      <c r="O748" s="3600"/>
      <c r="P748" s="3601"/>
      <c r="Q748" s="3594"/>
      <c r="R748" s="3594"/>
      <c r="S748" s="2908"/>
      <c r="T748" s="3348"/>
      <c r="U748" s="2839"/>
      <c r="V748" s="1118"/>
      <c r="W748" s="664" t="s">
        <v>200</v>
      </c>
      <c r="X748" s="1119" t="s">
        <v>420</v>
      </c>
      <c r="Y748" s="1120">
        <v>3</v>
      </c>
      <c r="Z748" s="1116" t="s">
        <v>204</v>
      </c>
      <c r="AA748" s="1117">
        <v>8.5</v>
      </c>
      <c r="AB748" s="1117">
        <f t="shared" ref="AB748:AB751" si="120">Y748*AA748</f>
        <v>25.5</v>
      </c>
      <c r="AC748" s="1117">
        <f t="shared" ref="AC748:AC751" si="121">AB748*1.12</f>
        <v>28.560000000000002</v>
      </c>
      <c r="AD748" s="259"/>
      <c r="AE748" s="60"/>
      <c r="AF748" s="444" t="s">
        <v>199</v>
      </c>
      <c r="AG748" s="444"/>
      <c r="AH748" s="2745"/>
    </row>
    <row r="749" spans="1:34" ht="18" customHeight="1" x14ac:dyDescent="0.25">
      <c r="A749" s="2572"/>
      <c r="B749" s="2575"/>
      <c r="C749" s="2754"/>
      <c r="D749" s="2597"/>
      <c r="E749" s="2748"/>
      <c r="F749" s="2759"/>
      <c r="G749" s="2604"/>
      <c r="H749" s="2604"/>
      <c r="I749" s="2604"/>
      <c r="J749" s="3138"/>
      <c r="K749" s="3138"/>
      <c r="L749" s="3113"/>
      <c r="M749" s="3113"/>
      <c r="N749" s="2604"/>
      <c r="O749" s="3600"/>
      <c r="P749" s="3601"/>
      <c r="Q749" s="3594"/>
      <c r="R749" s="3594"/>
      <c r="S749" s="2908"/>
      <c r="T749" s="3348"/>
      <c r="U749" s="2839"/>
      <c r="V749" s="1118"/>
      <c r="W749" s="664" t="s">
        <v>200</v>
      </c>
      <c r="X749" s="1119" t="s">
        <v>687</v>
      </c>
      <c r="Y749" s="1120">
        <v>3</v>
      </c>
      <c r="Z749" s="1116" t="s">
        <v>204</v>
      </c>
      <c r="AA749" s="1117">
        <v>8.5</v>
      </c>
      <c r="AB749" s="1117">
        <f t="shared" si="120"/>
        <v>25.5</v>
      </c>
      <c r="AC749" s="1117">
        <f t="shared" si="121"/>
        <v>28.560000000000002</v>
      </c>
      <c r="AD749" s="259"/>
      <c r="AE749" s="60"/>
      <c r="AF749" s="444" t="s">
        <v>199</v>
      </c>
      <c r="AG749" s="444"/>
      <c r="AH749" s="2745"/>
    </row>
    <row r="750" spans="1:34" ht="18" customHeight="1" x14ac:dyDescent="0.25">
      <c r="A750" s="2572"/>
      <c r="B750" s="2575"/>
      <c r="C750" s="2754"/>
      <c r="D750" s="2597"/>
      <c r="E750" s="2748"/>
      <c r="F750" s="2759"/>
      <c r="G750" s="2604"/>
      <c r="H750" s="2604"/>
      <c r="I750" s="2604"/>
      <c r="J750" s="3138"/>
      <c r="K750" s="3138"/>
      <c r="L750" s="3113"/>
      <c r="M750" s="3113"/>
      <c r="N750" s="2604"/>
      <c r="O750" s="3600"/>
      <c r="P750" s="3601"/>
      <c r="Q750" s="3594"/>
      <c r="R750" s="3594"/>
      <c r="S750" s="2908"/>
      <c r="T750" s="3348"/>
      <c r="U750" s="2839"/>
      <c r="V750" s="1118"/>
      <c r="W750" s="664" t="s">
        <v>200</v>
      </c>
      <c r="X750" s="1119" t="s">
        <v>688</v>
      </c>
      <c r="Y750" s="1120">
        <v>3</v>
      </c>
      <c r="Z750" s="1116" t="s">
        <v>204</v>
      </c>
      <c r="AA750" s="1117">
        <v>8.5</v>
      </c>
      <c r="AB750" s="1117">
        <f t="shared" si="120"/>
        <v>25.5</v>
      </c>
      <c r="AC750" s="1117">
        <f t="shared" si="121"/>
        <v>28.560000000000002</v>
      </c>
      <c r="AD750" s="259"/>
      <c r="AE750" s="60"/>
      <c r="AF750" s="444" t="s">
        <v>199</v>
      </c>
      <c r="AG750" s="444"/>
      <c r="AH750" s="2745"/>
    </row>
    <row r="751" spans="1:34" ht="18" customHeight="1" x14ac:dyDescent="0.25">
      <c r="A751" s="2572"/>
      <c r="B751" s="2575"/>
      <c r="C751" s="2754"/>
      <c r="D751" s="2597"/>
      <c r="E751" s="2748"/>
      <c r="F751" s="2759"/>
      <c r="G751" s="2604"/>
      <c r="H751" s="2604"/>
      <c r="I751" s="2604"/>
      <c r="J751" s="3138"/>
      <c r="K751" s="3138"/>
      <c r="L751" s="3113"/>
      <c r="M751" s="3113"/>
      <c r="N751" s="2604"/>
      <c r="O751" s="3600"/>
      <c r="P751" s="3601"/>
      <c r="Q751" s="3594"/>
      <c r="R751" s="3594"/>
      <c r="S751" s="2908"/>
      <c r="T751" s="3348"/>
      <c r="U751" s="2839"/>
      <c r="V751" s="1118"/>
      <c r="W751" s="664" t="s">
        <v>200</v>
      </c>
      <c r="X751" s="1119" t="s">
        <v>689</v>
      </c>
      <c r="Y751" s="1120">
        <v>3</v>
      </c>
      <c r="Z751" s="1116" t="s">
        <v>204</v>
      </c>
      <c r="AA751" s="1117">
        <v>8.5</v>
      </c>
      <c r="AB751" s="1117">
        <f t="shared" si="120"/>
        <v>25.5</v>
      </c>
      <c r="AC751" s="1117">
        <f t="shared" si="121"/>
        <v>28.560000000000002</v>
      </c>
      <c r="AD751" s="259"/>
      <c r="AE751" s="60"/>
      <c r="AF751" s="444" t="s">
        <v>199</v>
      </c>
      <c r="AG751" s="444"/>
      <c r="AH751" s="2745"/>
    </row>
    <row r="752" spans="1:34" ht="18" customHeight="1" x14ac:dyDescent="0.25">
      <c r="A752" s="2572"/>
      <c r="B752" s="2575"/>
      <c r="C752" s="2754"/>
      <c r="D752" s="2597"/>
      <c r="E752" s="2748"/>
      <c r="F752" s="2759"/>
      <c r="G752" s="2604"/>
      <c r="H752" s="2604"/>
      <c r="I752" s="2604"/>
      <c r="J752" s="3138"/>
      <c r="K752" s="3138"/>
      <c r="L752" s="3113"/>
      <c r="M752" s="3113"/>
      <c r="N752" s="2604"/>
      <c r="O752" s="3600"/>
      <c r="P752" s="3601"/>
      <c r="Q752" s="3594"/>
      <c r="R752" s="3594"/>
      <c r="S752" s="2908"/>
      <c r="T752" s="3348"/>
      <c r="U752" s="2839"/>
      <c r="V752" s="1118"/>
      <c r="W752" s="664" t="s">
        <v>200</v>
      </c>
      <c r="X752" s="1119" t="s">
        <v>418</v>
      </c>
      <c r="Y752" s="1120">
        <v>4</v>
      </c>
      <c r="Z752" s="1116" t="s">
        <v>204</v>
      </c>
      <c r="AA752" s="1123">
        <v>158.76</v>
      </c>
      <c r="AB752" s="1123">
        <f>Y752*AA752</f>
        <v>635.04</v>
      </c>
      <c r="AC752" s="1123">
        <f>AB752*1.12</f>
        <v>711.24480000000005</v>
      </c>
      <c r="AD752" s="22"/>
      <c r="AE752" s="60"/>
      <c r="AF752" s="997" t="s">
        <v>199</v>
      </c>
      <c r="AG752" s="444"/>
      <c r="AH752" s="2745"/>
    </row>
    <row r="753" spans="1:34" ht="18" customHeight="1" x14ac:dyDescent="0.25">
      <c r="A753" s="2572"/>
      <c r="B753" s="2575"/>
      <c r="C753" s="2754"/>
      <c r="D753" s="2597"/>
      <c r="E753" s="2748"/>
      <c r="F753" s="2759"/>
      <c r="G753" s="2604"/>
      <c r="H753" s="2604"/>
      <c r="I753" s="2604"/>
      <c r="J753" s="3138"/>
      <c r="K753" s="3138"/>
      <c r="L753" s="3113"/>
      <c r="M753" s="3113"/>
      <c r="N753" s="2604"/>
      <c r="O753" s="3600"/>
      <c r="P753" s="3601"/>
      <c r="Q753" s="3594"/>
      <c r="R753" s="3594"/>
      <c r="S753" s="2908"/>
      <c r="T753" s="3348"/>
      <c r="U753" s="2839"/>
      <c r="V753" s="1118"/>
      <c r="W753" s="664" t="s">
        <v>200</v>
      </c>
      <c r="X753" s="1119" t="s">
        <v>419</v>
      </c>
      <c r="Y753" s="1120">
        <v>4</v>
      </c>
      <c r="Z753" s="1116" t="s">
        <v>204</v>
      </c>
      <c r="AA753" s="1123">
        <v>12.185600000000001</v>
      </c>
      <c r="AB753" s="1123">
        <f t="shared" ref="AB753:AB754" si="122">Y753*AA753</f>
        <v>48.742400000000004</v>
      </c>
      <c r="AC753" s="1123">
        <f>AB753*1.12</f>
        <v>54.591488000000012</v>
      </c>
      <c r="AD753" s="22"/>
      <c r="AE753" s="60"/>
      <c r="AF753" s="997" t="s">
        <v>199</v>
      </c>
      <c r="AG753" s="444"/>
      <c r="AH753" s="2745"/>
    </row>
    <row r="754" spans="1:34" ht="18" customHeight="1" x14ac:dyDescent="0.25">
      <c r="A754" s="2572"/>
      <c r="B754" s="2575"/>
      <c r="C754" s="2754"/>
      <c r="D754" s="2597"/>
      <c r="E754" s="2748"/>
      <c r="F754" s="2759"/>
      <c r="G754" s="2604"/>
      <c r="H754" s="2604"/>
      <c r="I754" s="2604"/>
      <c r="J754" s="3138"/>
      <c r="K754" s="3138"/>
      <c r="L754" s="3113"/>
      <c r="M754" s="3113"/>
      <c r="N754" s="2604"/>
      <c r="O754" s="3600"/>
      <c r="P754" s="3601"/>
      <c r="Q754" s="3594"/>
      <c r="R754" s="3594"/>
      <c r="S754" s="2908"/>
      <c r="T754" s="3348"/>
      <c r="U754" s="2839"/>
      <c r="V754" s="1118"/>
      <c r="W754" s="664" t="s">
        <v>200</v>
      </c>
      <c r="X754" s="1119" t="s">
        <v>420</v>
      </c>
      <c r="Y754" s="1120">
        <v>3</v>
      </c>
      <c r="Z754" s="1116" t="s">
        <v>204</v>
      </c>
      <c r="AA754" s="1123">
        <v>8.5</v>
      </c>
      <c r="AB754" s="1123">
        <f t="shared" si="122"/>
        <v>25.5</v>
      </c>
      <c r="AC754" s="1123">
        <f>AB754*1.12</f>
        <v>28.560000000000002</v>
      </c>
      <c r="AD754" s="22"/>
      <c r="AE754" s="60"/>
      <c r="AF754" s="997" t="s">
        <v>199</v>
      </c>
      <c r="AG754" s="444"/>
      <c r="AH754" s="2745"/>
    </row>
    <row r="755" spans="1:34" ht="18" customHeight="1" x14ac:dyDescent="0.25">
      <c r="A755" s="2572"/>
      <c r="B755" s="2575"/>
      <c r="C755" s="2754"/>
      <c r="D755" s="2597"/>
      <c r="E755" s="2748"/>
      <c r="F755" s="2759"/>
      <c r="G755" s="2604"/>
      <c r="H755" s="2604"/>
      <c r="I755" s="2604"/>
      <c r="J755" s="3138"/>
      <c r="K755" s="3138"/>
      <c r="L755" s="3113"/>
      <c r="M755" s="3113"/>
      <c r="N755" s="2604"/>
      <c r="O755" s="3600"/>
      <c r="P755" s="3601"/>
      <c r="Q755" s="3594"/>
      <c r="R755" s="3594"/>
      <c r="S755" s="2908"/>
      <c r="T755" s="3348"/>
      <c r="U755" s="2839"/>
      <c r="V755" s="1118"/>
      <c r="W755" s="664" t="s">
        <v>200</v>
      </c>
      <c r="X755" s="1119" t="s">
        <v>420</v>
      </c>
      <c r="Y755" s="1120">
        <v>3</v>
      </c>
      <c r="Z755" s="1116" t="s">
        <v>204</v>
      </c>
      <c r="AA755" s="1123">
        <v>8.5</v>
      </c>
      <c r="AB755" s="1123">
        <f>AA755*Y755</f>
        <v>25.5</v>
      </c>
      <c r="AC755" s="1123">
        <f>AB755*1.12</f>
        <v>28.560000000000002</v>
      </c>
      <c r="AD755" s="22"/>
      <c r="AE755" s="60"/>
      <c r="AF755" s="997" t="s">
        <v>199</v>
      </c>
      <c r="AG755" s="444"/>
      <c r="AH755" s="2745"/>
    </row>
    <row r="756" spans="1:34" ht="18" customHeight="1" x14ac:dyDescent="0.25">
      <c r="A756" s="2572"/>
      <c r="B756" s="2575"/>
      <c r="C756" s="2754"/>
      <c r="D756" s="2597"/>
      <c r="E756" s="2748"/>
      <c r="F756" s="2759"/>
      <c r="G756" s="2604"/>
      <c r="H756" s="2604"/>
      <c r="I756" s="2604"/>
      <c r="J756" s="3138"/>
      <c r="K756" s="3138"/>
      <c r="L756" s="3113"/>
      <c r="M756" s="3113"/>
      <c r="N756" s="2604"/>
      <c r="O756" s="3600"/>
      <c r="P756" s="3601"/>
      <c r="Q756" s="3594"/>
      <c r="R756" s="3594"/>
      <c r="S756" s="2908"/>
      <c r="T756" s="3348"/>
      <c r="U756" s="2839"/>
      <c r="V756" s="1118" t="s">
        <v>211</v>
      </c>
      <c r="W756" s="1121"/>
      <c r="X756" s="1122" t="s">
        <v>212</v>
      </c>
      <c r="Y756" s="1120"/>
      <c r="Z756" s="1116"/>
      <c r="AA756" s="1117"/>
      <c r="AB756" s="1117"/>
      <c r="AC756" s="1117"/>
      <c r="AD756" s="259">
        <f>SUM(AC757:AC759)</f>
        <v>53.244800000000005</v>
      </c>
      <c r="AE756" s="60"/>
      <c r="AF756" s="444"/>
      <c r="AG756" s="444"/>
      <c r="AH756" s="2745"/>
    </row>
    <row r="757" spans="1:34" ht="18" customHeight="1" x14ac:dyDescent="0.25">
      <c r="A757" s="2573"/>
      <c r="B757" s="2576"/>
      <c r="C757" s="2754"/>
      <c r="D757" s="2597"/>
      <c r="E757" s="2748"/>
      <c r="F757" s="2759"/>
      <c r="G757" s="2604"/>
      <c r="H757" s="2604"/>
      <c r="I757" s="2604"/>
      <c r="J757" s="3138"/>
      <c r="K757" s="3138"/>
      <c r="L757" s="3113"/>
      <c r="M757" s="3113"/>
      <c r="N757" s="2604"/>
      <c r="O757" s="3600"/>
      <c r="P757" s="3601"/>
      <c r="Q757" s="3594"/>
      <c r="R757" s="3594"/>
      <c r="S757" s="2908"/>
      <c r="T757" s="3348"/>
      <c r="U757" s="2839"/>
      <c r="V757" s="1118"/>
      <c r="W757" s="664" t="s">
        <v>200</v>
      </c>
      <c r="X757" s="1119" t="s">
        <v>304</v>
      </c>
      <c r="Y757" s="1120">
        <v>20</v>
      </c>
      <c r="Z757" s="1116" t="s">
        <v>204</v>
      </c>
      <c r="AA757" s="1117">
        <v>0.9</v>
      </c>
      <c r="AB757" s="1117">
        <f t="shared" ref="AB757:AB759" si="123">Y757*AA757</f>
        <v>18</v>
      </c>
      <c r="AC757" s="1117">
        <f t="shared" ref="AC757:AC759" si="124">AB757*1.12</f>
        <v>20.160000000000004</v>
      </c>
      <c r="AD757" s="259"/>
      <c r="AE757" s="60"/>
      <c r="AF757" s="60" t="s">
        <v>199</v>
      </c>
      <c r="AG757" s="444"/>
      <c r="AH757" s="2745"/>
    </row>
    <row r="758" spans="1:34" ht="18" customHeight="1" x14ac:dyDescent="0.25">
      <c r="A758" s="2571" t="s">
        <v>153</v>
      </c>
      <c r="B758" s="2574" t="s">
        <v>155</v>
      </c>
      <c r="C758" s="2754"/>
      <c r="D758" s="2597"/>
      <c r="E758" s="2748"/>
      <c r="F758" s="2759"/>
      <c r="G758" s="2604"/>
      <c r="H758" s="2604"/>
      <c r="I758" s="2604"/>
      <c r="J758" s="3138"/>
      <c r="K758" s="3138"/>
      <c r="L758" s="3113"/>
      <c r="M758" s="3113"/>
      <c r="N758" s="2604"/>
      <c r="O758" s="3600"/>
      <c r="P758" s="3601"/>
      <c r="Q758" s="3594"/>
      <c r="R758" s="3594"/>
      <c r="S758" s="2908"/>
      <c r="T758" s="3348"/>
      <c r="U758" s="2839"/>
      <c r="V758" s="1118"/>
      <c r="W758" s="664" t="s">
        <v>200</v>
      </c>
      <c r="X758" s="1119" t="s">
        <v>416</v>
      </c>
      <c r="Y758" s="1120">
        <v>20</v>
      </c>
      <c r="Z758" s="1116" t="s">
        <v>204</v>
      </c>
      <c r="AA758" s="1123">
        <v>1.1000000000000001</v>
      </c>
      <c r="AB758" s="1123">
        <f t="shared" si="123"/>
        <v>22</v>
      </c>
      <c r="AC758" s="1123">
        <f t="shared" si="124"/>
        <v>24.64</v>
      </c>
      <c r="AD758" s="22"/>
      <c r="AE758" s="60"/>
      <c r="AF758" s="60" t="s">
        <v>199</v>
      </c>
      <c r="AG758" s="444"/>
      <c r="AH758" s="2745"/>
    </row>
    <row r="759" spans="1:34" ht="18" customHeight="1" x14ac:dyDescent="0.25">
      <c r="A759" s="2572"/>
      <c r="B759" s="2575"/>
      <c r="C759" s="2754"/>
      <c r="D759" s="2597"/>
      <c r="E759" s="2748"/>
      <c r="F759" s="2759"/>
      <c r="G759" s="2604"/>
      <c r="H759" s="2604"/>
      <c r="I759" s="2604"/>
      <c r="J759" s="3138"/>
      <c r="K759" s="3138"/>
      <c r="L759" s="3113"/>
      <c r="M759" s="3113"/>
      <c r="N759" s="2846"/>
      <c r="O759" s="3108"/>
      <c r="P759" s="3169"/>
      <c r="Q759" s="2938"/>
      <c r="R759" s="2938"/>
      <c r="S759" s="2938"/>
      <c r="T759" s="3170"/>
      <c r="U759" s="2882"/>
      <c r="V759" s="1124"/>
      <c r="W759" s="665" t="s">
        <v>200</v>
      </c>
      <c r="X759" s="1125" t="s">
        <v>417</v>
      </c>
      <c r="Y759" s="1126">
        <v>2</v>
      </c>
      <c r="Z759" s="1116" t="s">
        <v>204</v>
      </c>
      <c r="AA759" s="1127">
        <v>3.77</v>
      </c>
      <c r="AB759" s="1127">
        <f t="shared" si="123"/>
        <v>7.54</v>
      </c>
      <c r="AC759" s="1127">
        <f t="shared" si="124"/>
        <v>8.4448000000000008</v>
      </c>
      <c r="AD759" s="28"/>
      <c r="AE759" s="60"/>
      <c r="AF759" s="60" t="s">
        <v>199</v>
      </c>
      <c r="AG759" s="444"/>
      <c r="AH759" s="2745"/>
    </row>
    <row r="760" spans="1:34" ht="18" customHeight="1" x14ac:dyDescent="0.25">
      <c r="A760" s="2572"/>
      <c r="B760" s="2575"/>
      <c r="C760" s="2753" t="s">
        <v>19</v>
      </c>
      <c r="D760" s="2596" t="s">
        <v>20</v>
      </c>
      <c r="E760" s="2845" t="s">
        <v>77</v>
      </c>
      <c r="F760" s="2757" t="s">
        <v>200</v>
      </c>
      <c r="G760" s="2845" t="s">
        <v>396</v>
      </c>
      <c r="H760" s="2845" t="s">
        <v>389</v>
      </c>
      <c r="I760" s="2845" t="s">
        <v>390</v>
      </c>
      <c r="J760" s="2760">
        <v>418</v>
      </c>
      <c r="K760" s="2760">
        <v>800</v>
      </c>
      <c r="L760" s="2761">
        <v>8</v>
      </c>
      <c r="M760" s="2761">
        <v>14</v>
      </c>
      <c r="N760" s="2604" t="s">
        <v>685</v>
      </c>
      <c r="O760" s="2839" t="s">
        <v>1063</v>
      </c>
      <c r="P760" s="2733">
        <f>SUM(AD760,AD764)</f>
        <v>126.03599999999999</v>
      </c>
      <c r="Q760" s="2735">
        <v>0</v>
      </c>
      <c r="R760" s="2735">
        <v>0</v>
      </c>
      <c r="S760" s="2735">
        <v>0</v>
      </c>
      <c r="T760" s="2752">
        <f>+SUM(P760:R765)</f>
        <v>126.03599999999999</v>
      </c>
      <c r="U760" s="2748" t="s">
        <v>681</v>
      </c>
      <c r="V760" s="1118" t="s">
        <v>197</v>
      </c>
      <c r="W760" s="1121"/>
      <c r="X760" s="1128" t="s">
        <v>198</v>
      </c>
      <c r="Y760" s="1129"/>
      <c r="Z760" s="1130"/>
      <c r="AA760" s="1131"/>
      <c r="AB760" s="1117"/>
      <c r="AC760" s="1117"/>
      <c r="AD760" s="51">
        <f>SUM(AC761:AC763)</f>
        <v>41.36399999999999</v>
      </c>
      <c r="AE760" s="32"/>
      <c r="AF760" s="36"/>
      <c r="AG760" s="36"/>
      <c r="AH760" s="2744"/>
    </row>
    <row r="761" spans="1:34" ht="18" customHeight="1" x14ac:dyDescent="0.25">
      <c r="A761" s="2572"/>
      <c r="B761" s="2575"/>
      <c r="C761" s="2754"/>
      <c r="D761" s="2597"/>
      <c r="E761" s="2748"/>
      <c r="F761" s="2747"/>
      <c r="G761" s="2748"/>
      <c r="H761" s="2748"/>
      <c r="I761" s="2748"/>
      <c r="J761" s="2749"/>
      <c r="K761" s="2749"/>
      <c r="L761" s="2750"/>
      <c r="M761" s="2750"/>
      <c r="N761" s="2605"/>
      <c r="O761" s="2739"/>
      <c r="P761" s="2733"/>
      <c r="Q761" s="2735"/>
      <c r="R761" s="2735"/>
      <c r="S761" s="2735"/>
      <c r="T761" s="2752"/>
      <c r="U761" s="2748"/>
      <c r="V761" s="1132"/>
      <c r="W761" s="664" t="s">
        <v>200</v>
      </c>
      <c r="X761" s="1133" t="s">
        <v>226</v>
      </c>
      <c r="Y761" s="1134">
        <v>10</v>
      </c>
      <c r="Z761" s="1135" t="s">
        <v>218</v>
      </c>
      <c r="AA761" s="1136">
        <v>3.26</v>
      </c>
      <c r="AB761" s="1123">
        <f t="shared" ref="AB761:AB791" si="125">+Y761*AA761</f>
        <v>32.599999999999994</v>
      </c>
      <c r="AC761" s="1123">
        <f>AB761</f>
        <v>32.599999999999994</v>
      </c>
      <c r="AD761" s="41"/>
      <c r="AE761" s="39"/>
      <c r="AF761" s="39" t="s">
        <v>199</v>
      </c>
      <c r="AG761" s="24"/>
      <c r="AH761" s="2745"/>
    </row>
    <row r="762" spans="1:34" ht="18" customHeight="1" x14ac:dyDescent="0.25">
      <c r="A762" s="2572"/>
      <c r="B762" s="2575"/>
      <c r="C762" s="2754"/>
      <c r="D762" s="2597"/>
      <c r="E762" s="2748"/>
      <c r="F762" s="2747"/>
      <c r="G762" s="2748"/>
      <c r="H762" s="2748"/>
      <c r="I762" s="2748"/>
      <c r="J762" s="2749"/>
      <c r="K762" s="2749"/>
      <c r="L762" s="2750"/>
      <c r="M762" s="2750"/>
      <c r="N762" s="2605"/>
      <c r="O762" s="2739"/>
      <c r="P762" s="2733"/>
      <c r="Q762" s="2735"/>
      <c r="R762" s="2735"/>
      <c r="S762" s="2735"/>
      <c r="T762" s="2752"/>
      <c r="U762" s="2748"/>
      <c r="V762" s="1132"/>
      <c r="W762" s="664" t="s">
        <v>200</v>
      </c>
      <c r="X762" s="1133" t="s">
        <v>228</v>
      </c>
      <c r="Y762" s="1134">
        <v>5</v>
      </c>
      <c r="Z762" s="1135" t="s">
        <v>204</v>
      </c>
      <c r="AA762" s="1117">
        <v>9.5000000000000001E-2</v>
      </c>
      <c r="AB762" s="1123">
        <f t="shared" si="125"/>
        <v>0.47499999999999998</v>
      </c>
      <c r="AC762" s="1123">
        <f>+AB762*0.12+AB762</f>
        <v>0.53200000000000003</v>
      </c>
      <c r="AD762" s="41"/>
      <c r="AE762" s="39"/>
      <c r="AF762" s="39" t="s">
        <v>199</v>
      </c>
      <c r="AG762" s="24"/>
      <c r="AH762" s="2745"/>
    </row>
    <row r="763" spans="1:34" ht="18" customHeight="1" x14ac:dyDescent="0.25">
      <c r="A763" s="2572"/>
      <c r="B763" s="2575"/>
      <c r="C763" s="2754"/>
      <c r="D763" s="2597"/>
      <c r="E763" s="2748"/>
      <c r="F763" s="2747"/>
      <c r="G763" s="2748"/>
      <c r="H763" s="2748"/>
      <c r="I763" s="2748"/>
      <c r="J763" s="2749"/>
      <c r="K763" s="2749"/>
      <c r="L763" s="2750"/>
      <c r="M763" s="2750"/>
      <c r="N763" s="2605"/>
      <c r="O763" s="2739"/>
      <c r="P763" s="2733"/>
      <c r="Q763" s="2735"/>
      <c r="R763" s="2735"/>
      <c r="S763" s="2735"/>
      <c r="T763" s="2752"/>
      <c r="U763" s="2748"/>
      <c r="V763" s="1132"/>
      <c r="W763" s="664" t="s">
        <v>200</v>
      </c>
      <c r="X763" s="1133" t="s">
        <v>421</v>
      </c>
      <c r="Y763" s="1134">
        <v>5</v>
      </c>
      <c r="Z763" s="1135" t="s">
        <v>204</v>
      </c>
      <c r="AA763" s="1117">
        <v>1.47</v>
      </c>
      <c r="AB763" s="1123">
        <f t="shared" si="125"/>
        <v>7.35</v>
      </c>
      <c r="AC763" s="1123">
        <f>+AB763*0.12+AB763</f>
        <v>8.2319999999999993</v>
      </c>
      <c r="AD763" s="41"/>
      <c r="AE763" s="39"/>
      <c r="AF763" s="39" t="s">
        <v>199</v>
      </c>
      <c r="AG763" s="24"/>
      <c r="AH763" s="2745"/>
    </row>
    <row r="764" spans="1:34" ht="18" customHeight="1" x14ac:dyDescent="0.25">
      <c r="A764" s="2572"/>
      <c r="B764" s="2575"/>
      <c r="C764" s="2754"/>
      <c r="D764" s="2597"/>
      <c r="E764" s="2748"/>
      <c r="F764" s="2747"/>
      <c r="G764" s="2748"/>
      <c r="H764" s="2748"/>
      <c r="I764" s="2748"/>
      <c r="J764" s="2749"/>
      <c r="K764" s="2749"/>
      <c r="L764" s="2750"/>
      <c r="M764" s="2750"/>
      <c r="N764" s="2605"/>
      <c r="O764" s="2739"/>
      <c r="P764" s="2733"/>
      <c r="Q764" s="2735"/>
      <c r="R764" s="2735"/>
      <c r="S764" s="2735"/>
      <c r="T764" s="2752"/>
      <c r="U764" s="2748"/>
      <c r="V764" s="1137" t="s">
        <v>211</v>
      </c>
      <c r="W764" s="1138"/>
      <c r="X764" s="1139" t="s">
        <v>212</v>
      </c>
      <c r="Y764" s="1140"/>
      <c r="Z764" s="1141"/>
      <c r="AA764" s="1142"/>
      <c r="AB764" s="1143"/>
      <c r="AC764" s="1143"/>
      <c r="AD764" s="57">
        <f>SUM(AC765)</f>
        <v>84.671999999999997</v>
      </c>
      <c r="AE764" s="55"/>
      <c r="AF764" s="58"/>
      <c r="AG764" s="58"/>
      <c r="AH764" s="2745"/>
    </row>
    <row r="765" spans="1:34" ht="18" customHeight="1" x14ac:dyDescent="0.25">
      <c r="A765" s="2572"/>
      <c r="B765" s="2575"/>
      <c r="C765" s="3107"/>
      <c r="D765" s="2598"/>
      <c r="E765" s="2846"/>
      <c r="F765" s="2880"/>
      <c r="G765" s="2846"/>
      <c r="H765" s="2846"/>
      <c r="I765" s="2846"/>
      <c r="J765" s="2848"/>
      <c r="K765" s="2848"/>
      <c r="L765" s="2881"/>
      <c r="M765" s="2881"/>
      <c r="N765" s="2605"/>
      <c r="O765" s="2739"/>
      <c r="P765" s="2883"/>
      <c r="Q765" s="2884"/>
      <c r="R765" s="2884"/>
      <c r="S765" s="2884"/>
      <c r="T765" s="2955"/>
      <c r="U765" s="2846"/>
      <c r="V765" s="1144"/>
      <c r="W765" s="665" t="s">
        <v>200</v>
      </c>
      <c r="X765" s="1145" t="s">
        <v>422</v>
      </c>
      <c r="Y765" s="1146">
        <v>30</v>
      </c>
      <c r="Z765" s="1147" t="s">
        <v>204</v>
      </c>
      <c r="AA765" s="1148">
        <v>2.52</v>
      </c>
      <c r="AB765" s="1127">
        <f>+Y765*AA765</f>
        <v>75.599999999999994</v>
      </c>
      <c r="AC765" s="1127">
        <f>+AB765*0.12+AB765</f>
        <v>84.671999999999997</v>
      </c>
      <c r="AD765" s="46"/>
      <c r="AE765" s="44"/>
      <c r="AF765" s="29" t="s">
        <v>199</v>
      </c>
      <c r="AG765" s="29"/>
      <c r="AH765" s="2822"/>
    </row>
    <row r="766" spans="1:34" ht="24.75" customHeight="1" x14ac:dyDescent="0.25">
      <c r="A766" s="2572"/>
      <c r="B766" s="2575"/>
      <c r="C766" s="2753" t="s">
        <v>19</v>
      </c>
      <c r="D766" s="2596" t="s">
        <v>20</v>
      </c>
      <c r="E766" s="2845" t="s">
        <v>77</v>
      </c>
      <c r="F766" s="2757" t="s">
        <v>200</v>
      </c>
      <c r="G766" s="2845" t="s">
        <v>397</v>
      </c>
      <c r="H766" s="2845" t="s">
        <v>391</v>
      </c>
      <c r="I766" s="2878" t="s">
        <v>402</v>
      </c>
      <c r="J766" s="2760">
        <v>0</v>
      </c>
      <c r="K766" s="2760">
        <v>0</v>
      </c>
      <c r="L766" s="2761">
        <v>0</v>
      </c>
      <c r="M766" s="2761">
        <v>0</v>
      </c>
      <c r="N766" s="2845" t="s">
        <v>686</v>
      </c>
      <c r="O766" s="2855" t="s">
        <v>1064</v>
      </c>
      <c r="P766" s="2732">
        <f>SUM(AD766)</f>
        <v>41.789599999999993</v>
      </c>
      <c r="Q766" s="2734">
        <v>0</v>
      </c>
      <c r="R766" s="2734">
        <v>0</v>
      </c>
      <c r="S766" s="2734">
        <v>0</v>
      </c>
      <c r="T766" s="2953">
        <f>+SUM(P766:R769)</f>
        <v>41.789599999999993</v>
      </c>
      <c r="U766" s="2845" t="s">
        <v>681</v>
      </c>
      <c r="V766" s="1118" t="s">
        <v>197</v>
      </c>
      <c r="W766" s="1121"/>
      <c r="X766" s="1149" t="s">
        <v>198</v>
      </c>
      <c r="Y766" s="1150"/>
      <c r="Z766" s="1130"/>
      <c r="AA766" s="1151"/>
      <c r="AB766" s="1117"/>
      <c r="AC766" s="1117"/>
      <c r="AD766" s="35">
        <f>SUM(AC767:AC769)</f>
        <v>41.789599999999993</v>
      </c>
      <c r="AE766" s="32"/>
      <c r="AF766" s="36"/>
      <c r="AG766" s="36"/>
      <c r="AH766" s="2744" t="s">
        <v>1073</v>
      </c>
    </row>
    <row r="767" spans="1:34" ht="24.75" customHeight="1" x14ac:dyDescent="0.25">
      <c r="A767" s="2572"/>
      <c r="B767" s="2575"/>
      <c r="C767" s="2754"/>
      <c r="D767" s="2597"/>
      <c r="E767" s="2748"/>
      <c r="F767" s="2747"/>
      <c r="G767" s="2748"/>
      <c r="H767" s="2748"/>
      <c r="I767" s="2746"/>
      <c r="J767" s="2749"/>
      <c r="K767" s="2749"/>
      <c r="L767" s="2750"/>
      <c r="M767" s="2750"/>
      <c r="N767" s="2748"/>
      <c r="O767" s="2751"/>
      <c r="P767" s="2733"/>
      <c r="Q767" s="2735"/>
      <c r="R767" s="2735"/>
      <c r="S767" s="2735"/>
      <c r="T767" s="2752"/>
      <c r="U767" s="2748"/>
      <c r="V767" s="1152"/>
      <c r="W767" s="664" t="s">
        <v>200</v>
      </c>
      <c r="X767" s="1133" t="s">
        <v>226</v>
      </c>
      <c r="Y767" s="1134">
        <v>10</v>
      </c>
      <c r="Z767" s="1135" t="s">
        <v>218</v>
      </c>
      <c r="AA767" s="1136">
        <v>3.26</v>
      </c>
      <c r="AB767" s="1123">
        <f t="shared" ref="AB767:AB768" si="126">+Y767*AA767</f>
        <v>32.599999999999994</v>
      </c>
      <c r="AC767" s="1123">
        <f>AB767</f>
        <v>32.599999999999994</v>
      </c>
      <c r="AD767" s="41"/>
      <c r="AE767" s="39"/>
      <c r="AF767" s="39" t="s">
        <v>199</v>
      </c>
      <c r="AG767" s="24"/>
      <c r="AH767" s="2745"/>
    </row>
    <row r="768" spans="1:34" ht="24.75" customHeight="1" x14ac:dyDescent="0.25">
      <c r="A768" s="2572"/>
      <c r="B768" s="2575"/>
      <c r="C768" s="2754"/>
      <c r="D768" s="2597"/>
      <c r="E768" s="2748"/>
      <c r="F768" s="2747"/>
      <c r="G768" s="2748"/>
      <c r="H768" s="2748"/>
      <c r="I768" s="2746"/>
      <c r="J768" s="2749"/>
      <c r="K768" s="2749"/>
      <c r="L768" s="2750"/>
      <c r="M768" s="2750"/>
      <c r="N768" s="2748"/>
      <c r="O768" s="2751"/>
      <c r="P768" s="2733"/>
      <c r="Q768" s="2735"/>
      <c r="R768" s="2735"/>
      <c r="S768" s="2735"/>
      <c r="T768" s="2752"/>
      <c r="U768" s="2748"/>
      <c r="V768" s="1152"/>
      <c r="W768" s="664" t="s">
        <v>200</v>
      </c>
      <c r="X768" s="1133" t="s">
        <v>228</v>
      </c>
      <c r="Y768" s="1134">
        <v>9</v>
      </c>
      <c r="Z768" s="1135" t="s">
        <v>204</v>
      </c>
      <c r="AA768" s="1117">
        <v>9.5000000000000001E-2</v>
      </c>
      <c r="AB768" s="1123">
        <f t="shared" si="126"/>
        <v>0.85499999999999998</v>
      </c>
      <c r="AC768" s="1123">
        <f t="shared" ref="AC768" si="127">+AB768*0.12+AB768</f>
        <v>0.95760000000000001</v>
      </c>
      <c r="AD768" s="41"/>
      <c r="AE768" s="39"/>
      <c r="AF768" s="39" t="s">
        <v>199</v>
      </c>
      <c r="AG768" s="24"/>
      <c r="AH768" s="2745"/>
    </row>
    <row r="769" spans="1:34" ht="24.75" customHeight="1" x14ac:dyDescent="0.25">
      <c r="A769" s="2572"/>
      <c r="B769" s="2575"/>
      <c r="C769" s="2754"/>
      <c r="D769" s="2597"/>
      <c r="E769" s="2748"/>
      <c r="F769" s="2747"/>
      <c r="G769" s="2748"/>
      <c r="H769" s="2748"/>
      <c r="I769" s="2746"/>
      <c r="J769" s="2749"/>
      <c r="K769" s="2749"/>
      <c r="L769" s="2750"/>
      <c r="M769" s="2750"/>
      <c r="N769" s="2748"/>
      <c r="O769" s="2751"/>
      <c r="P769" s="2733"/>
      <c r="Q769" s="2735"/>
      <c r="R769" s="2735"/>
      <c r="S769" s="2735"/>
      <c r="T769" s="2752"/>
      <c r="U769" s="2748"/>
      <c r="V769" s="1153"/>
      <c r="W769" s="665" t="s">
        <v>200</v>
      </c>
      <c r="X769" s="1133" t="s">
        <v>421</v>
      </c>
      <c r="Y769" s="1134">
        <v>5</v>
      </c>
      <c r="Z769" s="1135" t="s">
        <v>204</v>
      </c>
      <c r="AA769" s="1117">
        <v>1.47</v>
      </c>
      <c r="AB769" s="1127">
        <f>+Y769*AA769</f>
        <v>7.35</v>
      </c>
      <c r="AC769" s="1127">
        <f>+AB769*0.12+AB769</f>
        <v>8.2319999999999993</v>
      </c>
      <c r="AD769" s="41"/>
      <c r="AE769" s="39"/>
      <c r="AF769" s="39" t="s">
        <v>199</v>
      </c>
      <c r="AG769" s="24"/>
      <c r="AH769" s="2745"/>
    </row>
    <row r="770" spans="1:34" ht="27" customHeight="1" x14ac:dyDescent="0.25">
      <c r="A770" s="2572"/>
      <c r="B770" s="2575"/>
      <c r="C770" s="2753" t="s">
        <v>19</v>
      </c>
      <c r="D770" s="2596" t="s">
        <v>20</v>
      </c>
      <c r="E770" s="2845" t="s">
        <v>77</v>
      </c>
      <c r="F770" s="2757" t="s">
        <v>200</v>
      </c>
      <c r="G770" s="2845" t="s">
        <v>398</v>
      </c>
      <c r="H770" s="2845" t="s">
        <v>392</v>
      </c>
      <c r="I770" s="2845" t="s">
        <v>403</v>
      </c>
      <c r="J770" s="2760">
        <v>8</v>
      </c>
      <c r="K770" s="2760">
        <v>10</v>
      </c>
      <c r="L770" s="2761">
        <v>9</v>
      </c>
      <c r="M770" s="2761">
        <v>12</v>
      </c>
      <c r="N770" s="2845" t="s">
        <v>406</v>
      </c>
      <c r="O770" s="2855" t="s">
        <v>1065</v>
      </c>
      <c r="P770" s="2732">
        <f>SUM(AD774,AD770)</f>
        <v>179.43199999999999</v>
      </c>
      <c r="Q770" s="2734">
        <v>0</v>
      </c>
      <c r="R770" s="2734">
        <v>0</v>
      </c>
      <c r="S770" s="2734">
        <v>0</v>
      </c>
      <c r="T770" s="2953">
        <f>+SUM(P770:R775)</f>
        <v>179.43199999999999</v>
      </c>
      <c r="U770" s="2845" t="s">
        <v>681</v>
      </c>
      <c r="V770" s="1118" t="s">
        <v>197</v>
      </c>
      <c r="W770" s="1121"/>
      <c r="X770" s="1149" t="s">
        <v>198</v>
      </c>
      <c r="Y770" s="1150"/>
      <c r="Z770" s="1130"/>
      <c r="AA770" s="1151"/>
      <c r="AB770" s="1117"/>
      <c r="AC770" s="1117"/>
      <c r="AD770" s="35">
        <f>SUM(AC771:AC773)</f>
        <v>46.151999999999994</v>
      </c>
      <c r="AE770" s="32"/>
      <c r="AF770" s="36"/>
      <c r="AG770" s="36"/>
      <c r="AH770" s="2744"/>
    </row>
    <row r="771" spans="1:34" ht="27" customHeight="1" x14ac:dyDescent="0.25">
      <c r="A771" s="2572"/>
      <c r="B771" s="2575"/>
      <c r="C771" s="2754"/>
      <c r="D771" s="2597"/>
      <c r="E771" s="2748"/>
      <c r="F771" s="2747"/>
      <c r="G771" s="2748"/>
      <c r="H771" s="2748"/>
      <c r="I771" s="2748"/>
      <c r="J771" s="2749"/>
      <c r="K771" s="2749"/>
      <c r="L771" s="2750"/>
      <c r="M771" s="2750"/>
      <c r="N771" s="2748"/>
      <c r="O771" s="2751"/>
      <c r="P771" s="2733"/>
      <c r="Q771" s="2735"/>
      <c r="R771" s="2735"/>
      <c r="S771" s="2735"/>
      <c r="T771" s="2752"/>
      <c r="U771" s="2748"/>
      <c r="V771" s="1132"/>
      <c r="W771" s="664" t="s">
        <v>200</v>
      </c>
      <c r="X771" s="1133" t="s">
        <v>226</v>
      </c>
      <c r="Y771" s="1134">
        <v>10</v>
      </c>
      <c r="Z771" s="1135" t="s">
        <v>218</v>
      </c>
      <c r="AA771" s="1136">
        <v>3.26</v>
      </c>
      <c r="AB771" s="1123">
        <f t="shared" si="125"/>
        <v>32.599999999999994</v>
      </c>
      <c r="AC771" s="1123">
        <f>AB771</f>
        <v>32.599999999999994</v>
      </c>
      <c r="AD771" s="41"/>
      <c r="AE771" s="39"/>
      <c r="AF771" s="39" t="s">
        <v>199</v>
      </c>
      <c r="AG771" s="24"/>
      <c r="AH771" s="2745"/>
    </row>
    <row r="772" spans="1:34" ht="27" customHeight="1" x14ac:dyDescent="0.25">
      <c r="A772" s="2572"/>
      <c r="B772" s="2575"/>
      <c r="C772" s="2754"/>
      <c r="D772" s="2597"/>
      <c r="E772" s="2748"/>
      <c r="F772" s="2747"/>
      <c r="G772" s="2748"/>
      <c r="H772" s="2748"/>
      <c r="I772" s="2748"/>
      <c r="J772" s="2749"/>
      <c r="K772" s="2749"/>
      <c r="L772" s="2750"/>
      <c r="M772" s="2750"/>
      <c r="N772" s="2748"/>
      <c r="O772" s="2751"/>
      <c r="P772" s="2733"/>
      <c r="Q772" s="2735"/>
      <c r="R772" s="2735"/>
      <c r="S772" s="2735"/>
      <c r="T772" s="2752"/>
      <c r="U772" s="2748"/>
      <c r="V772" s="1132"/>
      <c r="W772" s="664" t="s">
        <v>200</v>
      </c>
      <c r="X772" s="1133" t="s">
        <v>228</v>
      </c>
      <c r="Y772" s="1134">
        <v>50</v>
      </c>
      <c r="Z772" s="1135" t="s">
        <v>204</v>
      </c>
      <c r="AA772" s="1117">
        <v>9.5000000000000001E-2</v>
      </c>
      <c r="AB772" s="1123">
        <f t="shared" si="125"/>
        <v>4.75</v>
      </c>
      <c r="AC772" s="1123">
        <f t="shared" ref="AC772:AC791" si="128">+AB772*0.12+AB772</f>
        <v>5.32</v>
      </c>
      <c r="AD772" s="41"/>
      <c r="AE772" s="39"/>
      <c r="AF772" s="39" t="s">
        <v>199</v>
      </c>
      <c r="AG772" s="24"/>
      <c r="AH772" s="2745"/>
    </row>
    <row r="773" spans="1:34" ht="27" customHeight="1" x14ac:dyDescent="0.25">
      <c r="A773" s="2572"/>
      <c r="B773" s="2575"/>
      <c r="C773" s="2754"/>
      <c r="D773" s="2597"/>
      <c r="E773" s="2748"/>
      <c r="F773" s="2747"/>
      <c r="G773" s="2748"/>
      <c r="H773" s="2748"/>
      <c r="I773" s="2748"/>
      <c r="J773" s="2749"/>
      <c r="K773" s="2749"/>
      <c r="L773" s="2750"/>
      <c r="M773" s="2750"/>
      <c r="N773" s="2748"/>
      <c r="O773" s="2751"/>
      <c r="P773" s="2733"/>
      <c r="Q773" s="2735"/>
      <c r="R773" s="2735"/>
      <c r="S773" s="2735"/>
      <c r="T773" s="2752"/>
      <c r="U773" s="2748"/>
      <c r="V773" s="1132"/>
      <c r="W773" s="664" t="s">
        <v>200</v>
      </c>
      <c r="X773" s="1133" t="s">
        <v>421</v>
      </c>
      <c r="Y773" s="1134">
        <v>5</v>
      </c>
      <c r="Z773" s="1135" t="s">
        <v>204</v>
      </c>
      <c r="AA773" s="1117">
        <v>1.47</v>
      </c>
      <c r="AB773" s="1123">
        <f t="shared" si="125"/>
        <v>7.35</v>
      </c>
      <c r="AC773" s="1123">
        <f t="shared" si="128"/>
        <v>8.2319999999999993</v>
      </c>
      <c r="AD773" s="41"/>
      <c r="AE773" s="39"/>
      <c r="AF773" s="39" t="s">
        <v>199</v>
      </c>
      <c r="AG773" s="24"/>
      <c r="AH773" s="2745"/>
    </row>
    <row r="774" spans="1:34" ht="27" customHeight="1" x14ac:dyDescent="0.25">
      <c r="A774" s="2572"/>
      <c r="B774" s="2575"/>
      <c r="C774" s="2754"/>
      <c r="D774" s="2597"/>
      <c r="E774" s="2748"/>
      <c r="F774" s="2747"/>
      <c r="G774" s="2748"/>
      <c r="H774" s="2748"/>
      <c r="I774" s="2748"/>
      <c r="J774" s="2749"/>
      <c r="K774" s="2749"/>
      <c r="L774" s="2750"/>
      <c r="M774" s="2750"/>
      <c r="N774" s="2748"/>
      <c r="O774" s="2751"/>
      <c r="P774" s="2733"/>
      <c r="Q774" s="2735"/>
      <c r="R774" s="2735"/>
      <c r="S774" s="2735"/>
      <c r="T774" s="2752"/>
      <c r="U774" s="2748"/>
      <c r="V774" s="1152" t="s">
        <v>201</v>
      </c>
      <c r="W774" s="1132"/>
      <c r="X774" s="1154" t="s">
        <v>225</v>
      </c>
      <c r="Y774" s="1134"/>
      <c r="Z774" s="1135"/>
      <c r="AA774" s="1136"/>
      <c r="AB774" s="1123"/>
      <c r="AC774" s="1123"/>
      <c r="AD774" s="41">
        <f>SUM(AC775)</f>
        <v>133.28</v>
      </c>
      <c r="AE774" s="39"/>
      <c r="AF774" s="24"/>
      <c r="AG774" s="24"/>
      <c r="AH774" s="2745"/>
    </row>
    <row r="775" spans="1:34" ht="27" customHeight="1" x14ac:dyDescent="0.25">
      <c r="A775" s="2572"/>
      <c r="B775" s="2575"/>
      <c r="C775" s="3107"/>
      <c r="D775" s="2598"/>
      <c r="E775" s="2846"/>
      <c r="F775" s="2880"/>
      <c r="G775" s="2846"/>
      <c r="H775" s="2846"/>
      <c r="I775" s="2846"/>
      <c r="J775" s="2848"/>
      <c r="K775" s="2848"/>
      <c r="L775" s="2881"/>
      <c r="M775" s="2881"/>
      <c r="N775" s="2846"/>
      <c r="O775" s="2882"/>
      <c r="P775" s="2883"/>
      <c r="Q775" s="2884"/>
      <c r="R775" s="2884"/>
      <c r="S775" s="2884"/>
      <c r="T775" s="2955"/>
      <c r="U775" s="2846"/>
      <c r="V775" s="1144"/>
      <c r="W775" s="665" t="s">
        <v>200</v>
      </c>
      <c r="X775" s="1145" t="s">
        <v>423</v>
      </c>
      <c r="Y775" s="43">
        <v>14</v>
      </c>
      <c r="Z775" s="1147" t="s">
        <v>204</v>
      </c>
      <c r="AA775" s="1148">
        <v>8.5</v>
      </c>
      <c r="AB775" s="1127">
        <f t="shared" si="125"/>
        <v>119</v>
      </c>
      <c r="AC775" s="1127">
        <f t="shared" si="128"/>
        <v>133.28</v>
      </c>
      <c r="AD775" s="46"/>
      <c r="AE775" s="44"/>
      <c r="AF775" s="29" t="s">
        <v>199</v>
      </c>
      <c r="AG775" s="29"/>
      <c r="AH775" s="2822"/>
    </row>
    <row r="776" spans="1:34" ht="23.25" customHeight="1" x14ac:dyDescent="0.25">
      <c r="A776" s="2572"/>
      <c r="B776" s="2575"/>
      <c r="C776" s="2753" t="s">
        <v>19</v>
      </c>
      <c r="D776" s="2596" t="s">
        <v>20</v>
      </c>
      <c r="E776" s="2845" t="s">
        <v>77</v>
      </c>
      <c r="F776" s="2757" t="s">
        <v>200</v>
      </c>
      <c r="G776" s="2845" t="s">
        <v>399</v>
      </c>
      <c r="H776" s="2845" t="s">
        <v>393</v>
      </c>
      <c r="I776" s="2845" t="s">
        <v>405</v>
      </c>
      <c r="J776" s="2760">
        <v>0</v>
      </c>
      <c r="K776" s="2760">
        <v>0</v>
      </c>
      <c r="L776" s="2761">
        <v>0</v>
      </c>
      <c r="M776" s="2761">
        <v>0</v>
      </c>
      <c r="N776" s="2845" t="s">
        <v>407</v>
      </c>
      <c r="O776" s="2855" t="s">
        <v>1066</v>
      </c>
      <c r="P776" s="2732">
        <f>SUM(AD776)</f>
        <v>42.108799999999995</v>
      </c>
      <c r="Q776" s="2734">
        <v>0</v>
      </c>
      <c r="R776" s="2734">
        <v>0</v>
      </c>
      <c r="S776" s="2734">
        <v>0</v>
      </c>
      <c r="T776" s="2953">
        <f>+SUM(P776:R779)</f>
        <v>42.108799999999995</v>
      </c>
      <c r="U776" s="2845" t="s">
        <v>681</v>
      </c>
      <c r="V776" s="1118" t="s">
        <v>197</v>
      </c>
      <c r="W776" s="1121"/>
      <c r="X776" s="1149" t="s">
        <v>198</v>
      </c>
      <c r="Y776" s="1150"/>
      <c r="Z776" s="1130"/>
      <c r="AA776" s="1151"/>
      <c r="AB776" s="1117"/>
      <c r="AC776" s="1117"/>
      <c r="AD776" s="35">
        <f>SUM(AC777:AC779)</f>
        <v>42.108799999999995</v>
      </c>
      <c r="AE776" s="32"/>
      <c r="AF776" s="36"/>
      <c r="AG776" s="36"/>
      <c r="AH776" s="2744" t="s">
        <v>1074</v>
      </c>
    </row>
    <row r="777" spans="1:34" ht="23.25" customHeight="1" x14ac:dyDescent="0.25">
      <c r="A777" s="2572"/>
      <c r="B777" s="2575"/>
      <c r="C777" s="2754"/>
      <c r="D777" s="2597"/>
      <c r="E777" s="2748"/>
      <c r="F777" s="2747"/>
      <c r="G777" s="2748"/>
      <c r="H777" s="2748"/>
      <c r="I777" s="2748"/>
      <c r="J777" s="2749"/>
      <c r="K777" s="2749"/>
      <c r="L777" s="2750"/>
      <c r="M777" s="2750"/>
      <c r="N777" s="2748"/>
      <c r="O777" s="2751"/>
      <c r="P777" s="2733"/>
      <c r="Q777" s="2735"/>
      <c r="R777" s="2735"/>
      <c r="S777" s="2735"/>
      <c r="T777" s="2752"/>
      <c r="U777" s="2748"/>
      <c r="V777" s="1132"/>
      <c r="W777" s="664" t="s">
        <v>200</v>
      </c>
      <c r="X777" s="1133" t="s">
        <v>226</v>
      </c>
      <c r="Y777" s="1134">
        <v>10</v>
      </c>
      <c r="Z777" s="1135" t="s">
        <v>218</v>
      </c>
      <c r="AA777" s="1136">
        <v>3.26</v>
      </c>
      <c r="AB777" s="1123">
        <f t="shared" ref="AB777:AB779" si="129">+Y777*AA777</f>
        <v>32.599999999999994</v>
      </c>
      <c r="AC777" s="1123">
        <f>AB777</f>
        <v>32.599999999999994</v>
      </c>
      <c r="AD777" s="41"/>
      <c r="AE777" s="39"/>
      <c r="AF777" s="39" t="s">
        <v>199</v>
      </c>
      <c r="AG777" s="24"/>
      <c r="AH777" s="2745"/>
    </row>
    <row r="778" spans="1:34" ht="23.25" customHeight="1" x14ac:dyDescent="0.25">
      <c r="A778" s="2572"/>
      <c r="B778" s="2575"/>
      <c r="C778" s="2754"/>
      <c r="D778" s="2597"/>
      <c r="E778" s="2748"/>
      <c r="F778" s="2747"/>
      <c r="G778" s="2748"/>
      <c r="H778" s="2748"/>
      <c r="I778" s="2748"/>
      <c r="J778" s="2749"/>
      <c r="K778" s="2749"/>
      <c r="L778" s="2750"/>
      <c r="M778" s="2750"/>
      <c r="N778" s="2748"/>
      <c r="O778" s="2751"/>
      <c r="P778" s="2733"/>
      <c r="Q778" s="2735"/>
      <c r="R778" s="2735"/>
      <c r="S778" s="2735"/>
      <c r="T778" s="2752"/>
      <c r="U778" s="2748"/>
      <c r="V778" s="1132"/>
      <c r="W778" s="664" t="s">
        <v>200</v>
      </c>
      <c r="X778" s="1133" t="s">
        <v>228</v>
      </c>
      <c r="Y778" s="1134">
        <v>12</v>
      </c>
      <c r="Z778" s="1135" t="s">
        <v>204</v>
      </c>
      <c r="AA778" s="1117">
        <v>9.5000000000000001E-2</v>
      </c>
      <c r="AB778" s="1123">
        <f t="shared" si="129"/>
        <v>1.1400000000000001</v>
      </c>
      <c r="AC778" s="1123">
        <f>+AB778*0.12+AB778</f>
        <v>1.2768000000000002</v>
      </c>
      <c r="AD778" s="41"/>
      <c r="AE778" s="39"/>
      <c r="AF778" s="39" t="s">
        <v>199</v>
      </c>
      <c r="AG778" s="24"/>
      <c r="AH778" s="2745"/>
    </row>
    <row r="779" spans="1:34" ht="23.25" customHeight="1" x14ac:dyDescent="0.25">
      <c r="A779" s="2572"/>
      <c r="B779" s="2575"/>
      <c r="C779" s="2754"/>
      <c r="D779" s="2597"/>
      <c r="E779" s="2748"/>
      <c r="F779" s="2747"/>
      <c r="G779" s="2748"/>
      <c r="H779" s="2748"/>
      <c r="I779" s="2748"/>
      <c r="J779" s="2749"/>
      <c r="K779" s="2749"/>
      <c r="L779" s="2750"/>
      <c r="M779" s="2750"/>
      <c r="N779" s="2748"/>
      <c r="O779" s="2751"/>
      <c r="P779" s="2733"/>
      <c r="Q779" s="2735"/>
      <c r="R779" s="2735"/>
      <c r="S779" s="2735"/>
      <c r="T779" s="2752"/>
      <c r="U779" s="2748"/>
      <c r="V779" s="1144"/>
      <c r="W779" s="665" t="s">
        <v>200</v>
      </c>
      <c r="X779" s="1133" t="s">
        <v>421</v>
      </c>
      <c r="Y779" s="1134">
        <v>5</v>
      </c>
      <c r="Z779" s="1135" t="s">
        <v>204</v>
      </c>
      <c r="AA779" s="1117">
        <v>1.47</v>
      </c>
      <c r="AB779" s="1127">
        <f t="shared" si="129"/>
        <v>7.35</v>
      </c>
      <c r="AC779" s="1127">
        <f t="shared" ref="AC779" si="130">+AB779*0.12+AB779</f>
        <v>8.2319999999999993</v>
      </c>
      <c r="AD779" s="41"/>
      <c r="AE779" s="39"/>
      <c r="AF779" s="39" t="s">
        <v>199</v>
      </c>
      <c r="AG779" s="24"/>
      <c r="AH779" s="2745"/>
    </row>
    <row r="780" spans="1:34" ht="24" customHeight="1" x14ac:dyDescent="0.25">
      <c r="A780" s="2572"/>
      <c r="B780" s="2575"/>
      <c r="C780" s="2753" t="s">
        <v>19</v>
      </c>
      <c r="D780" s="2596" t="s">
        <v>20</v>
      </c>
      <c r="E780" s="2845" t="s">
        <v>77</v>
      </c>
      <c r="F780" s="2757" t="s">
        <v>200</v>
      </c>
      <c r="G780" s="2845" t="s">
        <v>400</v>
      </c>
      <c r="H780" s="2845" t="s">
        <v>394</v>
      </c>
      <c r="I780" s="2845" t="s">
        <v>404</v>
      </c>
      <c r="J780" s="2760">
        <v>0</v>
      </c>
      <c r="K780" s="2760">
        <v>0</v>
      </c>
      <c r="L780" s="2761">
        <v>0</v>
      </c>
      <c r="M780" s="2761">
        <v>0</v>
      </c>
      <c r="N780" s="2845" t="s">
        <v>408</v>
      </c>
      <c r="O780" s="2855" t="s">
        <v>1067</v>
      </c>
      <c r="P780" s="2732">
        <f>SUM(AD780)</f>
        <v>45.031999999999996</v>
      </c>
      <c r="Q780" s="2734">
        <v>0</v>
      </c>
      <c r="R780" s="2734">
        <v>0</v>
      </c>
      <c r="S780" s="2734">
        <v>0</v>
      </c>
      <c r="T780" s="2953">
        <f>+SUM(P780:R783)</f>
        <v>45.031999999999996</v>
      </c>
      <c r="U780" s="2845" t="s">
        <v>681</v>
      </c>
      <c r="V780" s="1118" t="s">
        <v>197</v>
      </c>
      <c r="W780" s="1121"/>
      <c r="X780" s="1149" t="s">
        <v>198</v>
      </c>
      <c r="Y780" s="1150"/>
      <c r="Z780" s="1130"/>
      <c r="AA780" s="1151"/>
      <c r="AB780" s="1117"/>
      <c r="AC780" s="1117"/>
      <c r="AD780" s="35">
        <f>SUM(AC781:AC783)</f>
        <v>45.031999999999996</v>
      </c>
      <c r="AE780" s="32"/>
      <c r="AF780" s="36"/>
      <c r="AG780" s="36"/>
      <c r="AH780" s="2744" t="s">
        <v>1075</v>
      </c>
    </row>
    <row r="781" spans="1:34" ht="24" customHeight="1" x14ac:dyDescent="0.25">
      <c r="A781" s="2572"/>
      <c r="B781" s="2575"/>
      <c r="C781" s="2754"/>
      <c r="D781" s="2597"/>
      <c r="E781" s="2748"/>
      <c r="F781" s="2747"/>
      <c r="G781" s="2748"/>
      <c r="H781" s="2748"/>
      <c r="I781" s="2748"/>
      <c r="J781" s="2749"/>
      <c r="K781" s="2749"/>
      <c r="L781" s="2750"/>
      <c r="M781" s="2750"/>
      <c r="N781" s="2748"/>
      <c r="O781" s="2751"/>
      <c r="P781" s="2733"/>
      <c r="Q781" s="2735"/>
      <c r="R781" s="2735"/>
      <c r="S781" s="2735"/>
      <c r="T781" s="2752"/>
      <c r="U781" s="2748"/>
      <c r="V781" s="1132"/>
      <c r="W781" s="664" t="s">
        <v>200</v>
      </c>
      <c r="X781" s="1133" t="s">
        <v>226</v>
      </c>
      <c r="Y781" s="1134">
        <v>10</v>
      </c>
      <c r="Z781" s="1135" t="s">
        <v>218</v>
      </c>
      <c r="AA781" s="1136">
        <v>3.26</v>
      </c>
      <c r="AB781" s="1123">
        <f t="shared" si="125"/>
        <v>32.599999999999994</v>
      </c>
      <c r="AC781" s="1123">
        <f>AB781</f>
        <v>32.599999999999994</v>
      </c>
      <c r="AD781" s="41"/>
      <c r="AE781" s="39"/>
      <c r="AF781" s="39" t="s">
        <v>199</v>
      </c>
      <c r="AG781" s="24"/>
      <c r="AH781" s="2745"/>
    </row>
    <row r="782" spans="1:34" ht="24" customHeight="1" x14ac:dyDescent="0.25">
      <c r="A782" s="2572"/>
      <c r="B782" s="2575"/>
      <c r="C782" s="2754"/>
      <c r="D782" s="2597"/>
      <c r="E782" s="2748"/>
      <c r="F782" s="2747"/>
      <c r="G782" s="2748"/>
      <c r="H782" s="2748"/>
      <c r="I782" s="2748"/>
      <c r="J782" s="2749"/>
      <c r="K782" s="2749"/>
      <c r="L782" s="2750"/>
      <c r="M782" s="2750"/>
      <c r="N782" s="2748"/>
      <c r="O782" s="2751"/>
      <c r="P782" s="2733"/>
      <c r="Q782" s="2735"/>
      <c r="R782" s="2735"/>
      <c r="S782" s="2735"/>
      <c r="T782" s="2752"/>
      <c r="U782" s="2748"/>
      <c r="V782" s="1132"/>
      <c r="W782" s="664" t="s">
        <v>200</v>
      </c>
      <c r="X782" s="1133" t="s">
        <v>228</v>
      </c>
      <c r="Y782" s="1134">
        <v>24</v>
      </c>
      <c r="Z782" s="1135" t="s">
        <v>204</v>
      </c>
      <c r="AA782" s="1117">
        <v>9.5000000000000001E-2</v>
      </c>
      <c r="AB782" s="1123">
        <f t="shared" si="125"/>
        <v>2.2800000000000002</v>
      </c>
      <c r="AC782" s="1123">
        <f t="shared" si="128"/>
        <v>2.5536000000000003</v>
      </c>
      <c r="AD782" s="41"/>
      <c r="AE782" s="39"/>
      <c r="AF782" s="39" t="s">
        <v>199</v>
      </c>
      <c r="AG782" s="24"/>
      <c r="AH782" s="2745"/>
    </row>
    <row r="783" spans="1:34" ht="24" customHeight="1" x14ac:dyDescent="0.25">
      <c r="A783" s="2572"/>
      <c r="B783" s="2575"/>
      <c r="C783" s="2754"/>
      <c r="D783" s="2597"/>
      <c r="E783" s="2748"/>
      <c r="F783" s="2747"/>
      <c r="G783" s="2748"/>
      <c r="H783" s="2748"/>
      <c r="I783" s="2748"/>
      <c r="J783" s="2749"/>
      <c r="K783" s="2749"/>
      <c r="L783" s="2750"/>
      <c r="M783" s="2750"/>
      <c r="N783" s="2748"/>
      <c r="O783" s="2751"/>
      <c r="P783" s="2733"/>
      <c r="Q783" s="2735"/>
      <c r="R783" s="2735"/>
      <c r="S783" s="2735"/>
      <c r="T783" s="2752"/>
      <c r="U783" s="2748"/>
      <c r="V783" s="1144"/>
      <c r="W783" s="665" t="s">
        <v>200</v>
      </c>
      <c r="X783" s="1133" t="s">
        <v>421</v>
      </c>
      <c r="Y783" s="1134">
        <v>6</v>
      </c>
      <c r="Z783" s="1135" t="s">
        <v>204</v>
      </c>
      <c r="AA783" s="1117">
        <v>1.47</v>
      </c>
      <c r="AB783" s="1127">
        <f t="shared" si="125"/>
        <v>8.82</v>
      </c>
      <c r="AC783" s="1127">
        <f t="shared" si="128"/>
        <v>9.878400000000001</v>
      </c>
      <c r="AD783" s="46"/>
      <c r="AE783" s="44"/>
      <c r="AF783" s="44" t="s">
        <v>199</v>
      </c>
      <c r="AG783" s="29"/>
      <c r="AH783" s="2745"/>
    </row>
    <row r="784" spans="1:34" ht="27" customHeight="1" x14ac:dyDescent="0.25">
      <c r="A784" s="2572"/>
      <c r="B784" s="2575"/>
      <c r="C784" s="2753" t="s">
        <v>19</v>
      </c>
      <c r="D784" s="2596" t="s">
        <v>20</v>
      </c>
      <c r="E784" s="2845" t="s">
        <v>77</v>
      </c>
      <c r="F784" s="2757" t="s">
        <v>200</v>
      </c>
      <c r="G784" s="2845" t="s">
        <v>401</v>
      </c>
      <c r="H784" s="2845" t="s">
        <v>219</v>
      </c>
      <c r="I784" s="2845" t="s">
        <v>682</v>
      </c>
      <c r="J784" s="2760">
        <v>1</v>
      </c>
      <c r="K784" s="2760">
        <v>2</v>
      </c>
      <c r="L784" s="2761">
        <v>2</v>
      </c>
      <c r="M784" s="2761">
        <v>6</v>
      </c>
      <c r="N784" s="2845" t="s">
        <v>409</v>
      </c>
      <c r="O784" s="2855" t="s">
        <v>1068</v>
      </c>
      <c r="P784" s="2732">
        <f>SUM(AD784)</f>
        <v>68.770399999999995</v>
      </c>
      <c r="Q784" s="2734">
        <v>0</v>
      </c>
      <c r="R784" s="2734">
        <v>0</v>
      </c>
      <c r="S784" s="2734">
        <v>0</v>
      </c>
      <c r="T784" s="2953">
        <f>+SUM(P784:R787)</f>
        <v>68.770399999999995</v>
      </c>
      <c r="U784" s="2845" t="s">
        <v>681</v>
      </c>
      <c r="V784" s="1118" t="s">
        <v>197</v>
      </c>
      <c r="W784" s="1121"/>
      <c r="X784" s="1149" t="s">
        <v>198</v>
      </c>
      <c r="Y784" s="1150"/>
      <c r="Z784" s="1130"/>
      <c r="AA784" s="1151"/>
      <c r="AB784" s="1117"/>
      <c r="AC784" s="1117"/>
      <c r="AD784" s="51">
        <f>SUM(AC785:AC787)</f>
        <v>68.770399999999995</v>
      </c>
      <c r="AE784" s="49"/>
      <c r="AF784" s="52"/>
      <c r="AG784" s="52"/>
      <c r="AH784" s="2744"/>
    </row>
    <row r="785" spans="1:34" ht="27" customHeight="1" x14ac:dyDescent="0.25">
      <c r="A785" s="2573"/>
      <c r="B785" s="2576"/>
      <c r="C785" s="2754"/>
      <c r="D785" s="2597"/>
      <c r="E785" s="2748"/>
      <c r="F785" s="2747"/>
      <c r="G785" s="2748"/>
      <c r="H785" s="2748"/>
      <c r="I785" s="2748"/>
      <c r="J785" s="2749"/>
      <c r="K785" s="2749"/>
      <c r="L785" s="2750"/>
      <c r="M785" s="2750"/>
      <c r="N785" s="2748"/>
      <c r="O785" s="2751"/>
      <c r="P785" s="2733"/>
      <c r="Q785" s="2735"/>
      <c r="R785" s="2735"/>
      <c r="S785" s="2735"/>
      <c r="T785" s="2752"/>
      <c r="U785" s="2748"/>
      <c r="V785" s="1132"/>
      <c r="W785" s="664" t="s">
        <v>200</v>
      </c>
      <c r="X785" s="1133" t="s">
        <v>226</v>
      </c>
      <c r="Y785" s="1134">
        <v>10</v>
      </c>
      <c r="Z785" s="1135" t="s">
        <v>218</v>
      </c>
      <c r="AA785" s="1136">
        <v>3.26</v>
      </c>
      <c r="AB785" s="1123">
        <f t="shared" si="125"/>
        <v>32.599999999999994</v>
      </c>
      <c r="AC785" s="1123">
        <f>AB785</f>
        <v>32.599999999999994</v>
      </c>
      <c r="AD785" s="41"/>
      <c r="AE785" s="39"/>
      <c r="AF785" s="39" t="s">
        <v>199</v>
      </c>
      <c r="AG785" s="24"/>
      <c r="AH785" s="2745"/>
    </row>
    <row r="786" spans="1:34" ht="27" customHeight="1" x14ac:dyDescent="0.25">
      <c r="A786" s="2571" t="s">
        <v>153</v>
      </c>
      <c r="B786" s="2568" t="s">
        <v>155</v>
      </c>
      <c r="C786" s="2754"/>
      <c r="D786" s="2597"/>
      <c r="E786" s="2748"/>
      <c r="F786" s="2747"/>
      <c r="G786" s="2748"/>
      <c r="H786" s="2748"/>
      <c r="I786" s="2748"/>
      <c r="J786" s="2749"/>
      <c r="K786" s="2749"/>
      <c r="L786" s="2750"/>
      <c r="M786" s="2750"/>
      <c r="N786" s="2748"/>
      <c r="O786" s="2751"/>
      <c r="P786" s="2733"/>
      <c r="Q786" s="2735"/>
      <c r="R786" s="2735"/>
      <c r="S786" s="2735"/>
      <c r="T786" s="2752"/>
      <c r="U786" s="2748"/>
      <c r="V786" s="1132"/>
      <c r="W786" s="664" t="s">
        <v>200</v>
      </c>
      <c r="X786" s="1133" t="s">
        <v>228</v>
      </c>
      <c r="Y786" s="1134">
        <v>15</v>
      </c>
      <c r="Z786" s="1135" t="s">
        <v>204</v>
      </c>
      <c r="AA786" s="1117">
        <v>9.5000000000000001E-2</v>
      </c>
      <c r="AB786" s="1123">
        <f t="shared" si="125"/>
        <v>1.425</v>
      </c>
      <c r="AC786" s="1123">
        <f>+AB786*0.12+AB786</f>
        <v>1.5960000000000001</v>
      </c>
      <c r="AD786" s="41"/>
      <c r="AE786" s="39"/>
      <c r="AF786" s="39" t="s">
        <v>199</v>
      </c>
      <c r="AG786" s="24"/>
      <c r="AH786" s="2745"/>
    </row>
    <row r="787" spans="1:34" ht="27" customHeight="1" x14ac:dyDescent="0.25">
      <c r="A787" s="2572"/>
      <c r="B787" s="2569"/>
      <c r="C787" s="2754"/>
      <c r="D787" s="2597"/>
      <c r="E787" s="2748"/>
      <c r="F787" s="2747"/>
      <c r="G787" s="2748"/>
      <c r="H787" s="2748"/>
      <c r="I787" s="2748"/>
      <c r="J787" s="2749"/>
      <c r="K787" s="2749"/>
      <c r="L787" s="2750"/>
      <c r="M787" s="2750"/>
      <c r="N787" s="2748"/>
      <c r="O787" s="2751"/>
      <c r="P787" s="2733"/>
      <c r="Q787" s="2735"/>
      <c r="R787" s="2735"/>
      <c r="S787" s="2735"/>
      <c r="T787" s="2752"/>
      <c r="U787" s="2748"/>
      <c r="V787" s="1144"/>
      <c r="W787" s="665" t="s">
        <v>200</v>
      </c>
      <c r="X787" s="1133" t="s">
        <v>421</v>
      </c>
      <c r="Y787" s="1134">
        <v>21</v>
      </c>
      <c r="Z787" s="1135" t="s">
        <v>204</v>
      </c>
      <c r="AA787" s="1117">
        <v>1.47</v>
      </c>
      <c r="AB787" s="1127">
        <f t="shared" si="125"/>
        <v>30.87</v>
      </c>
      <c r="AC787" s="1127">
        <f t="shared" si="128"/>
        <v>34.574400000000004</v>
      </c>
      <c r="AD787" s="46"/>
      <c r="AE787" s="44"/>
      <c r="AF787" s="44" t="s">
        <v>199</v>
      </c>
      <c r="AG787" s="24"/>
      <c r="AH787" s="2745"/>
    </row>
    <row r="788" spans="1:34" ht="18" customHeight="1" x14ac:dyDescent="0.25">
      <c r="A788" s="2572"/>
      <c r="B788" s="2569"/>
      <c r="C788" s="2753" t="s">
        <v>19</v>
      </c>
      <c r="D788" s="2596" t="s">
        <v>20</v>
      </c>
      <c r="E788" s="2845" t="s">
        <v>77</v>
      </c>
      <c r="F788" s="2757" t="s">
        <v>200</v>
      </c>
      <c r="G788" s="2845" t="s">
        <v>1227</v>
      </c>
      <c r="H788" s="2845" t="s">
        <v>683</v>
      </c>
      <c r="I788" s="2845" t="s">
        <v>1228</v>
      </c>
      <c r="J788" s="3362">
        <v>1</v>
      </c>
      <c r="K788" s="3362">
        <v>19</v>
      </c>
      <c r="L788" s="2853">
        <v>2</v>
      </c>
      <c r="M788" s="2853">
        <v>8</v>
      </c>
      <c r="N788" s="2845" t="s">
        <v>1229</v>
      </c>
      <c r="O788" s="2855" t="s">
        <v>1069</v>
      </c>
      <c r="P788" s="2904">
        <f>SUM(AD788)</f>
        <v>96.263999999999996</v>
      </c>
      <c r="Q788" s="2907">
        <v>0</v>
      </c>
      <c r="R788" s="2907">
        <v>0</v>
      </c>
      <c r="S788" s="2907">
        <v>0</v>
      </c>
      <c r="T788" s="2910">
        <f>+SUM(P788:R791)</f>
        <v>96.263999999999996</v>
      </c>
      <c r="U788" s="2845" t="s">
        <v>681</v>
      </c>
      <c r="V788" s="1155" t="s">
        <v>197</v>
      </c>
      <c r="W788" s="1156"/>
      <c r="X788" s="1149" t="s">
        <v>198</v>
      </c>
      <c r="Y788" s="1150"/>
      <c r="Z788" s="1130"/>
      <c r="AA788" s="1151"/>
      <c r="AB788" s="1157"/>
      <c r="AC788" s="1157"/>
      <c r="AD788" s="17">
        <f>SUM(AC789:AC791)</f>
        <v>96.263999999999996</v>
      </c>
      <c r="AE788" s="14"/>
      <c r="AF788" s="36"/>
      <c r="AG788" s="36"/>
      <c r="AH788" s="2744"/>
    </row>
    <row r="789" spans="1:34" ht="18" customHeight="1" x14ac:dyDescent="0.25">
      <c r="A789" s="2572"/>
      <c r="B789" s="2569"/>
      <c r="C789" s="2754"/>
      <c r="D789" s="2597"/>
      <c r="E789" s="2748"/>
      <c r="F789" s="2747"/>
      <c r="G789" s="2748"/>
      <c r="H789" s="2748"/>
      <c r="I789" s="2748"/>
      <c r="J789" s="3138"/>
      <c r="K789" s="3138"/>
      <c r="L789" s="2854"/>
      <c r="M789" s="2854"/>
      <c r="N789" s="2748"/>
      <c r="O789" s="2751"/>
      <c r="P789" s="2905"/>
      <c r="Q789" s="2908"/>
      <c r="R789" s="2908"/>
      <c r="S789" s="2908"/>
      <c r="T789" s="2911"/>
      <c r="U789" s="2748"/>
      <c r="V789" s="1132"/>
      <c r="W789" s="664" t="s">
        <v>200</v>
      </c>
      <c r="X789" s="1133" t="s">
        <v>226</v>
      </c>
      <c r="Y789" s="1134">
        <v>14</v>
      </c>
      <c r="Z789" s="1135" t="s">
        <v>218</v>
      </c>
      <c r="AA789" s="1136">
        <v>3.26</v>
      </c>
      <c r="AB789" s="1123">
        <f t="shared" si="125"/>
        <v>45.64</v>
      </c>
      <c r="AC789" s="1123">
        <f>AB789</f>
        <v>45.64</v>
      </c>
      <c r="AD789" s="22"/>
      <c r="AE789" s="20"/>
      <c r="AF789" s="20" t="s">
        <v>199</v>
      </c>
      <c r="AG789" s="24"/>
      <c r="AH789" s="2745"/>
    </row>
    <row r="790" spans="1:34" ht="18" customHeight="1" x14ac:dyDescent="0.25">
      <c r="A790" s="2572"/>
      <c r="B790" s="2569"/>
      <c r="C790" s="2754"/>
      <c r="D790" s="2597"/>
      <c r="E790" s="2748"/>
      <c r="F790" s="2747"/>
      <c r="G790" s="2748"/>
      <c r="H790" s="2748"/>
      <c r="I790" s="2748"/>
      <c r="J790" s="3138"/>
      <c r="K790" s="3138"/>
      <c r="L790" s="2854"/>
      <c r="M790" s="2854"/>
      <c r="N790" s="2748"/>
      <c r="O790" s="2751"/>
      <c r="P790" s="2905"/>
      <c r="Q790" s="2908"/>
      <c r="R790" s="2908"/>
      <c r="S790" s="2908"/>
      <c r="T790" s="2911"/>
      <c r="U790" s="2748"/>
      <c r="V790" s="1132"/>
      <c r="W790" s="664" t="s">
        <v>200</v>
      </c>
      <c r="X790" s="1133" t="s">
        <v>228</v>
      </c>
      <c r="Y790" s="1134">
        <v>40</v>
      </c>
      <c r="Z790" s="1135" t="s">
        <v>204</v>
      </c>
      <c r="AA790" s="1117">
        <v>9.5000000000000001E-2</v>
      </c>
      <c r="AB790" s="1123">
        <f t="shared" si="125"/>
        <v>3.8</v>
      </c>
      <c r="AC790" s="1123">
        <f t="shared" si="128"/>
        <v>4.2560000000000002</v>
      </c>
      <c r="AD790" s="22"/>
      <c r="AE790" s="20"/>
      <c r="AF790" s="20" t="s">
        <v>199</v>
      </c>
      <c r="AG790" s="24"/>
      <c r="AH790" s="2745"/>
    </row>
    <row r="791" spans="1:34" ht="18" customHeight="1" thickBot="1" x14ac:dyDescent="0.3">
      <c r="A791" s="2572"/>
      <c r="B791" s="2569"/>
      <c r="C791" s="3490"/>
      <c r="D791" s="2897"/>
      <c r="E791" s="2826"/>
      <c r="F791" s="3158"/>
      <c r="G791" s="2826"/>
      <c r="H791" s="2826"/>
      <c r="I791" s="2826"/>
      <c r="J791" s="3324"/>
      <c r="K791" s="3324"/>
      <c r="L791" s="2903"/>
      <c r="M791" s="2903"/>
      <c r="N791" s="2826"/>
      <c r="O791" s="2832"/>
      <c r="P791" s="2906"/>
      <c r="Q791" s="2909"/>
      <c r="R791" s="2909"/>
      <c r="S791" s="2909"/>
      <c r="T791" s="2912"/>
      <c r="U791" s="2826"/>
      <c r="V791" s="1158"/>
      <c r="W791" s="1159" t="s">
        <v>200</v>
      </c>
      <c r="X791" s="1160" t="s">
        <v>384</v>
      </c>
      <c r="Y791" s="1161">
        <v>30</v>
      </c>
      <c r="Z791" s="1162" t="s">
        <v>204</v>
      </c>
      <c r="AA791" s="1163">
        <v>1.38</v>
      </c>
      <c r="AB791" s="1164">
        <f t="shared" si="125"/>
        <v>41.4</v>
      </c>
      <c r="AC791" s="1164">
        <f t="shared" si="128"/>
        <v>46.367999999999995</v>
      </c>
      <c r="AD791" s="65"/>
      <c r="AE791" s="63"/>
      <c r="AF791" s="63" t="s">
        <v>199</v>
      </c>
      <c r="AG791" s="66"/>
      <c r="AH791" s="2841"/>
    </row>
    <row r="792" spans="1:34" s="67" customFormat="1" ht="22.5" customHeight="1" thickBot="1" x14ac:dyDescent="0.3">
      <c r="A792" s="2572"/>
      <c r="B792" s="2570"/>
      <c r="C792" s="2592" t="s">
        <v>137</v>
      </c>
      <c r="D792" s="2592"/>
      <c r="E792" s="2592"/>
      <c r="F792" s="2592"/>
      <c r="G792" s="2592"/>
      <c r="H792" s="2592"/>
      <c r="I792" s="2592"/>
      <c r="J792" s="2592"/>
      <c r="K792" s="2592"/>
      <c r="L792" s="2592"/>
      <c r="M792" s="2592"/>
      <c r="N792" s="2592"/>
      <c r="O792" s="101" t="s">
        <v>138</v>
      </c>
      <c r="P792" s="117">
        <f>SUM(P739:P791)</f>
        <v>711.0992</v>
      </c>
      <c r="Q792" s="117">
        <f>SUM(Q739:Q791)</f>
        <v>0</v>
      </c>
      <c r="R792" s="117">
        <f>SUM(R739:R791)</f>
        <v>937.1962880000001</v>
      </c>
      <c r="S792" s="117">
        <f>SUM(S739:S791)</f>
        <v>0</v>
      </c>
      <c r="T792" s="117">
        <f>SUM(T739:T791)</f>
        <v>1648.295488</v>
      </c>
      <c r="U792" s="103"/>
      <c r="V792" s="3171" t="s">
        <v>139</v>
      </c>
      <c r="W792" s="2592"/>
      <c r="X792" s="2592"/>
      <c r="Y792" s="2592"/>
      <c r="Z792" s="2592"/>
      <c r="AA792" s="2592"/>
      <c r="AB792" s="2592"/>
      <c r="AC792" s="101" t="s">
        <v>138</v>
      </c>
      <c r="AD792" s="106">
        <f>SUM(AD739:AD791)</f>
        <v>1648.295488</v>
      </c>
      <c r="AE792" s="3172"/>
      <c r="AF792" s="3173"/>
      <c r="AG792" s="3173"/>
      <c r="AH792" s="3174"/>
    </row>
    <row r="793" spans="1:34" s="18" customFormat="1" ht="18" customHeight="1" x14ac:dyDescent="0.25">
      <c r="A793" s="2572"/>
      <c r="B793" s="2589" t="s">
        <v>156</v>
      </c>
      <c r="C793" s="3003" t="s">
        <v>19</v>
      </c>
      <c r="D793" s="3004" t="s">
        <v>20</v>
      </c>
      <c r="E793" s="3005" t="s">
        <v>74</v>
      </c>
      <c r="F793" s="2862" t="s">
        <v>200</v>
      </c>
      <c r="G793" s="2603" t="s">
        <v>699</v>
      </c>
      <c r="H793" s="2603" t="s">
        <v>693</v>
      </c>
      <c r="I793" s="2603" t="s">
        <v>1230</v>
      </c>
      <c r="J793" s="3357">
        <v>15</v>
      </c>
      <c r="K793" s="3357">
        <v>25</v>
      </c>
      <c r="L793" s="2736">
        <v>24</v>
      </c>
      <c r="M793" s="2736">
        <v>24</v>
      </c>
      <c r="N793" s="2603" t="s">
        <v>1231</v>
      </c>
      <c r="O793" s="2738" t="s">
        <v>1232</v>
      </c>
      <c r="P793" s="3283">
        <v>0</v>
      </c>
      <c r="Q793" s="3286">
        <f>SUM(AD793,AD803,AD810)</f>
        <v>1182.2160000000001</v>
      </c>
      <c r="R793" s="3286">
        <v>0</v>
      </c>
      <c r="S793" s="3153">
        <v>0</v>
      </c>
      <c r="T793" s="3289">
        <f>SUM(P793:R813)</f>
        <v>1182.2160000000001</v>
      </c>
      <c r="U793" s="2738" t="s">
        <v>690</v>
      </c>
      <c r="V793" s="86" t="s">
        <v>202</v>
      </c>
      <c r="W793" s="73"/>
      <c r="X793" s="87" t="s">
        <v>198</v>
      </c>
      <c r="Y793" s="88"/>
      <c r="Z793" s="89"/>
      <c r="AA793" s="16"/>
      <c r="AB793" s="16"/>
      <c r="AC793" s="16"/>
      <c r="AD793" s="90">
        <f>SUM(AC794:AC802)</f>
        <v>100.7216</v>
      </c>
      <c r="AE793" s="89"/>
      <c r="AF793" s="91"/>
      <c r="AG793" s="91"/>
      <c r="AH793" s="2849"/>
    </row>
    <row r="794" spans="1:34" s="18" customFormat="1" ht="18" customHeight="1" x14ac:dyDescent="0.25">
      <c r="A794" s="2572"/>
      <c r="B794" s="2569"/>
      <c r="C794" s="2595"/>
      <c r="D794" s="2597"/>
      <c r="E794" s="2748"/>
      <c r="F794" s="2759"/>
      <c r="G794" s="2605"/>
      <c r="H794" s="2605"/>
      <c r="I794" s="2605"/>
      <c r="J794" s="3358"/>
      <c r="K794" s="3358"/>
      <c r="L794" s="2737"/>
      <c r="M794" s="2737"/>
      <c r="N794" s="2605"/>
      <c r="O794" s="2739"/>
      <c r="P794" s="3284"/>
      <c r="Q794" s="3287"/>
      <c r="R794" s="3287"/>
      <c r="S794" s="2767"/>
      <c r="T794" s="3290"/>
      <c r="U794" s="2739"/>
      <c r="V794" s="74"/>
      <c r="W794" s="129" t="s">
        <v>200</v>
      </c>
      <c r="X794" s="935" t="s">
        <v>410</v>
      </c>
      <c r="Y794" s="19">
        <v>14</v>
      </c>
      <c r="Z794" s="20" t="s">
        <v>218</v>
      </c>
      <c r="AA794" s="21">
        <v>3.26</v>
      </c>
      <c r="AB794" s="21">
        <f>+Y794*AA794</f>
        <v>45.64</v>
      </c>
      <c r="AC794" s="21">
        <v>45.64</v>
      </c>
      <c r="AD794" s="22"/>
      <c r="AE794" s="20"/>
      <c r="AF794" s="20"/>
      <c r="AG794" s="20" t="s">
        <v>199</v>
      </c>
      <c r="AH794" s="2745"/>
    </row>
    <row r="795" spans="1:34" s="18" customFormat="1" ht="18" customHeight="1" x14ac:dyDescent="0.25">
      <c r="A795" s="2572"/>
      <c r="B795" s="2569"/>
      <c r="C795" s="2595"/>
      <c r="D795" s="2597"/>
      <c r="E795" s="2748"/>
      <c r="F795" s="2759"/>
      <c r="G795" s="2605"/>
      <c r="H795" s="2605"/>
      <c r="I795" s="2605"/>
      <c r="J795" s="3358"/>
      <c r="K795" s="3358"/>
      <c r="L795" s="2737"/>
      <c r="M795" s="2737"/>
      <c r="N795" s="2605"/>
      <c r="O795" s="2739"/>
      <c r="P795" s="3284"/>
      <c r="Q795" s="3287"/>
      <c r="R795" s="3287"/>
      <c r="S795" s="2767"/>
      <c r="T795" s="3290"/>
      <c r="U795" s="2739"/>
      <c r="V795" s="74"/>
      <c r="W795" s="129" t="s">
        <v>200</v>
      </c>
      <c r="X795" s="935" t="s">
        <v>253</v>
      </c>
      <c r="Y795" s="19">
        <v>15</v>
      </c>
      <c r="Z795" s="20" t="s">
        <v>204</v>
      </c>
      <c r="AA795" s="21">
        <v>0.25</v>
      </c>
      <c r="AB795" s="21">
        <f t="shared" ref="AB795:AB840" si="131">+Y795*AA795</f>
        <v>3.75</v>
      </c>
      <c r="AC795" s="21">
        <f t="shared" ref="AC795:AC840" si="132">+AB795*0.12+AB795</f>
        <v>4.2</v>
      </c>
      <c r="AD795" s="22"/>
      <c r="AE795" s="20"/>
      <c r="AF795" s="20"/>
      <c r="AG795" s="20" t="s">
        <v>199</v>
      </c>
      <c r="AH795" s="2745"/>
    </row>
    <row r="796" spans="1:34" s="18" customFormat="1" ht="18" customHeight="1" x14ac:dyDescent="0.25">
      <c r="A796" s="2572"/>
      <c r="B796" s="2569"/>
      <c r="C796" s="2595"/>
      <c r="D796" s="2597"/>
      <c r="E796" s="2748"/>
      <c r="F796" s="2759"/>
      <c r="G796" s="2605"/>
      <c r="H796" s="2605"/>
      <c r="I796" s="2605"/>
      <c r="J796" s="3358"/>
      <c r="K796" s="3358"/>
      <c r="L796" s="2737"/>
      <c r="M796" s="2737"/>
      <c r="N796" s="2605"/>
      <c r="O796" s="2739"/>
      <c r="P796" s="3284"/>
      <c r="Q796" s="3287"/>
      <c r="R796" s="3287"/>
      <c r="S796" s="2767"/>
      <c r="T796" s="3290"/>
      <c r="U796" s="2739"/>
      <c r="V796" s="74"/>
      <c r="W796" s="129" t="s">
        <v>200</v>
      </c>
      <c r="X796" s="935" t="s">
        <v>411</v>
      </c>
      <c r="Y796" s="19">
        <v>7</v>
      </c>
      <c r="Z796" s="20" t="s">
        <v>204</v>
      </c>
      <c r="AA796" s="21">
        <v>1.66</v>
      </c>
      <c r="AB796" s="21">
        <f t="shared" si="131"/>
        <v>11.62</v>
      </c>
      <c r="AC796" s="21">
        <f t="shared" si="132"/>
        <v>13.014399999999998</v>
      </c>
      <c r="AD796" s="22"/>
      <c r="AE796" s="20"/>
      <c r="AF796" s="20"/>
      <c r="AG796" s="20" t="s">
        <v>199</v>
      </c>
      <c r="AH796" s="2745"/>
    </row>
    <row r="797" spans="1:34" s="18" customFormat="1" ht="18" customHeight="1" x14ac:dyDescent="0.25">
      <c r="A797" s="2572"/>
      <c r="B797" s="2569"/>
      <c r="C797" s="2595"/>
      <c r="D797" s="2597"/>
      <c r="E797" s="2748"/>
      <c r="F797" s="2759"/>
      <c r="G797" s="2605"/>
      <c r="H797" s="2605"/>
      <c r="I797" s="2605"/>
      <c r="J797" s="3358"/>
      <c r="K797" s="3358"/>
      <c r="L797" s="2737"/>
      <c r="M797" s="2737"/>
      <c r="N797" s="2605"/>
      <c r="O797" s="2739"/>
      <c r="P797" s="3284"/>
      <c r="Q797" s="3287"/>
      <c r="R797" s="3287"/>
      <c r="S797" s="2767"/>
      <c r="T797" s="3290"/>
      <c r="U797" s="2739"/>
      <c r="V797" s="74"/>
      <c r="W797" s="129" t="s">
        <v>200</v>
      </c>
      <c r="X797" s="935" t="s">
        <v>241</v>
      </c>
      <c r="Y797" s="19">
        <v>5</v>
      </c>
      <c r="Z797" s="20" t="s">
        <v>204</v>
      </c>
      <c r="AA797" s="21">
        <v>0.57999999999999996</v>
      </c>
      <c r="AB797" s="21">
        <f t="shared" si="131"/>
        <v>2.9</v>
      </c>
      <c r="AC797" s="21">
        <f t="shared" si="132"/>
        <v>3.2479999999999998</v>
      </c>
      <c r="AD797" s="22"/>
      <c r="AE797" s="20"/>
      <c r="AF797" s="20"/>
      <c r="AG797" s="20" t="s">
        <v>199</v>
      </c>
      <c r="AH797" s="2745"/>
    </row>
    <row r="798" spans="1:34" ht="18" customHeight="1" x14ac:dyDescent="0.25">
      <c r="A798" s="2572"/>
      <c r="B798" s="2569"/>
      <c r="C798" s="2595"/>
      <c r="D798" s="2597"/>
      <c r="E798" s="2748"/>
      <c r="F798" s="2759"/>
      <c r="G798" s="2605"/>
      <c r="H798" s="2605"/>
      <c r="I798" s="2605"/>
      <c r="J798" s="3358"/>
      <c r="K798" s="3358"/>
      <c r="L798" s="2737"/>
      <c r="M798" s="2737"/>
      <c r="N798" s="2605"/>
      <c r="O798" s="2739"/>
      <c r="P798" s="3284"/>
      <c r="Q798" s="3287"/>
      <c r="R798" s="3287"/>
      <c r="S798" s="2767"/>
      <c r="T798" s="3290"/>
      <c r="U798" s="2739"/>
      <c r="V798" s="74"/>
      <c r="W798" s="129" t="s">
        <v>200</v>
      </c>
      <c r="X798" s="936" t="s">
        <v>724</v>
      </c>
      <c r="Y798" s="19">
        <v>7</v>
      </c>
      <c r="Z798" s="20" t="s">
        <v>205</v>
      </c>
      <c r="AA798" s="21">
        <v>0.27</v>
      </c>
      <c r="AB798" s="21">
        <f t="shared" si="131"/>
        <v>1.8900000000000001</v>
      </c>
      <c r="AC798" s="21">
        <f t="shared" si="132"/>
        <v>2.1168</v>
      </c>
      <c r="AD798" s="22"/>
      <c r="AE798" s="20"/>
      <c r="AF798" s="20"/>
      <c r="AG798" s="20" t="s">
        <v>199</v>
      </c>
      <c r="AH798" s="2745"/>
    </row>
    <row r="799" spans="1:34" ht="18" customHeight="1" x14ac:dyDescent="0.25">
      <c r="A799" s="2572"/>
      <c r="B799" s="2569"/>
      <c r="C799" s="2595"/>
      <c r="D799" s="2597"/>
      <c r="E799" s="2748"/>
      <c r="F799" s="2759"/>
      <c r="G799" s="2605"/>
      <c r="H799" s="2605"/>
      <c r="I799" s="2605"/>
      <c r="J799" s="3358"/>
      <c r="K799" s="3358"/>
      <c r="L799" s="2737"/>
      <c r="M799" s="2737"/>
      <c r="N799" s="2605"/>
      <c r="O799" s="2739"/>
      <c r="P799" s="3284"/>
      <c r="Q799" s="3287"/>
      <c r="R799" s="3287"/>
      <c r="S799" s="2767"/>
      <c r="T799" s="3290"/>
      <c r="U799" s="2739"/>
      <c r="V799" s="74"/>
      <c r="W799" s="129" t="s">
        <v>200</v>
      </c>
      <c r="X799" s="936" t="s">
        <v>725</v>
      </c>
      <c r="Y799" s="19">
        <v>12</v>
      </c>
      <c r="Z799" s="20" t="s">
        <v>205</v>
      </c>
      <c r="AA799" s="21">
        <v>0.22</v>
      </c>
      <c r="AB799" s="21">
        <f t="shared" si="131"/>
        <v>2.64</v>
      </c>
      <c r="AC799" s="21">
        <f t="shared" si="132"/>
        <v>2.9568000000000003</v>
      </c>
      <c r="AD799" s="22"/>
      <c r="AE799" s="20"/>
      <c r="AF799" s="20"/>
      <c r="AG799" s="20" t="s">
        <v>199</v>
      </c>
      <c r="AH799" s="2745"/>
    </row>
    <row r="800" spans="1:34" ht="18" customHeight="1" x14ac:dyDescent="0.25">
      <c r="A800" s="2572"/>
      <c r="B800" s="2569"/>
      <c r="C800" s="2595"/>
      <c r="D800" s="2597"/>
      <c r="E800" s="2748"/>
      <c r="F800" s="2759"/>
      <c r="G800" s="2605"/>
      <c r="H800" s="2605"/>
      <c r="I800" s="2605"/>
      <c r="J800" s="3358"/>
      <c r="K800" s="3358"/>
      <c r="L800" s="2737"/>
      <c r="M800" s="2737"/>
      <c r="N800" s="2605"/>
      <c r="O800" s="2739"/>
      <c r="P800" s="3284"/>
      <c r="Q800" s="3287"/>
      <c r="R800" s="3287"/>
      <c r="S800" s="2767"/>
      <c r="T800" s="3290"/>
      <c r="U800" s="2739"/>
      <c r="V800" s="74"/>
      <c r="W800" s="129" t="s">
        <v>200</v>
      </c>
      <c r="X800" s="936" t="s">
        <v>726</v>
      </c>
      <c r="Y800" s="19">
        <v>12</v>
      </c>
      <c r="Z800" s="20" t="s">
        <v>205</v>
      </c>
      <c r="AA800" s="21">
        <v>0.78</v>
      </c>
      <c r="AB800" s="21">
        <f t="shared" si="131"/>
        <v>9.36</v>
      </c>
      <c r="AC800" s="21">
        <f t="shared" si="132"/>
        <v>10.4832</v>
      </c>
      <c r="AD800" s="22"/>
      <c r="AE800" s="20"/>
      <c r="AF800" s="20"/>
      <c r="AG800" s="20" t="s">
        <v>199</v>
      </c>
      <c r="AH800" s="2745"/>
    </row>
    <row r="801" spans="1:34" ht="18" customHeight="1" x14ac:dyDescent="0.25">
      <c r="A801" s="2572"/>
      <c r="B801" s="2569"/>
      <c r="C801" s="2595"/>
      <c r="D801" s="2597"/>
      <c r="E801" s="2748"/>
      <c r="F801" s="2759"/>
      <c r="G801" s="2605"/>
      <c r="H801" s="2605"/>
      <c r="I801" s="2605"/>
      <c r="J801" s="3358"/>
      <c r="K801" s="3358"/>
      <c r="L801" s="2737"/>
      <c r="M801" s="2737"/>
      <c r="N801" s="2605"/>
      <c r="O801" s="2739"/>
      <c r="P801" s="3284"/>
      <c r="Q801" s="3287"/>
      <c r="R801" s="3287"/>
      <c r="S801" s="2767"/>
      <c r="T801" s="3290"/>
      <c r="U801" s="2739"/>
      <c r="V801" s="74"/>
      <c r="W801" s="129" t="s">
        <v>200</v>
      </c>
      <c r="X801" s="936" t="s">
        <v>527</v>
      </c>
      <c r="Y801" s="19">
        <v>3</v>
      </c>
      <c r="Z801" s="20" t="s">
        <v>204</v>
      </c>
      <c r="AA801" s="21">
        <v>1.1000000000000001</v>
      </c>
      <c r="AB801" s="21">
        <f t="shared" si="131"/>
        <v>3.3000000000000003</v>
      </c>
      <c r="AC801" s="21">
        <f t="shared" si="132"/>
        <v>3.6960000000000002</v>
      </c>
      <c r="AD801" s="22"/>
      <c r="AE801" s="20"/>
      <c r="AF801" s="20"/>
      <c r="AG801" s="20" t="s">
        <v>199</v>
      </c>
      <c r="AH801" s="2745"/>
    </row>
    <row r="802" spans="1:34" ht="18" customHeight="1" x14ac:dyDescent="0.25">
      <c r="A802" s="2572"/>
      <c r="B802" s="2569"/>
      <c r="C802" s="2595"/>
      <c r="D802" s="2597"/>
      <c r="E802" s="2748"/>
      <c r="F802" s="2759"/>
      <c r="G802" s="2605"/>
      <c r="H802" s="2605"/>
      <c r="I802" s="2605"/>
      <c r="J802" s="3358"/>
      <c r="K802" s="3358"/>
      <c r="L802" s="2737"/>
      <c r="M802" s="2737"/>
      <c r="N802" s="2605"/>
      <c r="O802" s="2739"/>
      <c r="P802" s="3284"/>
      <c r="Q802" s="3287"/>
      <c r="R802" s="3287"/>
      <c r="S802" s="2767"/>
      <c r="T802" s="3290"/>
      <c r="U802" s="2739"/>
      <c r="V802" s="74"/>
      <c r="W802" s="129" t="s">
        <v>200</v>
      </c>
      <c r="X802" s="936" t="s">
        <v>528</v>
      </c>
      <c r="Y802" s="19">
        <v>4</v>
      </c>
      <c r="Z802" s="20" t="s">
        <v>204</v>
      </c>
      <c r="AA802" s="21">
        <v>3.43</v>
      </c>
      <c r="AB802" s="21">
        <f t="shared" si="131"/>
        <v>13.72</v>
      </c>
      <c r="AC802" s="21">
        <f t="shared" si="132"/>
        <v>15.366400000000001</v>
      </c>
      <c r="AD802" s="22"/>
      <c r="AE802" s="20"/>
      <c r="AF802" s="20"/>
      <c r="AG802" s="20" t="s">
        <v>199</v>
      </c>
      <c r="AH802" s="2745"/>
    </row>
    <row r="803" spans="1:34" ht="33.950000000000003" customHeight="1" x14ac:dyDescent="0.25">
      <c r="A803" s="2572"/>
      <c r="B803" s="2569"/>
      <c r="C803" s="2595"/>
      <c r="D803" s="2597"/>
      <c r="E803" s="2748"/>
      <c r="F803" s="2759"/>
      <c r="G803" s="2605"/>
      <c r="H803" s="2605"/>
      <c r="I803" s="2605"/>
      <c r="J803" s="3358"/>
      <c r="K803" s="3358"/>
      <c r="L803" s="2737"/>
      <c r="M803" s="2737"/>
      <c r="N803" s="2605"/>
      <c r="O803" s="2739"/>
      <c r="P803" s="3284"/>
      <c r="Q803" s="3287"/>
      <c r="R803" s="3287"/>
      <c r="S803" s="2767"/>
      <c r="T803" s="3290"/>
      <c r="U803" s="2739"/>
      <c r="V803" s="132" t="s">
        <v>236</v>
      </c>
      <c r="W803" s="74"/>
      <c r="X803" s="133" t="s">
        <v>225</v>
      </c>
      <c r="Y803" s="19"/>
      <c r="Z803" s="20"/>
      <c r="AA803" s="21"/>
      <c r="AB803" s="21"/>
      <c r="AC803" s="21"/>
      <c r="AD803" s="22">
        <f>SUM(AC804:AC809)</f>
        <v>1065.232</v>
      </c>
      <c r="AE803" s="20"/>
      <c r="AF803" s="20"/>
      <c r="AG803" s="20"/>
      <c r="AH803" s="2745"/>
    </row>
    <row r="804" spans="1:34" ht="33.950000000000003" customHeight="1" x14ac:dyDescent="0.25">
      <c r="A804" s="2572"/>
      <c r="B804" s="2569"/>
      <c r="C804" s="2850"/>
      <c r="D804" s="2597"/>
      <c r="E804" s="2748"/>
      <c r="F804" s="2759"/>
      <c r="G804" s="2605"/>
      <c r="H804" s="2605"/>
      <c r="I804" s="2605"/>
      <c r="J804" s="3358"/>
      <c r="K804" s="3358"/>
      <c r="L804" s="2737"/>
      <c r="M804" s="2737"/>
      <c r="N804" s="2605"/>
      <c r="O804" s="2739"/>
      <c r="P804" s="3284"/>
      <c r="Q804" s="3287"/>
      <c r="R804" s="3287"/>
      <c r="S804" s="2767"/>
      <c r="T804" s="3290"/>
      <c r="U804" s="2739"/>
      <c r="V804" s="515"/>
      <c r="W804" s="129" t="s">
        <v>200</v>
      </c>
      <c r="X804" s="936" t="s">
        <v>1233</v>
      </c>
      <c r="Y804" s="147">
        <v>15</v>
      </c>
      <c r="Z804" s="140" t="s">
        <v>204</v>
      </c>
      <c r="AA804" s="116">
        <v>10.26</v>
      </c>
      <c r="AB804" s="21">
        <f t="shared" si="131"/>
        <v>153.9</v>
      </c>
      <c r="AC804" s="21">
        <f t="shared" si="132"/>
        <v>172.36799999999999</v>
      </c>
      <c r="AD804" s="139"/>
      <c r="AE804" s="140"/>
      <c r="AF804" s="140"/>
      <c r="AG804" s="140" t="s">
        <v>199</v>
      </c>
      <c r="AH804" s="2745"/>
    </row>
    <row r="805" spans="1:34" ht="33.950000000000003" customHeight="1" x14ac:dyDescent="0.25">
      <c r="A805" s="2572"/>
      <c r="B805" s="2569"/>
      <c r="C805" s="2850"/>
      <c r="D805" s="2597"/>
      <c r="E805" s="2748"/>
      <c r="F805" s="2759"/>
      <c r="G805" s="2605"/>
      <c r="H805" s="2605"/>
      <c r="I805" s="2605"/>
      <c r="J805" s="3358"/>
      <c r="K805" s="3358"/>
      <c r="L805" s="2737"/>
      <c r="M805" s="2737"/>
      <c r="N805" s="2605"/>
      <c r="O805" s="2739"/>
      <c r="P805" s="3284"/>
      <c r="Q805" s="3287"/>
      <c r="R805" s="3287"/>
      <c r="S805" s="2767"/>
      <c r="T805" s="3290"/>
      <c r="U805" s="2739"/>
      <c r="V805" s="515"/>
      <c r="W805" s="129" t="s">
        <v>200</v>
      </c>
      <c r="X805" s="936" t="s">
        <v>1234</v>
      </c>
      <c r="Y805" s="147">
        <v>14</v>
      </c>
      <c r="Z805" s="140" t="s">
        <v>204</v>
      </c>
      <c r="AA805" s="116">
        <v>10.26</v>
      </c>
      <c r="AB805" s="21">
        <f t="shared" si="131"/>
        <v>143.63999999999999</v>
      </c>
      <c r="AC805" s="21">
        <f t="shared" si="132"/>
        <v>160.87679999999997</v>
      </c>
      <c r="AD805" s="139"/>
      <c r="AE805" s="140"/>
      <c r="AF805" s="140"/>
      <c r="AG805" s="140" t="s">
        <v>199</v>
      </c>
      <c r="AH805" s="2745"/>
    </row>
    <row r="806" spans="1:34" ht="33.950000000000003" customHeight="1" x14ac:dyDescent="0.25">
      <c r="A806" s="2572"/>
      <c r="B806" s="2569"/>
      <c r="C806" s="2850"/>
      <c r="D806" s="2597"/>
      <c r="E806" s="2748"/>
      <c r="F806" s="2759"/>
      <c r="G806" s="2605"/>
      <c r="H806" s="2605"/>
      <c r="I806" s="2605"/>
      <c r="J806" s="3358"/>
      <c r="K806" s="3358"/>
      <c r="L806" s="2737"/>
      <c r="M806" s="2737"/>
      <c r="N806" s="2605"/>
      <c r="O806" s="2739"/>
      <c r="P806" s="3284"/>
      <c r="Q806" s="3287"/>
      <c r="R806" s="3287"/>
      <c r="S806" s="2767"/>
      <c r="T806" s="3290"/>
      <c r="U806" s="2739"/>
      <c r="V806" s="515"/>
      <c r="W806" s="129" t="s">
        <v>200</v>
      </c>
      <c r="X806" s="936" t="s">
        <v>1235</v>
      </c>
      <c r="Y806" s="147">
        <v>14</v>
      </c>
      <c r="Z806" s="140" t="s">
        <v>204</v>
      </c>
      <c r="AA806" s="116">
        <v>10.26</v>
      </c>
      <c r="AB806" s="21">
        <f t="shared" si="131"/>
        <v>143.63999999999999</v>
      </c>
      <c r="AC806" s="21">
        <f t="shared" si="132"/>
        <v>160.87679999999997</v>
      </c>
      <c r="AD806" s="139"/>
      <c r="AE806" s="140"/>
      <c r="AF806" s="140"/>
      <c r="AG806" s="140" t="s">
        <v>199</v>
      </c>
      <c r="AH806" s="2745"/>
    </row>
    <row r="807" spans="1:34" ht="33.950000000000003" customHeight="1" x14ac:dyDescent="0.25">
      <c r="A807" s="2572"/>
      <c r="B807" s="2569"/>
      <c r="C807" s="2850"/>
      <c r="D807" s="2597"/>
      <c r="E807" s="2748"/>
      <c r="F807" s="2759"/>
      <c r="G807" s="2605"/>
      <c r="H807" s="2605"/>
      <c r="I807" s="2605"/>
      <c r="J807" s="3358"/>
      <c r="K807" s="3358"/>
      <c r="L807" s="2737"/>
      <c r="M807" s="2737"/>
      <c r="N807" s="2605"/>
      <c r="O807" s="2739"/>
      <c r="P807" s="3284"/>
      <c r="Q807" s="3287"/>
      <c r="R807" s="3287"/>
      <c r="S807" s="2767"/>
      <c r="T807" s="3290"/>
      <c r="U807" s="2739"/>
      <c r="V807" s="515"/>
      <c r="W807" s="129" t="s">
        <v>200</v>
      </c>
      <c r="X807" s="937" t="s">
        <v>1236</v>
      </c>
      <c r="Y807" s="147">
        <v>14</v>
      </c>
      <c r="Z807" s="140" t="s">
        <v>204</v>
      </c>
      <c r="AA807" s="116">
        <v>10.26</v>
      </c>
      <c r="AB807" s="21">
        <f t="shared" si="131"/>
        <v>143.63999999999999</v>
      </c>
      <c r="AC807" s="21">
        <f t="shared" si="132"/>
        <v>160.87679999999997</v>
      </c>
      <c r="AD807" s="139"/>
      <c r="AE807" s="140"/>
      <c r="AF807" s="140"/>
      <c r="AG807" s="140" t="s">
        <v>199</v>
      </c>
      <c r="AH807" s="2745"/>
    </row>
    <row r="808" spans="1:34" ht="33.950000000000003" customHeight="1" x14ac:dyDescent="0.25">
      <c r="A808" s="2572"/>
      <c r="B808" s="2569"/>
      <c r="C808" s="2850"/>
      <c r="D808" s="2597"/>
      <c r="E808" s="2748"/>
      <c r="F808" s="2759"/>
      <c r="G808" s="2605"/>
      <c r="H808" s="2605"/>
      <c r="I808" s="2605"/>
      <c r="J808" s="3358"/>
      <c r="K808" s="3358"/>
      <c r="L808" s="2737"/>
      <c r="M808" s="2737"/>
      <c r="N808" s="2605"/>
      <c r="O808" s="2739"/>
      <c r="P808" s="3284"/>
      <c r="Q808" s="3287"/>
      <c r="R808" s="3287"/>
      <c r="S808" s="2767"/>
      <c r="T808" s="3290"/>
      <c r="U808" s="2739"/>
      <c r="V808" s="515"/>
      <c r="W808" s="129" t="s">
        <v>200</v>
      </c>
      <c r="X808" s="937" t="s">
        <v>727</v>
      </c>
      <c r="Y808" s="147">
        <v>2</v>
      </c>
      <c r="Z808" s="140" t="s">
        <v>204</v>
      </c>
      <c r="AA808" s="148">
        <v>158.78</v>
      </c>
      <c r="AB808" s="21">
        <f t="shared" si="131"/>
        <v>317.56</v>
      </c>
      <c r="AC808" s="21">
        <f t="shared" si="132"/>
        <v>355.66719999999998</v>
      </c>
      <c r="AD808" s="139"/>
      <c r="AE808" s="140"/>
      <c r="AF808" s="140"/>
      <c r="AG808" s="140" t="s">
        <v>199</v>
      </c>
      <c r="AH808" s="2745"/>
    </row>
    <row r="809" spans="1:34" ht="33.950000000000003" customHeight="1" x14ac:dyDescent="0.25">
      <c r="A809" s="2572"/>
      <c r="B809" s="2569"/>
      <c r="C809" s="2850"/>
      <c r="D809" s="2597"/>
      <c r="E809" s="2748"/>
      <c r="F809" s="2759"/>
      <c r="G809" s="2605"/>
      <c r="H809" s="2605"/>
      <c r="I809" s="2605"/>
      <c r="J809" s="3358"/>
      <c r="K809" s="3358"/>
      <c r="L809" s="2737"/>
      <c r="M809" s="2737"/>
      <c r="N809" s="2605"/>
      <c r="O809" s="2739"/>
      <c r="P809" s="3284"/>
      <c r="Q809" s="3287"/>
      <c r="R809" s="3287"/>
      <c r="S809" s="2767"/>
      <c r="T809" s="3290"/>
      <c r="U809" s="2739"/>
      <c r="V809" s="515"/>
      <c r="W809" s="129" t="s">
        <v>200</v>
      </c>
      <c r="X809" s="937" t="s">
        <v>1237</v>
      </c>
      <c r="Y809" s="147">
        <v>4</v>
      </c>
      <c r="Z809" s="140" t="s">
        <v>204</v>
      </c>
      <c r="AA809" s="148">
        <v>12.18</v>
      </c>
      <c r="AB809" s="21">
        <f t="shared" si="131"/>
        <v>48.72</v>
      </c>
      <c r="AC809" s="21">
        <f t="shared" si="132"/>
        <v>54.566400000000002</v>
      </c>
      <c r="AD809" s="139"/>
      <c r="AE809" s="140"/>
      <c r="AF809" s="140"/>
      <c r="AG809" s="140" t="s">
        <v>199</v>
      </c>
      <c r="AH809" s="2745"/>
    </row>
    <row r="810" spans="1:34" ht="18" customHeight="1" x14ac:dyDescent="0.25">
      <c r="A810" s="2572"/>
      <c r="B810" s="2569"/>
      <c r="C810" s="2850"/>
      <c r="D810" s="2597"/>
      <c r="E810" s="2748"/>
      <c r="F810" s="2759"/>
      <c r="G810" s="2605"/>
      <c r="H810" s="2605"/>
      <c r="I810" s="2605"/>
      <c r="J810" s="3358"/>
      <c r="K810" s="3358"/>
      <c r="L810" s="2737"/>
      <c r="M810" s="2737"/>
      <c r="N810" s="2605"/>
      <c r="O810" s="2739"/>
      <c r="P810" s="3284"/>
      <c r="Q810" s="3287"/>
      <c r="R810" s="3287"/>
      <c r="S810" s="2767"/>
      <c r="T810" s="3290"/>
      <c r="U810" s="2739"/>
      <c r="V810" s="515" t="s">
        <v>388</v>
      </c>
      <c r="W810" s="145"/>
      <c r="X810" s="1165" t="s">
        <v>212</v>
      </c>
      <c r="Y810" s="147"/>
      <c r="Z810" s="140"/>
      <c r="AA810" s="116"/>
      <c r="AB810" s="21"/>
      <c r="AC810" s="21"/>
      <c r="AD810" s="139">
        <f>SUM(AC811:AC813)</f>
        <v>16.2624</v>
      </c>
      <c r="AE810" s="140"/>
      <c r="AF810" s="140"/>
      <c r="AG810" s="140"/>
      <c r="AH810" s="2745"/>
    </row>
    <row r="811" spans="1:34" ht="18" customHeight="1" x14ac:dyDescent="0.25">
      <c r="A811" s="2572"/>
      <c r="B811" s="2569"/>
      <c r="C811" s="2850"/>
      <c r="D811" s="2597"/>
      <c r="E811" s="2748"/>
      <c r="F811" s="2759"/>
      <c r="G811" s="2605"/>
      <c r="H811" s="2605"/>
      <c r="I811" s="2605"/>
      <c r="J811" s="3358"/>
      <c r="K811" s="3358"/>
      <c r="L811" s="2737"/>
      <c r="M811" s="2737"/>
      <c r="N811" s="2605"/>
      <c r="O811" s="2739"/>
      <c r="P811" s="3284"/>
      <c r="Q811" s="3287"/>
      <c r="R811" s="3287"/>
      <c r="S811" s="2767"/>
      <c r="T811" s="3290"/>
      <c r="U811" s="2739"/>
      <c r="V811" s="515"/>
      <c r="W811" s="129" t="s">
        <v>200</v>
      </c>
      <c r="X811" s="937" t="s">
        <v>1238</v>
      </c>
      <c r="Y811" s="147">
        <v>2</v>
      </c>
      <c r="Z811" s="140" t="s">
        <v>204</v>
      </c>
      <c r="AA811" s="116">
        <v>2.72</v>
      </c>
      <c r="AB811" s="21">
        <f t="shared" ref="AB811" si="133">+Y811*AA811</f>
        <v>5.44</v>
      </c>
      <c r="AC811" s="21">
        <f t="shared" ref="AC811" si="134">+AB811*0.12+AB811</f>
        <v>6.0928000000000004</v>
      </c>
      <c r="AD811" s="139"/>
      <c r="AE811" s="140"/>
      <c r="AF811" s="140"/>
      <c r="AG811" s="140" t="s">
        <v>199</v>
      </c>
      <c r="AH811" s="2745"/>
    </row>
    <row r="812" spans="1:34" ht="18" customHeight="1" x14ac:dyDescent="0.25">
      <c r="A812" s="2572"/>
      <c r="B812" s="2569"/>
      <c r="C812" s="2850"/>
      <c r="D812" s="2597"/>
      <c r="E812" s="2748"/>
      <c r="F812" s="2759"/>
      <c r="G812" s="2605"/>
      <c r="H812" s="2605"/>
      <c r="I812" s="2605"/>
      <c r="J812" s="3358"/>
      <c r="K812" s="3358"/>
      <c r="L812" s="2737"/>
      <c r="M812" s="2737"/>
      <c r="N812" s="2605"/>
      <c r="O812" s="2739"/>
      <c r="P812" s="3284"/>
      <c r="Q812" s="3287"/>
      <c r="R812" s="3287"/>
      <c r="S812" s="2767"/>
      <c r="T812" s="3290"/>
      <c r="U812" s="2739"/>
      <c r="V812" s="515"/>
      <c r="W812" s="129" t="s">
        <v>200</v>
      </c>
      <c r="X812" s="937" t="s">
        <v>728</v>
      </c>
      <c r="Y812" s="147">
        <v>2</v>
      </c>
      <c r="Z812" s="140" t="s">
        <v>204</v>
      </c>
      <c r="AA812" s="116">
        <v>2.5099999999999998</v>
      </c>
      <c r="AB812" s="21">
        <f t="shared" si="131"/>
        <v>5.0199999999999996</v>
      </c>
      <c r="AC812" s="21">
        <f t="shared" si="132"/>
        <v>5.6223999999999998</v>
      </c>
      <c r="AD812" s="139"/>
      <c r="AE812" s="140"/>
      <c r="AF812" s="140"/>
      <c r="AG812" s="140" t="s">
        <v>199</v>
      </c>
      <c r="AH812" s="2745"/>
    </row>
    <row r="813" spans="1:34" ht="18" customHeight="1" x14ac:dyDescent="0.25">
      <c r="A813" s="2572"/>
      <c r="B813" s="2569"/>
      <c r="C813" s="2850"/>
      <c r="D813" s="2597"/>
      <c r="E813" s="2846"/>
      <c r="F813" s="2847"/>
      <c r="G813" s="2605"/>
      <c r="H813" s="2605"/>
      <c r="I813" s="2605"/>
      <c r="J813" s="3358"/>
      <c r="K813" s="3358"/>
      <c r="L813" s="2737"/>
      <c r="M813" s="2737"/>
      <c r="N813" s="2605"/>
      <c r="O813" s="2739"/>
      <c r="P813" s="3284"/>
      <c r="Q813" s="3287"/>
      <c r="R813" s="3287"/>
      <c r="S813" s="3154"/>
      <c r="T813" s="3290"/>
      <c r="U813" s="2812"/>
      <c r="V813" s="75"/>
      <c r="W813" s="143" t="s">
        <v>200</v>
      </c>
      <c r="X813" s="1019" t="s">
        <v>320</v>
      </c>
      <c r="Y813" s="25">
        <v>2</v>
      </c>
      <c r="Z813" s="26" t="s">
        <v>204</v>
      </c>
      <c r="AA813" s="27">
        <v>2.0299999999999998</v>
      </c>
      <c r="AB813" s="27">
        <f t="shared" si="131"/>
        <v>4.0599999999999996</v>
      </c>
      <c r="AC813" s="27">
        <f t="shared" si="132"/>
        <v>4.5471999999999992</v>
      </c>
      <c r="AD813" s="28"/>
      <c r="AE813" s="26"/>
      <c r="AF813" s="26"/>
      <c r="AG813" s="26" t="s">
        <v>199</v>
      </c>
      <c r="AH813" s="2822"/>
    </row>
    <row r="814" spans="1:34" ht="18" customHeight="1" x14ac:dyDescent="0.25">
      <c r="A814" s="2573"/>
      <c r="B814" s="2588"/>
      <c r="C814" s="3488" t="s">
        <v>19</v>
      </c>
      <c r="D814" s="2843" t="s">
        <v>20</v>
      </c>
      <c r="E814" s="3119" t="s">
        <v>77</v>
      </c>
      <c r="F814" s="2757" t="s">
        <v>200</v>
      </c>
      <c r="G814" s="2845" t="s">
        <v>700</v>
      </c>
      <c r="H814" s="2845" t="s">
        <v>694</v>
      </c>
      <c r="I814" s="2845" t="s">
        <v>707</v>
      </c>
      <c r="J814" s="2760">
        <v>0</v>
      </c>
      <c r="K814" s="2760">
        <v>2</v>
      </c>
      <c r="L814" s="2761">
        <v>0</v>
      </c>
      <c r="M814" s="2761">
        <v>2</v>
      </c>
      <c r="N814" s="2845" t="s">
        <v>713</v>
      </c>
      <c r="O814" s="2855" t="s">
        <v>718</v>
      </c>
      <c r="P814" s="3188">
        <v>0</v>
      </c>
      <c r="Q814" s="3190">
        <f>+AD814+AD822+AD827</f>
        <v>213.04719999999998</v>
      </c>
      <c r="R814" s="3190">
        <v>0</v>
      </c>
      <c r="S814" s="3190">
        <v>0</v>
      </c>
      <c r="T814" s="3204">
        <f>SUM(P814:R830)</f>
        <v>213.04719999999998</v>
      </c>
      <c r="U814" s="2839" t="s">
        <v>690</v>
      </c>
      <c r="V814" s="79" t="s">
        <v>202</v>
      </c>
      <c r="W814" s="76"/>
      <c r="X814" s="107" t="s">
        <v>198</v>
      </c>
      <c r="Y814" s="31"/>
      <c r="Z814" s="32"/>
      <c r="AA814" s="33"/>
      <c r="AB814" s="34"/>
      <c r="AC814" s="34"/>
      <c r="AD814" s="35">
        <f>SUM(AC815:AC821)</f>
        <v>12.925599999999999</v>
      </c>
      <c r="AE814" s="32"/>
      <c r="AF814" s="36"/>
      <c r="AG814" s="32"/>
      <c r="AH814" s="2744" t="s">
        <v>1239</v>
      </c>
    </row>
    <row r="815" spans="1:34" ht="18" customHeight="1" x14ac:dyDescent="0.25">
      <c r="A815" s="2571" t="s">
        <v>153</v>
      </c>
      <c r="B815" s="2577" t="s">
        <v>156</v>
      </c>
      <c r="C815" s="3488"/>
      <c r="D815" s="2824"/>
      <c r="E815" s="3120"/>
      <c r="F815" s="2747"/>
      <c r="G815" s="2748"/>
      <c r="H815" s="2748"/>
      <c r="I815" s="2748"/>
      <c r="J815" s="2749"/>
      <c r="K815" s="2749"/>
      <c r="L815" s="2750"/>
      <c r="M815" s="2750"/>
      <c r="N815" s="2748"/>
      <c r="O815" s="2751"/>
      <c r="P815" s="3189"/>
      <c r="Q815" s="3191"/>
      <c r="R815" s="3191"/>
      <c r="S815" s="3191"/>
      <c r="T815" s="3205"/>
      <c r="U815" s="2739"/>
      <c r="V815" s="80"/>
      <c r="W815" s="129" t="s">
        <v>200</v>
      </c>
      <c r="X815" s="935" t="s">
        <v>410</v>
      </c>
      <c r="Y815" s="38">
        <v>1</v>
      </c>
      <c r="Z815" s="39" t="s">
        <v>218</v>
      </c>
      <c r="AA815" s="21">
        <v>3.26</v>
      </c>
      <c r="AB815" s="21">
        <f t="shared" ref="AB815:AB821" si="135">+Y815*AA815</f>
        <v>3.26</v>
      </c>
      <c r="AC815" s="21">
        <v>3.26</v>
      </c>
      <c r="AD815" s="41"/>
      <c r="AE815" s="24"/>
      <c r="AF815" s="24"/>
      <c r="AG815" s="24" t="s">
        <v>199</v>
      </c>
      <c r="AH815" s="2745"/>
    </row>
    <row r="816" spans="1:34" ht="18" customHeight="1" x14ac:dyDescent="0.25">
      <c r="A816" s="2572"/>
      <c r="B816" s="2578"/>
      <c r="C816" s="3488"/>
      <c r="D816" s="2824"/>
      <c r="E816" s="3120"/>
      <c r="F816" s="2747"/>
      <c r="G816" s="2748"/>
      <c r="H816" s="2748"/>
      <c r="I816" s="2748"/>
      <c r="J816" s="2749"/>
      <c r="K816" s="2749"/>
      <c r="L816" s="2750"/>
      <c r="M816" s="2750"/>
      <c r="N816" s="2748"/>
      <c r="O816" s="2751"/>
      <c r="P816" s="3189"/>
      <c r="Q816" s="3191"/>
      <c r="R816" s="3191"/>
      <c r="S816" s="3191"/>
      <c r="T816" s="3205"/>
      <c r="U816" s="2739"/>
      <c r="V816" s="80"/>
      <c r="W816" s="129" t="s">
        <v>200</v>
      </c>
      <c r="X816" s="935" t="s">
        <v>253</v>
      </c>
      <c r="Y816" s="38">
        <v>3</v>
      </c>
      <c r="Z816" s="39" t="s">
        <v>204</v>
      </c>
      <c r="AA816" s="21">
        <v>0.25</v>
      </c>
      <c r="AB816" s="21">
        <f t="shared" si="135"/>
        <v>0.75</v>
      </c>
      <c r="AC816" s="21">
        <f t="shared" ref="AC816:AC821" si="136">+AB816*0.12+AB816</f>
        <v>0.84</v>
      </c>
      <c r="AD816" s="41"/>
      <c r="AE816" s="24"/>
      <c r="AF816" s="24"/>
      <c r="AG816" s="24" t="s">
        <v>199</v>
      </c>
      <c r="AH816" s="2745"/>
    </row>
    <row r="817" spans="1:34" ht="18" customHeight="1" x14ac:dyDescent="0.25">
      <c r="A817" s="2572"/>
      <c r="B817" s="2578"/>
      <c r="C817" s="3488"/>
      <c r="D817" s="2824"/>
      <c r="E817" s="3120"/>
      <c r="F817" s="2747"/>
      <c r="G817" s="2748"/>
      <c r="H817" s="2748"/>
      <c r="I817" s="2748"/>
      <c r="J817" s="2749"/>
      <c r="K817" s="2749"/>
      <c r="L817" s="2750"/>
      <c r="M817" s="2750"/>
      <c r="N817" s="2748"/>
      <c r="O817" s="2751"/>
      <c r="P817" s="3189"/>
      <c r="Q817" s="3191"/>
      <c r="R817" s="3191"/>
      <c r="S817" s="3191"/>
      <c r="T817" s="3205"/>
      <c r="U817" s="2739"/>
      <c r="V817" s="80"/>
      <c r="W817" s="129" t="s">
        <v>200</v>
      </c>
      <c r="X817" s="935" t="s">
        <v>411</v>
      </c>
      <c r="Y817" s="38">
        <v>1</v>
      </c>
      <c r="Z817" s="39" t="s">
        <v>204</v>
      </c>
      <c r="AA817" s="21">
        <v>1.66</v>
      </c>
      <c r="AB817" s="21">
        <f t="shared" si="135"/>
        <v>1.66</v>
      </c>
      <c r="AC817" s="21">
        <f t="shared" si="136"/>
        <v>1.8592</v>
      </c>
      <c r="AD817" s="41"/>
      <c r="AE817" s="24"/>
      <c r="AF817" s="24"/>
      <c r="AG817" s="24" t="s">
        <v>199</v>
      </c>
      <c r="AH817" s="2745"/>
    </row>
    <row r="818" spans="1:34" ht="18" customHeight="1" x14ac:dyDescent="0.25">
      <c r="A818" s="2572"/>
      <c r="B818" s="2578"/>
      <c r="C818" s="3488"/>
      <c r="D818" s="2824"/>
      <c r="E818" s="3120"/>
      <c r="F818" s="2747"/>
      <c r="G818" s="2748"/>
      <c r="H818" s="2748"/>
      <c r="I818" s="2748"/>
      <c r="J818" s="2749"/>
      <c r="K818" s="2749"/>
      <c r="L818" s="2750"/>
      <c r="M818" s="2750"/>
      <c r="N818" s="2748"/>
      <c r="O818" s="2751"/>
      <c r="P818" s="3189"/>
      <c r="Q818" s="3191"/>
      <c r="R818" s="3191"/>
      <c r="S818" s="3191"/>
      <c r="T818" s="3205"/>
      <c r="U818" s="2739"/>
      <c r="V818" s="80"/>
      <c r="W818" s="129" t="s">
        <v>200</v>
      </c>
      <c r="X818" s="936" t="s">
        <v>724</v>
      </c>
      <c r="Y818" s="38">
        <v>1</v>
      </c>
      <c r="Z818" s="39" t="s">
        <v>205</v>
      </c>
      <c r="AA818" s="21">
        <v>0.27</v>
      </c>
      <c r="AB818" s="21">
        <f t="shared" si="135"/>
        <v>0.27</v>
      </c>
      <c r="AC818" s="21">
        <f t="shared" si="136"/>
        <v>0.3024</v>
      </c>
      <c r="AD818" s="41"/>
      <c r="AE818" s="24"/>
      <c r="AF818" s="24"/>
      <c r="AG818" s="24" t="s">
        <v>199</v>
      </c>
      <c r="AH818" s="2745"/>
    </row>
    <row r="819" spans="1:34" ht="18" customHeight="1" x14ac:dyDescent="0.25">
      <c r="A819" s="2572"/>
      <c r="B819" s="2578"/>
      <c r="C819" s="3488"/>
      <c r="D819" s="2824"/>
      <c r="E819" s="3120"/>
      <c r="F819" s="2747"/>
      <c r="G819" s="2748"/>
      <c r="H819" s="2748"/>
      <c r="I819" s="2748"/>
      <c r="J819" s="2749"/>
      <c r="K819" s="2749"/>
      <c r="L819" s="2750"/>
      <c r="M819" s="2750"/>
      <c r="N819" s="2748"/>
      <c r="O819" s="2751"/>
      <c r="P819" s="3189"/>
      <c r="Q819" s="3191"/>
      <c r="R819" s="3191"/>
      <c r="S819" s="3191"/>
      <c r="T819" s="3205"/>
      <c r="U819" s="2739"/>
      <c r="V819" s="80"/>
      <c r="W819" s="129" t="s">
        <v>200</v>
      </c>
      <c r="X819" s="936" t="s">
        <v>725</v>
      </c>
      <c r="Y819" s="38">
        <v>1</v>
      </c>
      <c r="Z819" s="39" t="s">
        <v>205</v>
      </c>
      <c r="AA819" s="21">
        <v>0.22</v>
      </c>
      <c r="AB819" s="21">
        <f t="shared" si="135"/>
        <v>0.22</v>
      </c>
      <c r="AC819" s="21">
        <f t="shared" si="136"/>
        <v>0.24640000000000001</v>
      </c>
      <c r="AD819" s="41"/>
      <c r="AE819" s="24"/>
      <c r="AF819" s="24"/>
      <c r="AG819" s="24" t="s">
        <v>199</v>
      </c>
      <c r="AH819" s="2745"/>
    </row>
    <row r="820" spans="1:34" ht="18" customHeight="1" x14ac:dyDescent="0.25">
      <c r="A820" s="2572"/>
      <c r="B820" s="2578"/>
      <c r="C820" s="3488"/>
      <c r="D820" s="2824"/>
      <c r="E820" s="3120"/>
      <c r="F820" s="2747"/>
      <c r="G820" s="2748"/>
      <c r="H820" s="2748"/>
      <c r="I820" s="2748"/>
      <c r="J820" s="2749"/>
      <c r="K820" s="2749"/>
      <c r="L820" s="2750"/>
      <c r="M820" s="2750"/>
      <c r="N820" s="2748"/>
      <c r="O820" s="2751"/>
      <c r="P820" s="3189"/>
      <c r="Q820" s="3191"/>
      <c r="R820" s="3191"/>
      <c r="S820" s="3191"/>
      <c r="T820" s="3205"/>
      <c r="U820" s="2739"/>
      <c r="V820" s="80"/>
      <c r="W820" s="129" t="s">
        <v>200</v>
      </c>
      <c r="X820" s="936" t="s">
        <v>726</v>
      </c>
      <c r="Y820" s="38">
        <v>1</v>
      </c>
      <c r="Z820" s="39" t="s">
        <v>205</v>
      </c>
      <c r="AA820" s="21">
        <v>0.78</v>
      </c>
      <c r="AB820" s="21">
        <f t="shared" si="135"/>
        <v>0.78</v>
      </c>
      <c r="AC820" s="21">
        <f t="shared" si="136"/>
        <v>0.87360000000000004</v>
      </c>
      <c r="AD820" s="41"/>
      <c r="AE820" s="24"/>
      <c r="AF820" s="24"/>
      <c r="AG820" s="24" t="s">
        <v>199</v>
      </c>
      <c r="AH820" s="2745"/>
    </row>
    <row r="821" spans="1:34" ht="18" customHeight="1" x14ac:dyDescent="0.25">
      <c r="A821" s="2572"/>
      <c r="B821" s="2578"/>
      <c r="C821" s="3488"/>
      <c r="D821" s="2824"/>
      <c r="E821" s="3120"/>
      <c r="F821" s="2747"/>
      <c r="G821" s="2748"/>
      <c r="H821" s="2748"/>
      <c r="I821" s="2748"/>
      <c r="J821" s="2749"/>
      <c r="K821" s="2749"/>
      <c r="L821" s="2750"/>
      <c r="M821" s="2750"/>
      <c r="N821" s="2748"/>
      <c r="O821" s="2751"/>
      <c r="P821" s="3189"/>
      <c r="Q821" s="3191"/>
      <c r="R821" s="3191"/>
      <c r="S821" s="3191"/>
      <c r="T821" s="3205"/>
      <c r="U821" s="2739"/>
      <c r="V821" s="80"/>
      <c r="W821" s="129" t="s">
        <v>200</v>
      </c>
      <c r="X821" s="936" t="s">
        <v>1240</v>
      </c>
      <c r="Y821" s="59">
        <v>3</v>
      </c>
      <c r="Z821" s="60" t="s">
        <v>204</v>
      </c>
      <c r="AA821" s="34">
        <v>1.65</v>
      </c>
      <c r="AB821" s="21">
        <f t="shared" si="135"/>
        <v>4.9499999999999993</v>
      </c>
      <c r="AC821" s="21">
        <f t="shared" si="136"/>
        <v>5.5439999999999987</v>
      </c>
      <c r="AD821" s="41"/>
      <c r="AE821" s="24"/>
      <c r="AF821" s="24"/>
      <c r="AG821" s="24" t="s">
        <v>199</v>
      </c>
      <c r="AH821" s="2745"/>
    </row>
    <row r="822" spans="1:34" ht="33.950000000000003" customHeight="1" x14ac:dyDescent="0.25">
      <c r="A822" s="2572"/>
      <c r="B822" s="2578"/>
      <c r="C822" s="3488"/>
      <c r="D822" s="2824"/>
      <c r="E822" s="3120"/>
      <c r="F822" s="2747"/>
      <c r="G822" s="2748"/>
      <c r="H822" s="2748"/>
      <c r="I822" s="2748"/>
      <c r="J822" s="2749"/>
      <c r="K822" s="2749"/>
      <c r="L822" s="2750"/>
      <c r="M822" s="2750"/>
      <c r="N822" s="2748"/>
      <c r="O822" s="2751"/>
      <c r="P822" s="3189"/>
      <c r="Q822" s="3191"/>
      <c r="R822" s="3191"/>
      <c r="S822" s="3191"/>
      <c r="T822" s="3205"/>
      <c r="U822" s="2739"/>
      <c r="V822" s="132" t="s">
        <v>236</v>
      </c>
      <c r="W822" s="74"/>
      <c r="X822" s="133" t="s">
        <v>225</v>
      </c>
      <c r="Y822" s="38"/>
      <c r="Z822" s="39"/>
      <c r="AA822" s="40"/>
      <c r="AB822" s="21"/>
      <c r="AC822" s="21"/>
      <c r="AD822" s="41">
        <f>+SUM(AC823:AC826)</f>
        <v>183.85919999999999</v>
      </c>
      <c r="AE822" s="24"/>
      <c r="AF822" s="24"/>
      <c r="AG822" s="24"/>
      <c r="AH822" s="2745"/>
    </row>
    <row r="823" spans="1:34" ht="33.950000000000003" customHeight="1" x14ac:dyDescent="0.25">
      <c r="A823" s="2572"/>
      <c r="B823" s="2578"/>
      <c r="C823" s="3488"/>
      <c r="D823" s="2824"/>
      <c r="E823" s="3120"/>
      <c r="F823" s="2747"/>
      <c r="G823" s="2748"/>
      <c r="H823" s="2748"/>
      <c r="I823" s="2748"/>
      <c r="J823" s="2749"/>
      <c r="K823" s="2749"/>
      <c r="L823" s="2750"/>
      <c r="M823" s="2750"/>
      <c r="N823" s="2748"/>
      <c r="O823" s="2751"/>
      <c r="P823" s="3189"/>
      <c r="Q823" s="3191"/>
      <c r="R823" s="3191"/>
      <c r="S823" s="3191"/>
      <c r="T823" s="3205"/>
      <c r="U823" s="2739"/>
      <c r="V823" s="515"/>
      <c r="W823" s="129" t="s">
        <v>200</v>
      </c>
      <c r="X823" s="936" t="s">
        <v>1233</v>
      </c>
      <c r="Y823" s="54">
        <v>4</v>
      </c>
      <c r="Z823" s="55" t="s">
        <v>204</v>
      </c>
      <c r="AA823" s="116">
        <v>10.26</v>
      </c>
      <c r="AB823" s="21">
        <f t="shared" ref="AB823:AB826" si="137">+Y823*AA823</f>
        <v>41.04</v>
      </c>
      <c r="AC823" s="21">
        <f t="shared" ref="AC823:AC826" si="138">+AB823*0.12+AB823</f>
        <v>45.964799999999997</v>
      </c>
      <c r="AD823" s="57"/>
      <c r="AE823" s="58"/>
      <c r="AF823" s="58"/>
      <c r="AG823" s="58" t="s">
        <v>199</v>
      </c>
      <c r="AH823" s="2745"/>
    </row>
    <row r="824" spans="1:34" ht="33.950000000000003" customHeight="1" x14ac:dyDescent="0.25">
      <c r="A824" s="2572"/>
      <c r="B824" s="2578"/>
      <c r="C824" s="3488"/>
      <c r="D824" s="2824"/>
      <c r="E824" s="3120"/>
      <c r="F824" s="2747"/>
      <c r="G824" s="2748"/>
      <c r="H824" s="2748"/>
      <c r="I824" s="2748"/>
      <c r="J824" s="2749"/>
      <c r="K824" s="2749"/>
      <c r="L824" s="2750"/>
      <c r="M824" s="2750"/>
      <c r="N824" s="2748"/>
      <c r="O824" s="2751"/>
      <c r="P824" s="3189"/>
      <c r="Q824" s="3191"/>
      <c r="R824" s="3191"/>
      <c r="S824" s="3191"/>
      <c r="T824" s="3205"/>
      <c r="U824" s="2739"/>
      <c r="V824" s="515"/>
      <c r="W824" s="129" t="s">
        <v>200</v>
      </c>
      <c r="X824" s="936" t="s">
        <v>1234</v>
      </c>
      <c r="Y824" s="54">
        <v>4</v>
      </c>
      <c r="Z824" s="55" t="s">
        <v>204</v>
      </c>
      <c r="AA824" s="116">
        <v>10.26</v>
      </c>
      <c r="AB824" s="21">
        <f t="shared" si="137"/>
        <v>41.04</v>
      </c>
      <c r="AC824" s="21">
        <f t="shared" si="138"/>
        <v>45.964799999999997</v>
      </c>
      <c r="AD824" s="57"/>
      <c r="AE824" s="58"/>
      <c r="AF824" s="58"/>
      <c r="AG824" s="58" t="s">
        <v>199</v>
      </c>
      <c r="AH824" s="2745"/>
    </row>
    <row r="825" spans="1:34" ht="33.950000000000003" customHeight="1" x14ac:dyDescent="0.25">
      <c r="A825" s="2572"/>
      <c r="B825" s="2578"/>
      <c r="C825" s="3488"/>
      <c r="D825" s="2824"/>
      <c r="E825" s="3120"/>
      <c r="F825" s="2747"/>
      <c r="G825" s="2748"/>
      <c r="H825" s="2748"/>
      <c r="I825" s="2748"/>
      <c r="J825" s="2749"/>
      <c r="K825" s="2749"/>
      <c r="L825" s="2750"/>
      <c r="M825" s="2750"/>
      <c r="N825" s="2748"/>
      <c r="O825" s="2751"/>
      <c r="P825" s="3189"/>
      <c r="Q825" s="3191"/>
      <c r="R825" s="3191"/>
      <c r="S825" s="3191"/>
      <c r="T825" s="3205"/>
      <c r="U825" s="2739"/>
      <c r="V825" s="515"/>
      <c r="W825" s="129" t="s">
        <v>200</v>
      </c>
      <c r="X825" s="936" t="s">
        <v>1235</v>
      </c>
      <c r="Y825" s="38">
        <v>4</v>
      </c>
      <c r="Z825" s="55" t="s">
        <v>204</v>
      </c>
      <c r="AA825" s="116">
        <v>10.26</v>
      </c>
      <c r="AB825" s="21">
        <f t="shared" si="137"/>
        <v>41.04</v>
      </c>
      <c r="AC825" s="21">
        <f t="shared" si="138"/>
        <v>45.964799999999997</v>
      </c>
      <c r="AD825" s="57"/>
      <c r="AE825" s="58"/>
      <c r="AF825" s="58"/>
      <c r="AG825" s="58" t="s">
        <v>199</v>
      </c>
      <c r="AH825" s="2745"/>
    </row>
    <row r="826" spans="1:34" ht="33.950000000000003" customHeight="1" x14ac:dyDescent="0.25">
      <c r="A826" s="2572"/>
      <c r="B826" s="2578"/>
      <c r="C826" s="3488"/>
      <c r="D826" s="2824"/>
      <c r="E826" s="3120"/>
      <c r="F826" s="2747"/>
      <c r="G826" s="2748"/>
      <c r="H826" s="2748"/>
      <c r="I826" s="2748"/>
      <c r="J826" s="2749"/>
      <c r="K826" s="2749"/>
      <c r="L826" s="2750"/>
      <c r="M826" s="2750"/>
      <c r="N826" s="2748"/>
      <c r="O826" s="2751"/>
      <c r="P826" s="3189"/>
      <c r="Q826" s="3191"/>
      <c r="R826" s="3191"/>
      <c r="S826" s="3191"/>
      <c r="T826" s="3205"/>
      <c r="U826" s="2739"/>
      <c r="V826" s="515"/>
      <c r="W826" s="129" t="s">
        <v>200</v>
      </c>
      <c r="X826" s="936" t="s">
        <v>1236</v>
      </c>
      <c r="Y826" s="38">
        <v>4</v>
      </c>
      <c r="Z826" s="39" t="s">
        <v>204</v>
      </c>
      <c r="AA826" s="40">
        <v>10.26</v>
      </c>
      <c r="AB826" s="21">
        <f t="shared" si="137"/>
        <v>41.04</v>
      </c>
      <c r="AC826" s="21">
        <f t="shared" si="138"/>
        <v>45.964799999999997</v>
      </c>
      <c r="AD826" s="57"/>
      <c r="AE826" s="58"/>
      <c r="AF826" s="58"/>
      <c r="AG826" s="58" t="s">
        <v>199</v>
      </c>
      <c r="AH826" s="2745"/>
    </row>
    <row r="827" spans="1:34" ht="18" customHeight="1" x14ac:dyDescent="0.25">
      <c r="A827" s="2572"/>
      <c r="B827" s="2578"/>
      <c r="C827" s="3488"/>
      <c r="D827" s="2824"/>
      <c r="E827" s="3120"/>
      <c r="F827" s="2747"/>
      <c r="G827" s="2748"/>
      <c r="H827" s="2748"/>
      <c r="I827" s="2748"/>
      <c r="J827" s="2749"/>
      <c r="K827" s="2749"/>
      <c r="L827" s="2750"/>
      <c r="M827" s="2750"/>
      <c r="N827" s="2748"/>
      <c r="O827" s="2751"/>
      <c r="P827" s="3189"/>
      <c r="Q827" s="3191"/>
      <c r="R827" s="3191"/>
      <c r="S827" s="3191"/>
      <c r="T827" s="3205"/>
      <c r="U827" s="2739"/>
      <c r="V827" s="515" t="s">
        <v>388</v>
      </c>
      <c r="W827" s="145"/>
      <c r="X827" s="1165" t="s">
        <v>212</v>
      </c>
      <c r="Y827" s="38"/>
      <c r="Z827" s="39"/>
      <c r="AA827" s="40"/>
      <c r="AB827" s="21"/>
      <c r="AC827" s="21"/>
      <c r="AD827" s="41">
        <f>SUM(AC828:AC830)</f>
        <v>16.2624</v>
      </c>
      <c r="AE827" s="58"/>
      <c r="AF827" s="58"/>
      <c r="AG827" s="58"/>
      <c r="AH827" s="2745"/>
    </row>
    <row r="828" spans="1:34" ht="18" customHeight="1" x14ac:dyDescent="0.25">
      <c r="A828" s="2572"/>
      <c r="B828" s="2578"/>
      <c r="C828" s="3488"/>
      <c r="D828" s="2824"/>
      <c r="E828" s="3120"/>
      <c r="F828" s="2747"/>
      <c r="G828" s="2748"/>
      <c r="H828" s="2748"/>
      <c r="I828" s="2748"/>
      <c r="J828" s="2749"/>
      <c r="K828" s="2749"/>
      <c r="L828" s="2750"/>
      <c r="M828" s="2750"/>
      <c r="N828" s="2748"/>
      <c r="O828" s="2751"/>
      <c r="P828" s="3189"/>
      <c r="Q828" s="3191"/>
      <c r="R828" s="3191"/>
      <c r="S828" s="3191"/>
      <c r="T828" s="3205"/>
      <c r="U828" s="2739"/>
      <c r="V828" s="515"/>
      <c r="W828" s="129" t="s">
        <v>200</v>
      </c>
      <c r="X828" s="937" t="s">
        <v>1238</v>
      </c>
      <c r="Y828" s="38">
        <v>2</v>
      </c>
      <c r="Z828" s="140" t="s">
        <v>204</v>
      </c>
      <c r="AA828" s="116">
        <v>2.72</v>
      </c>
      <c r="AB828" s="21">
        <f t="shared" ref="AB828:AB830" si="139">+Y828*AA828</f>
        <v>5.44</v>
      </c>
      <c r="AC828" s="21">
        <f t="shared" ref="AC828:AC830" si="140">+AB828*0.12+AB828</f>
        <v>6.0928000000000004</v>
      </c>
      <c r="AE828" s="58"/>
      <c r="AF828" s="58"/>
      <c r="AG828" s="58" t="s">
        <v>199</v>
      </c>
      <c r="AH828" s="2745"/>
    </row>
    <row r="829" spans="1:34" ht="18" customHeight="1" x14ac:dyDescent="0.25">
      <c r="A829" s="2572"/>
      <c r="B829" s="2578"/>
      <c r="C829" s="3488"/>
      <c r="D829" s="2824"/>
      <c r="E829" s="3120"/>
      <c r="F829" s="2747"/>
      <c r="G829" s="2748"/>
      <c r="H829" s="2748"/>
      <c r="I829" s="2748"/>
      <c r="J829" s="2749"/>
      <c r="K829" s="2749"/>
      <c r="L829" s="2750"/>
      <c r="M829" s="2750"/>
      <c r="N829" s="2748"/>
      <c r="O829" s="2751"/>
      <c r="P829" s="3189"/>
      <c r="Q829" s="3191"/>
      <c r="R829" s="3191"/>
      <c r="S829" s="3191"/>
      <c r="T829" s="3205"/>
      <c r="U829" s="2739"/>
      <c r="V829" s="515"/>
      <c r="W829" s="129" t="s">
        <v>200</v>
      </c>
      <c r="X829" s="937" t="s">
        <v>728</v>
      </c>
      <c r="Y829" s="38">
        <v>2</v>
      </c>
      <c r="Z829" s="140" t="s">
        <v>204</v>
      </c>
      <c r="AA829" s="116">
        <v>2.5099999999999998</v>
      </c>
      <c r="AB829" s="21">
        <f t="shared" si="139"/>
        <v>5.0199999999999996</v>
      </c>
      <c r="AC829" s="21">
        <f t="shared" si="140"/>
        <v>5.6223999999999998</v>
      </c>
      <c r="AD829" s="613"/>
      <c r="AE829" s="58"/>
      <c r="AF829" s="58"/>
      <c r="AG829" s="58" t="s">
        <v>199</v>
      </c>
      <c r="AH829" s="2745"/>
    </row>
    <row r="830" spans="1:34" ht="18" customHeight="1" x14ac:dyDescent="0.25">
      <c r="A830" s="2572"/>
      <c r="B830" s="2578"/>
      <c r="C830" s="3488"/>
      <c r="D830" s="2824"/>
      <c r="E830" s="3120"/>
      <c r="F830" s="2747"/>
      <c r="G830" s="2748"/>
      <c r="H830" s="2748"/>
      <c r="I830" s="2748"/>
      <c r="J830" s="2749"/>
      <c r="K830" s="2749"/>
      <c r="L830" s="2750"/>
      <c r="M830" s="2750"/>
      <c r="N830" s="2748"/>
      <c r="O830" s="2751"/>
      <c r="P830" s="3189"/>
      <c r="Q830" s="3191"/>
      <c r="R830" s="3191"/>
      <c r="S830" s="3191"/>
      <c r="T830" s="3205"/>
      <c r="U830" s="2812"/>
      <c r="V830" s="614"/>
      <c r="W830" s="143" t="s">
        <v>200</v>
      </c>
      <c r="X830" s="1019" t="s">
        <v>320</v>
      </c>
      <c r="Y830" s="25">
        <v>2</v>
      </c>
      <c r="Z830" s="26" t="s">
        <v>204</v>
      </c>
      <c r="AA830" s="27">
        <v>2.0299999999999998</v>
      </c>
      <c r="AB830" s="27">
        <f t="shared" si="139"/>
        <v>4.0599999999999996</v>
      </c>
      <c r="AC830" s="27">
        <f t="shared" si="140"/>
        <v>4.5471999999999992</v>
      </c>
      <c r="AD830" s="28"/>
      <c r="AE830" s="26"/>
      <c r="AF830" s="26"/>
      <c r="AG830" s="26" t="s">
        <v>199</v>
      </c>
      <c r="AH830" s="2745"/>
    </row>
    <row r="831" spans="1:34" ht="18" customHeight="1" x14ac:dyDescent="0.25">
      <c r="A831" s="2572"/>
      <c r="B831" s="2578"/>
      <c r="C831" s="3488" t="s">
        <v>19</v>
      </c>
      <c r="D831" s="2843" t="s">
        <v>20</v>
      </c>
      <c r="E831" s="3119" t="s">
        <v>77</v>
      </c>
      <c r="F831" s="2757" t="s">
        <v>200</v>
      </c>
      <c r="G831" s="2845" t="s">
        <v>701</v>
      </c>
      <c r="H831" s="2845" t="s">
        <v>695</v>
      </c>
      <c r="I831" s="2845" t="s">
        <v>1241</v>
      </c>
      <c r="J831" s="2760">
        <v>9</v>
      </c>
      <c r="K831" s="2760">
        <v>25</v>
      </c>
      <c r="L831" s="2761">
        <v>24</v>
      </c>
      <c r="M831" s="2761">
        <v>24</v>
      </c>
      <c r="N831" s="2845" t="s">
        <v>714</v>
      </c>
      <c r="O831" s="2855" t="s">
        <v>719</v>
      </c>
      <c r="P831" s="3188">
        <v>0</v>
      </c>
      <c r="Q831" s="3190">
        <f>+AD831+AD841+AD846</f>
        <v>387.65839999999997</v>
      </c>
      <c r="R831" s="3190">
        <v>0</v>
      </c>
      <c r="S831" s="3190">
        <v>0</v>
      </c>
      <c r="T831" s="3204">
        <f>SUM(P831:R863)</f>
        <v>387.65839999999997</v>
      </c>
      <c r="U831" s="2839" t="s">
        <v>690</v>
      </c>
      <c r="V831" s="79" t="s">
        <v>202</v>
      </c>
      <c r="W831" s="76"/>
      <c r="X831" s="107" t="s">
        <v>198</v>
      </c>
      <c r="Y831" s="31"/>
      <c r="Z831" s="32"/>
      <c r="AA831" s="33"/>
      <c r="AB831" s="34"/>
      <c r="AC831" s="34"/>
      <c r="AD831" s="35">
        <f>SUM(AC832:AC840)</f>
        <v>35.575199999999995</v>
      </c>
      <c r="AE831" s="32"/>
      <c r="AF831" s="36"/>
      <c r="AG831" s="32"/>
      <c r="AH831" s="2744"/>
    </row>
    <row r="832" spans="1:34" ht="18" customHeight="1" x14ac:dyDescent="0.25">
      <c r="A832" s="2572"/>
      <c r="B832" s="2578"/>
      <c r="C832" s="3488"/>
      <c r="D832" s="2824"/>
      <c r="E832" s="3120"/>
      <c r="F832" s="2747"/>
      <c r="G832" s="2748"/>
      <c r="H832" s="2748"/>
      <c r="I832" s="2748"/>
      <c r="J832" s="2749"/>
      <c r="K832" s="2749"/>
      <c r="L832" s="2750"/>
      <c r="M832" s="2750"/>
      <c r="N832" s="2748"/>
      <c r="O832" s="2751"/>
      <c r="P832" s="3189"/>
      <c r="Q832" s="3191"/>
      <c r="R832" s="3191"/>
      <c r="S832" s="3191"/>
      <c r="T832" s="3205"/>
      <c r="U832" s="2739"/>
      <c r="V832" s="80"/>
      <c r="W832" s="129" t="s">
        <v>200</v>
      </c>
      <c r="X832" s="935" t="s">
        <v>410</v>
      </c>
      <c r="Y832" s="38">
        <v>5</v>
      </c>
      <c r="Z832" s="39" t="s">
        <v>218</v>
      </c>
      <c r="AA832" s="21">
        <v>3.26</v>
      </c>
      <c r="AB832" s="21">
        <f>+Y832*AA832</f>
        <v>16.299999999999997</v>
      </c>
      <c r="AC832" s="21">
        <v>16.3</v>
      </c>
      <c r="AD832" s="41"/>
      <c r="AE832" s="24"/>
      <c r="AF832" s="24"/>
      <c r="AG832" s="24" t="s">
        <v>199</v>
      </c>
      <c r="AH832" s="2745"/>
    </row>
    <row r="833" spans="1:34" ht="18" customHeight="1" x14ac:dyDescent="0.25">
      <c r="A833" s="2572"/>
      <c r="B833" s="2578"/>
      <c r="C833" s="3488"/>
      <c r="D833" s="2824"/>
      <c r="E833" s="3120"/>
      <c r="F833" s="2747"/>
      <c r="G833" s="2748"/>
      <c r="H833" s="2748"/>
      <c r="I833" s="2748"/>
      <c r="J833" s="2749"/>
      <c r="K833" s="2749"/>
      <c r="L833" s="2750"/>
      <c r="M833" s="2750"/>
      <c r="N833" s="2748"/>
      <c r="O833" s="2751"/>
      <c r="P833" s="3189"/>
      <c r="Q833" s="3191"/>
      <c r="R833" s="3191"/>
      <c r="S833" s="3191"/>
      <c r="T833" s="3205"/>
      <c r="U833" s="2739"/>
      <c r="V833" s="80"/>
      <c r="W833" s="129" t="s">
        <v>200</v>
      </c>
      <c r="X833" s="935" t="s">
        <v>253</v>
      </c>
      <c r="Y833" s="38">
        <v>5</v>
      </c>
      <c r="Z833" s="39" t="s">
        <v>204</v>
      </c>
      <c r="AA833" s="21">
        <v>0.25</v>
      </c>
      <c r="AB833" s="21">
        <f t="shared" ref="AB833:AB836" si="141">+Y833*AA833</f>
        <v>1.25</v>
      </c>
      <c r="AC833" s="21">
        <f t="shared" ref="AC833:AC836" si="142">+AB833*0.12+AB833</f>
        <v>1.4</v>
      </c>
      <c r="AD833" s="41"/>
      <c r="AE833" s="24"/>
      <c r="AF833" s="24"/>
      <c r="AG833" s="24" t="s">
        <v>199</v>
      </c>
      <c r="AH833" s="2745"/>
    </row>
    <row r="834" spans="1:34" ht="18" customHeight="1" x14ac:dyDescent="0.25">
      <c r="A834" s="2572"/>
      <c r="B834" s="2578"/>
      <c r="C834" s="3488"/>
      <c r="D834" s="2824"/>
      <c r="E834" s="3120"/>
      <c r="F834" s="2747"/>
      <c r="G834" s="2748"/>
      <c r="H834" s="2748"/>
      <c r="I834" s="2748"/>
      <c r="J834" s="2749"/>
      <c r="K834" s="2749"/>
      <c r="L834" s="2750"/>
      <c r="M834" s="2750"/>
      <c r="N834" s="2748"/>
      <c r="O834" s="2751"/>
      <c r="P834" s="3189"/>
      <c r="Q834" s="3191"/>
      <c r="R834" s="3191"/>
      <c r="S834" s="3191"/>
      <c r="T834" s="3205"/>
      <c r="U834" s="2739"/>
      <c r="V834" s="80"/>
      <c r="W834" s="129" t="s">
        <v>200</v>
      </c>
      <c r="X834" s="935" t="s">
        <v>411</v>
      </c>
      <c r="Y834" s="38">
        <v>2</v>
      </c>
      <c r="Z834" s="39" t="s">
        <v>204</v>
      </c>
      <c r="AA834" s="21">
        <v>1.66</v>
      </c>
      <c r="AB834" s="21">
        <f t="shared" si="141"/>
        <v>3.32</v>
      </c>
      <c r="AC834" s="21">
        <f t="shared" si="142"/>
        <v>3.7183999999999999</v>
      </c>
      <c r="AD834" s="41"/>
      <c r="AE834" s="24"/>
      <c r="AF834" s="24"/>
      <c r="AG834" s="24" t="s">
        <v>199</v>
      </c>
      <c r="AH834" s="2745"/>
    </row>
    <row r="835" spans="1:34" ht="18" customHeight="1" x14ac:dyDescent="0.25">
      <c r="A835" s="2572"/>
      <c r="B835" s="2578"/>
      <c r="C835" s="3488"/>
      <c r="D835" s="2824"/>
      <c r="E835" s="3120"/>
      <c r="F835" s="2747"/>
      <c r="G835" s="2748"/>
      <c r="H835" s="2748"/>
      <c r="I835" s="2748"/>
      <c r="J835" s="2749"/>
      <c r="K835" s="2749"/>
      <c r="L835" s="2750"/>
      <c r="M835" s="2750"/>
      <c r="N835" s="2748"/>
      <c r="O835" s="2751"/>
      <c r="P835" s="3189"/>
      <c r="Q835" s="3191"/>
      <c r="R835" s="3191"/>
      <c r="S835" s="3191"/>
      <c r="T835" s="3205"/>
      <c r="U835" s="2739"/>
      <c r="V835" s="80"/>
      <c r="W835" s="129" t="s">
        <v>200</v>
      </c>
      <c r="X835" s="936" t="s">
        <v>724</v>
      </c>
      <c r="Y835" s="38">
        <v>2</v>
      </c>
      <c r="Z835" s="39" t="s">
        <v>205</v>
      </c>
      <c r="AA835" s="21">
        <v>0.27</v>
      </c>
      <c r="AB835" s="21">
        <f t="shared" si="141"/>
        <v>0.54</v>
      </c>
      <c r="AC835" s="21">
        <f t="shared" si="142"/>
        <v>0.6048</v>
      </c>
      <c r="AD835" s="41"/>
      <c r="AE835" s="24"/>
      <c r="AF835" s="24"/>
      <c r="AG835" s="24" t="s">
        <v>199</v>
      </c>
      <c r="AH835" s="2745"/>
    </row>
    <row r="836" spans="1:34" ht="18" customHeight="1" x14ac:dyDescent="0.25">
      <c r="A836" s="2572"/>
      <c r="B836" s="2578"/>
      <c r="C836" s="3488"/>
      <c r="D836" s="2824"/>
      <c r="E836" s="3120"/>
      <c r="F836" s="2747"/>
      <c r="G836" s="2748"/>
      <c r="H836" s="2748"/>
      <c r="I836" s="2748"/>
      <c r="J836" s="2749"/>
      <c r="K836" s="2749"/>
      <c r="L836" s="2750"/>
      <c r="M836" s="2750"/>
      <c r="N836" s="2748"/>
      <c r="O836" s="2751"/>
      <c r="P836" s="3189"/>
      <c r="Q836" s="3191"/>
      <c r="R836" s="3191"/>
      <c r="S836" s="3191"/>
      <c r="T836" s="3205"/>
      <c r="U836" s="2739"/>
      <c r="V836" s="80"/>
      <c r="W836" s="129" t="s">
        <v>200</v>
      </c>
      <c r="X836" s="936" t="s">
        <v>725</v>
      </c>
      <c r="Y836" s="38">
        <v>2</v>
      </c>
      <c r="Z836" s="39" t="s">
        <v>205</v>
      </c>
      <c r="AA836" s="21">
        <v>0.22</v>
      </c>
      <c r="AB836" s="21">
        <f t="shared" si="141"/>
        <v>0.44</v>
      </c>
      <c r="AC836" s="21">
        <f t="shared" si="142"/>
        <v>0.49280000000000002</v>
      </c>
      <c r="AD836" s="41"/>
      <c r="AE836" s="24"/>
      <c r="AF836" s="24"/>
      <c r="AG836" s="24" t="s">
        <v>199</v>
      </c>
      <c r="AH836" s="2745"/>
    </row>
    <row r="837" spans="1:34" ht="18" customHeight="1" x14ac:dyDescent="0.25">
      <c r="A837" s="2572"/>
      <c r="B837" s="2578"/>
      <c r="C837" s="3488"/>
      <c r="D837" s="2824"/>
      <c r="E837" s="3120"/>
      <c r="F837" s="2747"/>
      <c r="G837" s="2748"/>
      <c r="H837" s="2748"/>
      <c r="I837" s="2748"/>
      <c r="J837" s="2749"/>
      <c r="K837" s="2749"/>
      <c r="L837" s="2750"/>
      <c r="M837" s="2750"/>
      <c r="N837" s="2748"/>
      <c r="O837" s="2751"/>
      <c r="P837" s="3189"/>
      <c r="Q837" s="3191"/>
      <c r="R837" s="3191"/>
      <c r="S837" s="3191"/>
      <c r="T837" s="3205"/>
      <c r="U837" s="2739"/>
      <c r="V837" s="80"/>
      <c r="W837" s="129" t="s">
        <v>200</v>
      </c>
      <c r="X837" s="936" t="s">
        <v>726</v>
      </c>
      <c r="Y837" s="38">
        <v>2</v>
      </c>
      <c r="Z837" s="39" t="s">
        <v>205</v>
      </c>
      <c r="AA837" s="21">
        <v>0.78</v>
      </c>
      <c r="AB837" s="21">
        <f t="shared" si="131"/>
        <v>1.56</v>
      </c>
      <c r="AC837" s="21">
        <f t="shared" si="132"/>
        <v>1.7472000000000001</v>
      </c>
      <c r="AD837" s="41"/>
      <c r="AE837" s="24"/>
      <c r="AF837" s="24"/>
      <c r="AG837" s="24" t="s">
        <v>199</v>
      </c>
      <c r="AH837" s="2745"/>
    </row>
    <row r="838" spans="1:34" ht="18" customHeight="1" x14ac:dyDescent="0.25">
      <c r="A838" s="2572"/>
      <c r="B838" s="2578"/>
      <c r="C838" s="3488"/>
      <c r="D838" s="2824"/>
      <c r="E838" s="3120"/>
      <c r="F838" s="2747"/>
      <c r="G838" s="2748"/>
      <c r="H838" s="2748"/>
      <c r="I838" s="2748"/>
      <c r="J838" s="2749"/>
      <c r="K838" s="2749"/>
      <c r="L838" s="2750"/>
      <c r="M838" s="2750"/>
      <c r="N838" s="2748"/>
      <c r="O838" s="2751"/>
      <c r="P838" s="3189"/>
      <c r="Q838" s="3191"/>
      <c r="R838" s="3191"/>
      <c r="S838" s="3191"/>
      <c r="T838" s="3205"/>
      <c r="U838" s="2739"/>
      <c r="V838" s="80"/>
      <c r="W838" s="129" t="s">
        <v>200</v>
      </c>
      <c r="X838" s="936" t="s">
        <v>729</v>
      </c>
      <c r="Y838" s="38">
        <v>1</v>
      </c>
      <c r="Z838" s="39" t="s">
        <v>204</v>
      </c>
      <c r="AA838" s="21">
        <v>1.1000000000000001</v>
      </c>
      <c r="AB838" s="21">
        <f t="shared" si="131"/>
        <v>1.1000000000000001</v>
      </c>
      <c r="AC838" s="21">
        <f t="shared" si="132"/>
        <v>1.2320000000000002</v>
      </c>
      <c r="AD838" s="41"/>
      <c r="AE838" s="24"/>
      <c r="AF838" s="24"/>
      <c r="AG838" s="24" t="s">
        <v>199</v>
      </c>
      <c r="AH838" s="2745"/>
    </row>
    <row r="839" spans="1:34" ht="18" customHeight="1" x14ac:dyDescent="0.25">
      <c r="A839" s="2572"/>
      <c r="B839" s="2578"/>
      <c r="C839" s="3488"/>
      <c r="D839" s="2824"/>
      <c r="E839" s="3120"/>
      <c r="F839" s="2747"/>
      <c r="G839" s="2748"/>
      <c r="H839" s="2748"/>
      <c r="I839" s="2748"/>
      <c r="J839" s="2749"/>
      <c r="K839" s="2749"/>
      <c r="L839" s="2750"/>
      <c r="M839" s="2750"/>
      <c r="N839" s="2748"/>
      <c r="O839" s="2751"/>
      <c r="P839" s="3189"/>
      <c r="Q839" s="3191"/>
      <c r="R839" s="3191"/>
      <c r="S839" s="3191"/>
      <c r="T839" s="3205"/>
      <c r="U839" s="2739"/>
      <c r="V839" s="80"/>
      <c r="W839" s="129" t="s">
        <v>200</v>
      </c>
      <c r="X839" s="936" t="s">
        <v>730</v>
      </c>
      <c r="Y839" s="38">
        <v>5</v>
      </c>
      <c r="Z839" s="39" t="s">
        <v>204</v>
      </c>
      <c r="AA839" s="21">
        <v>0.88</v>
      </c>
      <c r="AB839" s="21">
        <f t="shared" si="131"/>
        <v>4.4000000000000004</v>
      </c>
      <c r="AC839" s="21">
        <f t="shared" si="132"/>
        <v>4.9280000000000008</v>
      </c>
      <c r="AD839" s="41"/>
      <c r="AE839" s="24"/>
      <c r="AF839" s="24"/>
      <c r="AG839" s="24" t="s">
        <v>199</v>
      </c>
      <c r="AH839" s="2745"/>
    </row>
    <row r="840" spans="1:34" ht="18" customHeight="1" x14ac:dyDescent="0.25">
      <c r="A840" s="2572"/>
      <c r="B840" s="2578"/>
      <c r="C840" s="3488"/>
      <c r="D840" s="2824"/>
      <c r="E840" s="3120"/>
      <c r="F840" s="2747"/>
      <c r="G840" s="2748"/>
      <c r="H840" s="2748"/>
      <c r="I840" s="2748"/>
      <c r="J840" s="2749"/>
      <c r="K840" s="2749"/>
      <c r="L840" s="2750"/>
      <c r="M840" s="2750"/>
      <c r="N840" s="2748"/>
      <c r="O840" s="2751"/>
      <c r="P840" s="3189"/>
      <c r="Q840" s="3191"/>
      <c r="R840" s="3191"/>
      <c r="S840" s="3191"/>
      <c r="T840" s="3205"/>
      <c r="U840" s="2739"/>
      <c r="V840" s="80"/>
      <c r="W840" s="129" t="s">
        <v>200</v>
      </c>
      <c r="X840" s="936" t="s">
        <v>731</v>
      </c>
      <c r="Y840" s="38">
        <v>4</v>
      </c>
      <c r="Z840" s="39" t="s">
        <v>204</v>
      </c>
      <c r="AA840" s="21">
        <v>1.1499999999999999</v>
      </c>
      <c r="AB840" s="21">
        <f t="shared" si="131"/>
        <v>4.5999999999999996</v>
      </c>
      <c r="AC840" s="21">
        <f t="shared" si="132"/>
        <v>5.1519999999999992</v>
      </c>
      <c r="AD840" s="41"/>
      <c r="AE840" s="24"/>
      <c r="AF840" s="24"/>
      <c r="AG840" s="24" t="s">
        <v>199</v>
      </c>
      <c r="AH840" s="2745"/>
    </row>
    <row r="841" spans="1:34" ht="33.950000000000003" customHeight="1" x14ac:dyDescent="0.25">
      <c r="A841" s="2572"/>
      <c r="B841" s="2578"/>
      <c r="C841" s="3488"/>
      <c r="D841" s="2824"/>
      <c r="E841" s="3120"/>
      <c r="F841" s="2747"/>
      <c r="G841" s="2748"/>
      <c r="H841" s="2748"/>
      <c r="I841" s="2748"/>
      <c r="J841" s="2749"/>
      <c r="K841" s="2749"/>
      <c r="L841" s="2750"/>
      <c r="M841" s="2750"/>
      <c r="N841" s="2748"/>
      <c r="O841" s="2751"/>
      <c r="P841" s="3189"/>
      <c r="Q841" s="3191"/>
      <c r="R841" s="3191"/>
      <c r="S841" s="3191"/>
      <c r="T841" s="3205"/>
      <c r="U841" s="2739"/>
      <c r="V841" s="132" t="s">
        <v>236</v>
      </c>
      <c r="W841" s="74"/>
      <c r="X841" s="133" t="s">
        <v>225</v>
      </c>
      <c r="Y841" s="38"/>
      <c r="Z841" s="39"/>
      <c r="AA841" s="40"/>
      <c r="AB841" s="21"/>
      <c r="AC841" s="21"/>
      <c r="AD841" s="41">
        <f>+SUM(AC842:AC845)</f>
        <v>183.85919999999999</v>
      </c>
      <c r="AE841" s="24"/>
      <c r="AF841" s="24"/>
      <c r="AG841" s="24"/>
      <c r="AH841" s="2745"/>
    </row>
    <row r="842" spans="1:34" ht="33.950000000000003" customHeight="1" x14ac:dyDescent="0.25">
      <c r="A842" s="2572"/>
      <c r="B842" s="2578"/>
      <c r="C842" s="3488"/>
      <c r="D842" s="2824"/>
      <c r="E842" s="3120"/>
      <c r="F842" s="2747"/>
      <c r="G842" s="2748"/>
      <c r="H842" s="2748"/>
      <c r="I842" s="2748"/>
      <c r="J842" s="2749"/>
      <c r="K842" s="2749"/>
      <c r="L842" s="2750"/>
      <c r="M842" s="2750"/>
      <c r="N842" s="2748"/>
      <c r="O842" s="2751"/>
      <c r="P842" s="3189"/>
      <c r="Q842" s="3191"/>
      <c r="R842" s="3191"/>
      <c r="S842" s="3191"/>
      <c r="T842" s="3205"/>
      <c r="U842" s="2739"/>
      <c r="V842" s="515"/>
      <c r="W842" s="129" t="s">
        <v>200</v>
      </c>
      <c r="X842" s="936" t="s">
        <v>1242</v>
      </c>
      <c r="Y842" s="54">
        <v>4</v>
      </c>
      <c r="Z842" s="55" t="s">
        <v>204</v>
      </c>
      <c r="AA842" s="116">
        <v>10.26</v>
      </c>
      <c r="AB842" s="21">
        <f t="shared" ref="AB842:AB845" si="143">+Y842*AA842</f>
        <v>41.04</v>
      </c>
      <c r="AC842" s="21">
        <f t="shared" ref="AC842:AC845" si="144">+AB842*0.12+AB842</f>
        <v>45.964799999999997</v>
      </c>
      <c r="AD842" s="57"/>
      <c r="AE842" s="58"/>
      <c r="AF842" s="58"/>
      <c r="AG842" s="58" t="s">
        <v>199</v>
      </c>
      <c r="AH842" s="2745"/>
    </row>
    <row r="843" spans="1:34" ht="33.950000000000003" customHeight="1" x14ac:dyDescent="0.25">
      <c r="A843" s="2573"/>
      <c r="B843" s="2579"/>
      <c r="C843" s="3488"/>
      <c r="D843" s="2824"/>
      <c r="E843" s="3120"/>
      <c r="F843" s="2747"/>
      <c r="G843" s="2748"/>
      <c r="H843" s="2748"/>
      <c r="I843" s="2748"/>
      <c r="J843" s="2749"/>
      <c r="K843" s="2749"/>
      <c r="L843" s="2750"/>
      <c r="M843" s="2750"/>
      <c r="N843" s="2748"/>
      <c r="O843" s="2751"/>
      <c r="P843" s="3189"/>
      <c r="Q843" s="3191"/>
      <c r="R843" s="3191"/>
      <c r="S843" s="3191"/>
      <c r="T843" s="3205"/>
      <c r="U843" s="2739"/>
      <c r="V843" s="515"/>
      <c r="W843" s="129" t="s">
        <v>200</v>
      </c>
      <c r="X843" s="936" t="s">
        <v>1243</v>
      </c>
      <c r="Y843" s="54">
        <v>4</v>
      </c>
      <c r="Z843" s="55" t="s">
        <v>204</v>
      </c>
      <c r="AA843" s="116">
        <v>10.26</v>
      </c>
      <c r="AB843" s="21">
        <f t="shared" si="143"/>
        <v>41.04</v>
      </c>
      <c r="AC843" s="21">
        <f t="shared" si="144"/>
        <v>45.964799999999997</v>
      </c>
      <c r="AD843" s="57"/>
      <c r="AE843" s="58"/>
      <c r="AF843" s="58"/>
      <c r="AG843" s="58" t="s">
        <v>199</v>
      </c>
      <c r="AH843" s="2745"/>
    </row>
    <row r="844" spans="1:34" ht="33.950000000000003" customHeight="1" x14ac:dyDescent="0.25">
      <c r="A844" s="2571" t="s">
        <v>153</v>
      </c>
      <c r="B844" s="2568" t="s">
        <v>156</v>
      </c>
      <c r="C844" s="3488"/>
      <c r="D844" s="2824"/>
      <c r="E844" s="3120"/>
      <c r="F844" s="2747"/>
      <c r="G844" s="2748"/>
      <c r="H844" s="2748"/>
      <c r="I844" s="2748"/>
      <c r="J844" s="2749"/>
      <c r="K844" s="2749"/>
      <c r="L844" s="2750"/>
      <c r="M844" s="2750"/>
      <c r="N844" s="2748"/>
      <c r="O844" s="2751"/>
      <c r="P844" s="3189"/>
      <c r="Q844" s="3191"/>
      <c r="R844" s="3191"/>
      <c r="S844" s="3191"/>
      <c r="T844" s="3205"/>
      <c r="U844" s="2739"/>
      <c r="V844" s="515"/>
      <c r="W844" s="129" t="s">
        <v>200</v>
      </c>
      <c r="X844" s="936" t="s">
        <v>1244</v>
      </c>
      <c r="Y844" s="38">
        <v>4</v>
      </c>
      <c r="Z844" s="55" t="s">
        <v>204</v>
      </c>
      <c r="AA844" s="116">
        <v>10.26</v>
      </c>
      <c r="AB844" s="21">
        <f t="shared" si="143"/>
        <v>41.04</v>
      </c>
      <c r="AC844" s="21">
        <f t="shared" si="144"/>
        <v>45.964799999999997</v>
      </c>
      <c r="AD844" s="57"/>
      <c r="AE844" s="58"/>
      <c r="AF844" s="58"/>
      <c r="AG844" s="58" t="s">
        <v>199</v>
      </c>
      <c r="AH844" s="2745"/>
    </row>
    <row r="845" spans="1:34" ht="33.950000000000003" customHeight="1" x14ac:dyDescent="0.25">
      <c r="A845" s="2572"/>
      <c r="B845" s="2569"/>
      <c r="C845" s="3488"/>
      <c r="D845" s="2824"/>
      <c r="E845" s="3120"/>
      <c r="F845" s="2747"/>
      <c r="G845" s="2748"/>
      <c r="H845" s="2748"/>
      <c r="I845" s="2748"/>
      <c r="J845" s="2749"/>
      <c r="K845" s="2749"/>
      <c r="L845" s="2750"/>
      <c r="M845" s="2750"/>
      <c r="N845" s="2748"/>
      <c r="O845" s="2751"/>
      <c r="P845" s="3189"/>
      <c r="Q845" s="3191"/>
      <c r="R845" s="3191"/>
      <c r="S845" s="3191"/>
      <c r="T845" s="3205"/>
      <c r="U845" s="2739"/>
      <c r="V845" s="515"/>
      <c r="W845" s="129" t="s">
        <v>200</v>
      </c>
      <c r="X845" s="936" t="s">
        <v>1245</v>
      </c>
      <c r="Y845" s="38">
        <v>4</v>
      </c>
      <c r="Z845" s="39" t="s">
        <v>204</v>
      </c>
      <c r="AA845" s="40">
        <v>10.26</v>
      </c>
      <c r="AB845" s="21">
        <f t="shared" si="143"/>
        <v>41.04</v>
      </c>
      <c r="AC845" s="21">
        <f t="shared" si="144"/>
        <v>45.964799999999997</v>
      </c>
      <c r="AD845" s="57"/>
      <c r="AE845" s="58"/>
      <c r="AF845" s="58"/>
      <c r="AG845" s="58" t="s">
        <v>199</v>
      </c>
      <c r="AH845" s="2745"/>
    </row>
    <row r="846" spans="1:34" ht="18" customHeight="1" x14ac:dyDescent="0.25">
      <c r="A846" s="2572"/>
      <c r="B846" s="2569"/>
      <c r="C846" s="3488"/>
      <c r="D846" s="2824"/>
      <c r="E846" s="3120"/>
      <c r="F846" s="2747"/>
      <c r="G846" s="2748"/>
      <c r="H846" s="2748"/>
      <c r="I846" s="2748"/>
      <c r="J846" s="2749"/>
      <c r="K846" s="2749"/>
      <c r="L846" s="2750"/>
      <c r="M846" s="2750"/>
      <c r="N846" s="2748"/>
      <c r="O846" s="2751"/>
      <c r="P846" s="3189"/>
      <c r="Q846" s="3191"/>
      <c r="R846" s="3191"/>
      <c r="S846" s="3191"/>
      <c r="T846" s="3205"/>
      <c r="U846" s="2739"/>
      <c r="V846" s="515" t="s">
        <v>388</v>
      </c>
      <c r="W846" s="145"/>
      <c r="X846" s="1165" t="s">
        <v>212</v>
      </c>
      <c r="Y846" s="38"/>
      <c r="Z846" s="39"/>
      <c r="AA846" s="40"/>
      <c r="AB846" s="21"/>
      <c r="AC846" s="21"/>
      <c r="AD846" s="57">
        <f>+SUM(AC847:AC863)</f>
        <v>168.22399999999999</v>
      </c>
      <c r="AE846" s="58"/>
      <c r="AF846" s="58"/>
      <c r="AG846" s="58"/>
      <c r="AH846" s="2745"/>
    </row>
    <row r="847" spans="1:34" ht="18" customHeight="1" x14ac:dyDescent="0.25">
      <c r="A847" s="2572"/>
      <c r="B847" s="2569"/>
      <c r="C847" s="3488"/>
      <c r="D847" s="2824"/>
      <c r="E847" s="3120"/>
      <c r="F847" s="2747"/>
      <c r="G847" s="2748"/>
      <c r="H847" s="2748"/>
      <c r="I847" s="2748"/>
      <c r="J847" s="2749"/>
      <c r="K847" s="2749"/>
      <c r="L847" s="2750"/>
      <c r="M847" s="2750"/>
      <c r="N847" s="2748"/>
      <c r="O847" s="2751"/>
      <c r="P847" s="3189"/>
      <c r="Q847" s="3191"/>
      <c r="R847" s="3191"/>
      <c r="S847" s="3191"/>
      <c r="T847" s="3205"/>
      <c r="U847" s="2739"/>
      <c r="V847" s="515"/>
      <c r="W847" s="129" t="s">
        <v>200</v>
      </c>
      <c r="X847" s="936" t="s">
        <v>732</v>
      </c>
      <c r="Y847" s="38">
        <v>4</v>
      </c>
      <c r="Z847" s="39" t="s">
        <v>204</v>
      </c>
      <c r="AA847" s="34">
        <v>2.8</v>
      </c>
      <c r="AB847" s="21">
        <f t="shared" ref="AB847:AB863" si="145">+Y847*AA847</f>
        <v>11.2</v>
      </c>
      <c r="AC847" s="21">
        <f t="shared" ref="AC847:AC863" si="146">+AB847*0.12+AB847</f>
        <v>12.543999999999999</v>
      </c>
      <c r="AD847" s="613"/>
      <c r="AE847" s="58"/>
      <c r="AF847" s="58"/>
      <c r="AG847" s="58" t="s">
        <v>199</v>
      </c>
      <c r="AH847" s="2745"/>
    </row>
    <row r="848" spans="1:34" ht="18" customHeight="1" x14ac:dyDescent="0.25">
      <c r="A848" s="2572"/>
      <c r="B848" s="2569"/>
      <c r="C848" s="3488"/>
      <c r="D848" s="2824"/>
      <c r="E848" s="3120"/>
      <c r="F848" s="2747"/>
      <c r="G848" s="2748"/>
      <c r="H848" s="2748"/>
      <c r="I848" s="2748"/>
      <c r="J848" s="2749"/>
      <c r="K848" s="2749"/>
      <c r="L848" s="2750"/>
      <c r="M848" s="2750"/>
      <c r="N848" s="2748"/>
      <c r="O848" s="2751"/>
      <c r="P848" s="3189"/>
      <c r="Q848" s="3191"/>
      <c r="R848" s="3191"/>
      <c r="S848" s="3191"/>
      <c r="T848" s="3205"/>
      <c r="U848" s="2739"/>
      <c r="V848" s="515"/>
      <c r="W848" s="129" t="s">
        <v>200</v>
      </c>
      <c r="X848" s="936" t="s">
        <v>733</v>
      </c>
      <c r="Y848" s="38">
        <v>3</v>
      </c>
      <c r="Z848" s="39" t="s">
        <v>204</v>
      </c>
      <c r="AA848" s="34">
        <v>1.36</v>
      </c>
      <c r="AB848" s="21">
        <f t="shared" si="145"/>
        <v>4.08</v>
      </c>
      <c r="AC848" s="21">
        <f t="shared" si="146"/>
        <v>4.5696000000000003</v>
      </c>
      <c r="AD848" s="613"/>
      <c r="AE848" s="58"/>
      <c r="AF848" s="58"/>
      <c r="AG848" s="58" t="s">
        <v>199</v>
      </c>
      <c r="AH848" s="2745"/>
    </row>
    <row r="849" spans="1:34" ht="18" customHeight="1" x14ac:dyDescent="0.25">
      <c r="A849" s="2572"/>
      <c r="B849" s="2569"/>
      <c r="C849" s="3488"/>
      <c r="D849" s="2824"/>
      <c r="E849" s="3120"/>
      <c r="F849" s="2747"/>
      <c r="G849" s="2748"/>
      <c r="H849" s="2748"/>
      <c r="I849" s="2748"/>
      <c r="J849" s="2749"/>
      <c r="K849" s="2749"/>
      <c r="L849" s="2750"/>
      <c r="M849" s="2750"/>
      <c r="N849" s="2748"/>
      <c r="O849" s="2751"/>
      <c r="P849" s="3189"/>
      <c r="Q849" s="3191"/>
      <c r="R849" s="3191"/>
      <c r="S849" s="3191"/>
      <c r="T849" s="3205"/>
      <c r="U849" s="2739"/>
      <c r="V849" s="515"/>
      <c r="W849" s="129" t="s">
        <v>200</v>
      </c>
      <c r="X849" s="936" t="s">
        <v>734</v>
      </c>
      <c r="Y849" s="54">
        <v>3</v>
      </c>
      <c r="Z849" s="39" t="s">
        <v>204</v>
      </c>
      <c r="AA849" s="34">
        <v>1.26</v>
      </c>
      <c r="AB849" s="21">
        <f t="shared" si="145"/>
        <v>3.7800000000000002</v>
      </c>
      <c r="AC849" s="21">
        <f t="shared" si="146"/>
        <v>4.2336</v>
      </c>
      <c r="AD849" s="613"/>
      <c r="AE849" s="58"/>
      <c r="AF849" s="58"/>
      <c r="AG849" s="58" t="s">
        <v>199</v>
      </c>
      <c r="AH849" s="2745"/>
    </row>
    <row r="850" spans="1:34" ht="18" customHeight="1" x14ac:dyDescent="0.25">
      <c r="A850" s="2572"/>
      <c r="B850" s="2569"/>
      <c r="C850" s="3488"/>
      <c r="D850" s="2824"/>
      <c r="E850" s="3120"/>
      <c r="F850" s="2747"/>
      <c r="G850" s="2748"/>
      <c r="H850" s="2748"/>
      <c r="I850" s="2748"/>
      <c r="J850" s="2749"/>
      <c r="K850" s="2749"/>
      <c r="L850" s="2750"/>
      <c r="M850" s="2750"/>
      <c r="N850" s="2748"/>
      <c r="O850" s="2751"/>
      <c r="P850" s="3189"/>
      <c r="Q850" s="3191"/>
      <c r="R850" s="3191"/>
      <c r="S850" s="3191"/>
      <c r="T850" s="3205"/>
      <c r="U850" s="2739"/>
      <c r="V850" s="515"/>
      <c r="W850" s="129" t="s">
        <v>200</v>
      </c>
      <c r="X850" s="936" t="s">
        <v>735</v>
      </c>
      <c r="Y850" s="54">
        <v>2</v>
      </c>
      <c r="Z850" s="60" t="s">
        <v>204</v>
      </c>
      <c r="AA850" s="34">
        <v>2.56</v>
      </c>
      <c r="AB850" s="21">
        <f t="shared" si="145"/>
        <v>5.12</v>
      </c>
      <c r="AC850" s="21">
        <f t="shared" si="146"/>
        <v>5.7343999999999999</v>
      </c>
      <c r="AD850" s="613"/>
      <c r="AE850" s="58"/>
      <c r="AF850" s="58"/>
      <c r="AG850" s="58" t="s">
        <v>199</v>
      </c>
      <c r="AH850" s="2745"/>
    </row>
    <row r="851" spans="1:34" ht="18" customHeight="1" x14ac:dyDescent="0.25">
      <c r="A851" s="2572"/>
      <c r="B851" s="2569"/>
      <c r="C851" s="3488"/>
      <c r="D851" s="2824"/>
      <c r="E851" s="3120"/>
      <c r="F851" s="2747"/>
      <c r="G851" s="2748"/>
      <c r="H851" s="2748"/>
      <c r="I851" s="2748"/>
      <c r="J851" s="2749"/>
      <c r="K851" s="2749"/>
      <c r="L851" s="2750"/>
      <c r="M851" s="2750"/>
      <c r="N851" s="2748"/>
      <c r="O851" s="2751"/>
      <c r="P851" s="3189"/>
      <c r="Q851" s="3191"/>
      <c r="R851" s="3191"/>
      <c r="S851" s="3191"/>
      <c r="T851" s="3205"/>
      <c r="U851" s="2739"/>
      <c r="V851" s="515"/>
      <c r="W851" s="129" t="s">
        <v>200</v>
      </c>
      <c r="X851" s="936" t="s">
        <v>736</v>
      </c>
      <c r="Y851" s="54">
        <v>2</v>
      </c>
      <c r="Z851" s="60" t="s">
        <v>204</v>
      </c>
      <c r="AA851" s="34">
        <v>4.08</v>
      </c>
      <c r="AB851" s="21">
        <f t="shared" si="145"/>
        <v>8.16</v>
      </c>
      <c r="AC851" s="21">
        <f t="shared" si="146"/>
        <v>9.1392000000000007</v>
      </c>
      <c r="AD851" s="613"/>
      <c r="AE851" s="58"/>
      <c r="AF851" s="58"/>
      <c r="AG851" s="58" t="s">
        <v>199</v>
      </c>
      <c r="AH851" s="2745"/>
    </row>
    <row r="852" spans="1:34" ht="18" customHeight="1" x14ac:dyDescent="0.25">
      <c r="A852" s="2572"/>
      <c r="B852" s="2569"/>
      <c r="C852" s="3488"/>
      <c r="D852" s="2824"/>
      <c r="E852" s="3120"/>
      <c r="F852" s="2747"/>
      <c r="G852" s="2748"/>
      <c r="H852" s="2748"/>
      <c r="I852" s="2748"/>
      <c r="J852" s="2749"/>
      <c r="K852" s="2749"/>
      <c r="L852" s="2750"/>
      <c r="M852" s="2750"/>
      <c r="N852" s="2748"/>
      <c r="O852" s="2751"/>
      <c r="P852" s="3189"/>
      <c r="Q852" s="3191"/>
      <c r="R852" s="3191"/>
      <c r="S852" s="3191"/>
      <c r="T852" s="3205"/>
      <c r="U852" s="2739"/>
      <c r="V852" s="515"/>
      <c r="W852" s="129" t="s">
        <v>200</v>
      </c>
      <c r="X852" s="936" t="s">
        <v>317</v>
      </c>
      <c r="Y852" s="54">
        <v>2</v>
      </c>
      <c r="Z852" s="60" t="s">
        <v>204</v>
      </c>
      <c r="AA852" s="34">
        <v>5.41</v>
      </c>
      <c r="AB852" s="21">
        <f t="shared" si="145"/>
        <v>10.82</v>
      </c>
      <c r="AC852" s="21">
        <f t="shared" si="146"/>
        <v>12.118400000000001</v>
      </c>
      <c r="AD852" s="613"/>
      <c r="AE852" s="58"/>
      <c r="AF852" s="58"/>
      <c r="AG852" s="58" t="s">
        <v>199</v>
      </c>
      <c r="AH852" s="2745"/>
    </row>
    <row r="853" spans="1:34" ht="18" customHeight="1" x14ac:dyDescent="0.25">
      <c r="A853" s="2572"/>
      <c r="B853" s="2569"/>
      <c r="C853" s="3488"/>
      <c r="D853" s="2824"/>
      <c r="E853" s="3120"/>
      <c r="F853" s="2747"/>
      <c r="G853" s="2748"/>
      <c r="H853" s="2748"/>
      <c r="I853" s="2748"/>
      <c r="J853" s="2749"/>
      <c r="K853" s="2749"/>
      <c r="L853" s="2750"/>
      <c r="M853" s="2750"/>
      <c r="N853" s="2748"/>
      <c r="O853" s="2751"/>
      <c r="P853" s="3189"/>
      <c r="Q853" s="3191"/>
      <c r="R853" s="3191"/>
      <c r="S853" s="3191"/>
      <c r="T853" s="3205"/>
      <c r="U853" s="2739"/>
      <c r="V853" s="515"/>
      <c r="W853" s="129" t="s">
        <v>200</v>
      </c>
      <c r="X853" s="936" t="s">
        <v>261</v>
      </c>
      <c r="Y853" s="54">
        <v>2</v>
      </c>
      <c r="Z853" s="60" t="s">
        <v>204</v>
      </c>
      <c r="AA853" s="34">
        <v>2.6</v>
      </c>
      <c r="AB853" s="21">
        <f t="shared" si="145"/>
        <v>5.2</v>
      </c>
      <c r="AC853" s="21">
        <f t="shared" si="146"/>
        <v>5.8239999999999998</v>
      </c>
      <c r="AD853" s="613"/>
      <c r="AE853" s="58"/>
      <c r="AF853" s="58"/>
      <c r="AG853" s="58" t="s">
        <v>199</v>
      </c>
      <c r="AH853" s="2745"/>
    </row>
    <row r="854" spans="1:34" ht="18" customHeight="1" x14ac:dyDescent="0.25">
      <c r="A854" s="2572"/>
      <c r="B854" s="2569"/>
      <c r="C854" s="3488"/>
      <c r="D854" s="2824"/>
      <c r="E854" s="3120"/>
      <c r="F854" s="2747"/>
      <c r="G854" s="2748"/>
      <c r="H854" s="2748"/>
      <c r="I854" s="2748"/>
      <c r="J854" s="2749"/>
      <c r="K854" s="2749"/>
      <c r="L854" s="2750"/>
      <c r="M854" s="2750"/>
      <c r="N854" s="2748"/>
      <c r="O854" s="2751"/>
      <c r="P854" s="3189"/>
      <c r="Q854" s="3191"/>
      <c r="R854" s="3191"/>
      <c r="S854" s="3191"/>
      <c r="T854" s="3205"/>
      <c r="U854" s="2739"/>
      <c r="V854" s="515"/>
      <c r="W854" s="129" t="s">
        <v>200</v>
      </c>
      <c r="X854" s="936" t="s">
        <v>416</v>
      </c>
      <c r="Y854" s="54">
        <v>10</v>
      </c>
      <c r="Z854" s="60" t="s">
        <v>204</v>
      </c>
      <c r="AA854" s="34">
        <v>1.1000000000000001</v>
      </c>
      <c r="AB854" s="21">
        <f t="shared" si="145"/>
        <v>11</v>
      </c>
      <c r="AC854" s="21">
        <f t="shared" si="146"/>
        <v>12.32</v>
      </c>
      <c r="AD854" s="613"/>
      <c r="AE854" s="58"/>
      <c r="AF854" s="58"/>
      <c r="AG854" s="58" t="s">
        <v>199</v>
      </c>
      <c r="AH854" s="2745"/>
    </row>
    <row r="855" spans="1:34" ht="18" customHeight="1" x14ac:dyDescent="0.25">
      <c r="A855" s="2572"/>
      <c r="B855" s="2569"/>
      <c r="C855" s="3488"/>
      <c r="D855" s="2824"/>
      <c r="E855" s="3120"/>
      <c r="F855" s="2747"/>
      <c r="G855" s="2748"/>
      <c r="H855" s="2748"/>
      <c r="I855" s="2748"/>
      <c r="J855" s="2749"/>
      <c r="K855" s="2749"/>
      <c r="L855" s="2750"/>
      <c r="M855" s="2750"/>
      <c r="N855" s="2748"/>
      <c r="O855" s="2751"/>
      <c r="P855" s="3189"/>
      <c r="Q855" s="3191"/>
      <c r="R855" s="3191"/>
      <c r="S855" s="3191"/>
      <c r="T855" s="3205"/>
      <c r="U855" s="2739"/>
      <c r="V855" s="515"/>
      <c r="W855" s="129" t="s">
        <v>200</v>
      </c>
      <c r="X855" s="936" t="s">
        <v>737</v>
      </c>
      <c r="Y855" s="54">
        <v>10</v>
      </c>
      <c r="Z855" s="60" t="s">
        <v>204</v>
      </c>
      <c r="AA855" s="34">
        <v>1.94</v>
      </c>
      <c r="AB855" s="21">
        <f t="shared" si="145"/>
        <v>19.399999999999999</v>
      </c>
      <c r="AC855" s="21">
        <f t="shared" si="146"/>
        <v>21.727999999999998</v>
      </c>
      <c r="AD855" s="613"/>
      <c r="AE855" s="58"/>
      <c r="AF855" s="58"/>
      <c r="AG855" s="58" t="s">
        <v>199</v>
      </c>
      <c r="AH855" s="2745"/>
    </row>
    <row r="856" spans="1:34" ht="18" customHeight="1" x14ac:dyDescent="0.25">
      <c r="A856" s="2572"/>
      <c r="B856" s="2569"/>
      <c r="C856" s="3488"/>
      <c r="D856" s="2824"/>
      <c r="E856" s="3120"/>
      <c r="F856" s="2747"/>
      <c r="G856" s="2748"/>
      <c r="H856" s="2748"/>
      <c r="I856" s="2748"/>
      <c r="J856" s="2749"/>
      <c r="K856" s="2749"/>
      <c r="L856" s="2750"/>
      <c r="M856" s="2750"/>
      <c r="N856" s="2748"/>
      <c r="O856" s="2751"/>
      <c r="P856" s="3189"/>
      <c r="Q856" s="3191"/>
      <c r="R856" s="3191"/>
      <c r="S856" s="3191"/>
      <c r="T856" s="3205"/>
      <c r="U856" s="2739"/>
      <c r="V856" s="515"/>
      <c r="W856" s="129" t="s">
        <v>200</v>
      </c>
      <c r="X856" s="936" t="s">
        <v>738</v>
      </c>
      <c r="Y856" s="54">
        <v>2</v>
      </c>
      <c r="Z856" s="60" t="s">
        <v>204</v>
      </c>
      <c r="AA856" s="34">
        <v>2.9</v>
      </c>
      <c r="AB856" s="21">
        <f t="shared" si="145"/>
        <v>5.8</v>
      </c>
      <c r="AC856" s="21">
        <f t="shared" si="146"/>
        <v>6.4959999999999996</v>
      </c>
      <c r="AD856" s="613"/>
      <c r="AE856" s="58"/>
      <c r="AF856" s="58"/>
      <c r="AG856" s="58" t="s">
        <v>199</v>
      </c>
      <c r="AH856" s="2745"/>
    </row>
    <row r="857" spans="1:34" ht="18" customHeight="1" x14ac:dyDescent="0.25">
      <c r="A857" s="2572"/>
      <c r="B857" s="2569"/>
      <c r="C857" s="3488"/>
      <c r="D857" s="2824"/>
      <c r="E857" s="3120"/>
      <c r="F857" s="2747"/>
      <c r="G857" s="2748"/>
      <c r="H857" s="2748"/>
      <c r="I857" s="2748"/>
      <c r="J857" s="2749"/>
      <c r="K857" s="2749"/>
      <c r="L857" s="2750"/>
      <c r="M857" s="2750"/>
      <c r="N857" s="2748"/>
      <c r="O857" s="2751"/>
      <c r="P857" s="3189"/>
      <c r="Q857" s="3191"/>
      <c r="R857" s="3191"/>
      <c r="S857" s="3191"/>
      <c r="T857" s="3205"/>
      <c r="U857" s="2739"/>
      <c r="V857" s="515"/>
      <c r="W857" s="129" t="s">
        <v>200</v>
      </c>
      <c r="X857" s="936" t="s">
        <v>728</v>
      </c>
      <c r="Y857" s="54">
        <v>3</v>
      </c>
      <c r="Z857" s="60" t="s">
        <v>204</v>
      </c>
      <c r="AA857" s="34">
        <v>2.5099999999999998</v>
      </c>
      <c r="AB857" s="21">
        <f t="shared" si="145"/>
        <v>7.5299999999999994</v>
      </c>
      <c r="AC857" s="21">
        <f t="shared" si="146"/>
        <v>8.4335999999999984</v>
      </c>
      <c r="AD857" s="613"/>
      <c r="AE857" s="58"/>
      <c r="AF857" s="58"/>
      <c r="AG857" s="58" t="s">
        <v>199</v>
      </c>
      <c r="AH857" s="2745"/>
    </row>
    <row r="858" spans="1:34" ht="18" customHeight="1" x14ac:dyDescent="0.25">
      <c r="A858" s="2572"/>
      <c r="B858" s="2569"/>
      <c r="C858" s="3488"/>
      <c r="D858" s="2824"/>
      <c r="E858" s="3120"/>
      <c r="F858" s="2747"/>
      <c r="G858" s="2748"/>
      <c r="H858" s="2748"/>
      <c r="I858" s="2748"/>
      <c r="J858" s="2749"/>
      <c r="K858" s="2749"/>
      <c r="L858" s="2750"/>
      <c r="M858" s="2750"/>
      <c r="N858" s="2748"/>
      <c r="O858" s="2751"/>
      <c r="P858" s="3189"/>
      <c r="Q858" s="3191"/>
      <c r="R858" s="3191"/>
      <c r="S858" s="3191"/>
      <c r="T858" s="3205"/>
      <c r="U858" s="2739"/>
      <c r="V858" s="515"/>
      <c r="W858" s="129" t="s">
        <v>200</v>
      </c>
      <c r="X858" s="936" t="s">
        <v>739</v>
      </c>
      <c r="Y858" s="54">
        <v>2</v>
      </c>
      <c r="Z858" s="60" t="s">
        <v>204</v>
      </c>
      <c r="AA858" s="34">
        <v>1.99</v>
      </c>
      <c r="AB858" s="21">
        <f t="shared" si="145"/>
        <v>3.98</v>
      </c>
      <c r="AC858" s="21">
        <f t="shared" si="146"/>
        <v>4.4576000000000002</v>
      </c>
      <c r="AD858" s="613"/>
      <c r="AE858" s="58"/>
      <c r="AF858" s="58"/>
      <c r="AG858" s="58" t="s">
        <v>199</v>
      </c>
      <c r="AH858" s="2745"/>
    </row>
    <row r="859" spans="1:34" ht="18" customHeight="1" x14ac:dyDescent="0.25">
      <c r="A859" s="2572"/>
      <c r="B859" s="2569"/>
      <c r="C859" s="3488"/>
      <c r="D859" s="2824"/>
      <c r="E859" s="3120"/>
      <c r="F859" s="2747"/>
      <c r="G859" s="2748"/>
      <c r="H859" s="2748"/>
      <c r="I859" s="2748"/>
      <c r="J859" s="2749"/>
      <c r="K859" s="2749"/>
      <c r="L859" s="2750"/>
      <c r="M859" s="2750"/>
      <c r="N859" s="2748"/>
      <c r="O859" s="2751"/>
      <c r="P859" s="3189"/>
      <c r="Q859" s="3191"/>
      <c r="R859" s="3191"/>
      <c r="S859" s="3191"/>
      <c r="T859" s="3205"/>
      <c r="U859" s="2739"/>
      <c r="V859" s="515"/>
      <c r="W859" s="129" t="s">
        <v>200</v>
      </c>
      <c r="X859" s="936" t="s">
        <v>264</v>
      </c>
      <c r="Y859" s="54">
        <v>2</v>
      </c>
      <c r="Z859" s="60" t="s">
        <v>204</v>
      </c>
      <c r="AA859" s="34">
        <v>1.76</v>
      </c>
      <c r="AB859" s="21">
        <f t="shared" si="145"/>
        <v>3.52</v>
      </c>
      <c r="AC859" s="21">
        <f t="shared" si="146"/>
        <v>3.9424000000000001</v>
      </c>
      <c r="AD859" s="613"/>
      <c r="AE859" s="58"/>
      <c r="AF859" s="58"/>
      <c r="AG859" s="58" t="s">
        <v>199</v>
      </c>
      <c r="AH859" s="2745"/>
    </row>
    <row r="860" spans="1:34" ht="18" customHeight="1" x14ac:dyDescent="0.25">
      <c r="A860" s="2572"/>
      <c r="B860" s="2569"/>
      <c r="C860" s="3488"/>
      <c r="D860" s="2824"/>
      <c r="E860" s="3120"/>
      <c r="F860" s="2747"/>
      <c r="G860" s="2748"/>
      <c r="H860" s="2748"/>
      <c r="I860" s="2748"/>
      <c r="J860" s="2749"/>
      <c r="K860" s="2749"/>
      <c r="L860" s="2750"/>
      <c r="M860" s="2750"/>
      <c r="N860" s="2748"/>
      <c r="O860" s="2751"/>
      <c r="P860" s="3189"/>
      <c r="Q860" s="3191"/>
      <c r="R860" s="3191"/>
      <c r="S860" s="3191"/>
      <c r="T860" s="3205"/>
      <c r="U860" s="2739"/>
      <c r="V860" s="515"/>
      <c r="W860" s="129" t="s">
        <v>200</v>
      </c>
      <c r="X860" s="936" t="s">
        <v>320</v>
      </c>
      <c r="Y860" s="54">
        <v>2</v>
      </c>
      <c r="Z860" s="60" t="s">
        <v>204</v>
      </c>
      <c r="AA860" s="34">
        <v>2.0299999999999998</v>
      </c>
      <c r="AB860" s="21">
        <f t="shared" si="145"/>
        <v>4.0599999999999996</v>
      </c>
      <c r="AC860" s="21">
        <f t="shared" si="146"/>
        <v>4.5471999999999992</v>
      </c>
      <c r="AD860" s="613"/>
      <c r="AE860" s="58"/>
      <c r="AF860" s="58"/>
      <c r="AG860" s="58" t="s">
        <v>199</v>
      </c>
      <c r="AH860" s="2745"/>
    </row>
    <row r="861" spans="1:34" ht="18" customHeight="1" x14ac:dyDescent="0.25">
      <c r="A861" s="2572"/>
      <c r="B861" s="2569"/>
      <c r="C861" s="3488"/>
      <c r="D861" s="2824"/>
      <c r="E861" s="3120"/>
      <c r="F861" s="2747"/>
      <c r="G861" s="2748"/>
      <c r="H861" s="2748"/>
      <c r="I861" s="2748"/>
      <c r="J861" s="2749"/>
      <c r="K861" s="2749"/>
      <c r="L861" s="2750"/>
      <c r="M861" s="2750"/>
      <c r="N861" s="2748"/>
      <c r="O861" s="2751"/>
      <c r="P861" s="3189"/>
      <c r="Q861" s="3191"/>
      <c r="R861" s="3191"/>
      <c r="S861" s="3191"/>
      <c r="T861" s="3205"/>
      <c r="U861" s="2739"/>
      <c r="V861" s="515"/>
      <c r="W861" s="129" t="s">
        <v>200</v>
      </c>
      <c r="X861" s="936" t="s">
        <v>740</v>
      </c>
      <c r="Y861" s="54">
        <v>10</v>
      </c>
      <c r="Z861" s="60" t="s">
        <v>204</v>
      </c>
      <c r="AA861" s="34">
        <v>2.5299999999999998</v>
      </c>
      <c r="AB861" s="21">
        <f t="shared" si="145"/>
        <v>25.299999999999997</v>
      </c>
      <c r="AC861" s="21">
        <f t="shared" si="146"/>
        <v>28.335999999999999</v>
      </c>
      <c r="AD861" s="613"/>
      <c r="AE861" s="58"/>
      <c r="AF861" s="58"/>
      <c r="AG861" s="58" t="s">
        <v>199</v>
      </c>
      <c r="AH861" s="2745"/>
    </row>
    <row r="862" spans="1:34" ht="18" customHeight="1" x14ac:dyDescent="0.25">
      <c r="A862" s="2572"/>
      <c r="B862" s="2569"/>
      <c r="C862" s="3488"/>
      <c r="D862" s="2824"/>
      <c r="E862" s="3120"/>
      <c r="F862" s="2747"/>
      <c r="G862" s="2748"/>
      <c r="H862" s="2748"/>
      <c r="I862" s="2748"/>
      <c r="J862" s="2749"/>
      <c r="K862" s="2749"/>
      <c r="L862" s="2750"/>
      <c r="M862" s="2750"/>
      <c r="N862" s="2748"/>
      <c r="O862" s="2751"/>
      <c r="P862" s="3189"/>
      <c r="Q862" s="3191"/>
      <c r="R862" s="3191"/>
      <c r="S862" s="3191"/>
      <c r="T862" s="3205"/>
      <c r="U862" s="2739"/>
      <c r="V862" s="515"/>
      <c r="W862" s="129" t="s">
        <v>200</v>
      </c>
      <c r="X862" s="936" t="s">
        <v>426</v>
      </c>
      <c r="Y862" s="54">
        <v>5</v>
      </c>
      <c r="Z862" s="60" t="s">
        <v>204</v>
      </c>
      <c r="AA862" s="34">
        <v>1.53</v>
      </c>
      <c r="AB862" s="21">
        <f t="shared" si="145"/>
        <v>7.65</v>
      </c>
      <c r="AC862" s="21">
        <f t="shared" si="146"/>
        <v>8.5679999999999996</v>
      </c>
      <c r="AD862" s="613"/>
      <c r="AE862" s="58"/>
      <c r="AF862" s="58"/>
      <c r="AG862" s="58" t="s">
        <v>199</v>
      </c>
      <c r="AH862" s="2745"/>
    </row>
    <row r="863" spans="1:34" ht="18" customHeight="1" x14ac:dyDescent="0.25">
      <c r="A863" s="2572"/>
      <c r="B863" s="2569"/>
      <c r="C863" s="3488"/>
      <c r="D863" s="2824"/>
      <c r="E863" s="3120"/>
      <c r="F863" s="2747"/>
      <c r="G863" s="2748"/>
      <c r="H863" s="2748"/>
      <c r="I863" s="2748"/>
      <c r="J863" s="2749"/>
      <c r="K863" s="2749"/>
      <c r="L863" s="2750"/>
      <c r="M863" s="2750"/>
      <c r="N863" s="2748"/>
      <c r="O863" s="2751"/>
      <c r="P863" s="3189"/>
      <c r="Q863" s="3191"/>
      <c r="R863" s="3191"/>
      <c r="S863" s="3191"/>
      <c r="T863" s="3205"/>
      <c r="U863" s="2812"/>
      <c r="V863" s="614"/>
      <c r="W863" s="143" t="s">
        <v>200</v>
      </c>
      <c r="X863" s="1019" t="s">
        <v>1238</v>
      </c>
      <c r="Y863" s="54">
        <v>5</v>
      </c>
      <c r="Z863" s="26" t="s">
        <v>204</v>
      </c>
      <c r="AA863" s="27">
        <v>2.72</v>
      </c>
      <c r="AB863" s="27">
        <f t="shared" si="145"/>
        <v>13.600000000000001</v>
      </c>
      <c r="AC863" s="27">
        <f t="shared" si="146"/>
        <v>15.232000000000001</v>
      </c>
      <c r="AD863" s="57"/>
      <c r="AE863" s="58"/>
      <c r="AF863" s="58"/>
      <c r="AG863" s="58" t="s">
        <v>199</v>
      </c>
      <c r="AH863" s="2745"/>
    </row>
    <row r="864" spans="1:34" ht="103.5" customHeight="1" x14ac:dyDescent="0.25">
      <c r="A864" s="2572"/>
      <c r="B864" s="2569"/>
      <c r="C864" s="2039" t="s">
        <v>19</v>
      </c>
      <c r="D864" s="1047" t="s">
        <v>20</v>
      </c>
      <c r="E864" s="1073" t="s">
        <v>74</v>
      </c>
      <c r="F864" s="1044" t="s">
        <v>200</v>
      </c>
      <c r="G864" s="1035" t="s">
        <v>702</v>
      </c>
      <c r="H864" s="1035" t="s">
        <v>696</v>
      </c>
      <c r="I864" s="1035" t="s">
        <v>708</v>
      </c>
      <c r="J864" s="1059">
        <v>0</v>
      </c>
      <c r="K864" s="1059">
        <v>0</v>
      </c>
      <c r="L864" s="1042">
        <v>0</v>
      </c>
      <c r="M864" s="1042">
        <v>0</v>
      </c>
      <c r="N864" s="1035" t="s">
        <v>715</v>
      </c>
      <c r="O864" s="1035" t="s">
        <v>720</v>
      </c>
      <c r="P864" s="1071">
        <v>0</v>
      </c>
      <c r="Q864" s="1067">
        <v>0</v>
      </c>
      <c r="R864" s="1067">
        <v>0</v>
      </c>
      <c r="S864" s="1067">
        <v>0</v>
      </c>
      <c r="T864" s="1069">
        <f>SUM(P864:S864)</f>
        <v>0</v>
      </c>
      <c r="U864" s="328" t="s">
        <v>691</v>
      </c>
      <c r="V864" s="302"/>
      <c r="W864" s="299"/>
      <c r="X864" s="533"/>
      <c r="Y864" s="933"/>
      <c r="Z864" s="534"/>
      <c r="AA864" s="238"/>
      <c r="AB864" s="238"/>
      <c r="AC864" s="238"/>
      <c r="AD864" s="298"/>
      <c r="AE864" s="14"/>
      <c r="AF864" s="36"/>
      <c r="AG864" s="14"/>
      <c r="AH864" s="1034" t="s">
        <v>1246</v>
      </c>
    </row>
    <row r="865" spans="1:34" ht="18" customHeight="1" x14ac:dyDescent="0.25">
      <c r="A865" s="2572"/>
      <c r="B865" s="2569"/>
      <c r="C865" s="2593" t="s">
        <v>19</v>
      </c>
      <c r="D865" s="2843" t="s">
        <v>20</v>
      </c>
      <c r="E865" s="3119" t="s">
        <v>74</v>
      </c>
      <c r="F865" s="2757" t="s">
        <v>200</v>
      </c>
      <c r="G865" s="2845" t="s">
        <v>703</v>
      </c>
      <c r="H865" s="2845" t="s">
        <v>697</v>
      </c>
      <c r="I865" s="2845" t="s">
        <v>709</v>
      </c>
      <c r="J865" s="2760">
        <v>0</v>
      </c>
      <c r="K865" s="2760">
        <v>1</v>
      </c>
      <c r="L865" s="2761">
        <v>0</v>
      </c>
      <c r="M865" s="2761">
        <v>12</v>
      </c>
      <c r="N865" s="2845" t="s">
        <v>1247</v>
      </c>
      <c r="O865" s="2855" t="s">
        <v>721</v>
      </c>
      <c r="P865" s="2764">
        <v>0</v>
      </c>
      <c r="Q865" s="2766">
        <f>SUM(AD865,AD873,AD878)</f>
        <v>221.20399999999998</v>
      </c>
      <c r="R865" s="2766">
        <v>0</v>
      </c>
      <c r="S865" s="2766">
        <v>0</v>
      </c>
      <c r="T865" s="2780">
        <f>SUM(P865:R881)</f>
        <v>221.20399999999998</v>
      </c>
      <c r="U865" s="2839" t="s">
        <v>690</v>
      </c>
      <c r="V865" s="79" t="s">
        <v>202</v>
      </c>
      <c r="W865" s="76"/>
      <c r="X865" s="107" t="s">
        <v>198</v>
      </c>
      <c r="Y865" s="59"/>
      <c r="Z865" s="60"/>
      <c r="AA865" s="34"/>
      <c r="AB865" s="34"/>
      <c r="AC865" s="34"/>
      <c r="AD865" s="259">
        <f>SUM(AC866:AC872)</f>
        <v>29.2136</v>
      </c>
      <c r="AE865" s="14"/>
      <c r="AF865" s="36"/>
      <c r="AG865" s="14"/>
      <c r="AH865" s="2744" t="s">
        <v>1248</v>
      </c>
    </row>
    <row r="866" spans="1:34" ht="18" customHeight="1" x14ac:dyDescent="0.25">
      <c r="A866" s="2572"/>
      <c r="B866" s="2569"/>
      <c r="C866" s="2595"/>
      <c r="D866" s="2824"/>
      <c r="E866" s="3120"/>
      <c r="F866" s="2747"/>
      <c r="G866" s="2748"/>
      <c r="H866" s="2748"/>
      <c r="I866" s="2748"/>
      <c r="J866" s="2749"/>
      <c r="K866" s="2749"/>
      <c r="L866" s="2750"/>
      <c r="M866" s="2750"/>
      <c r="N866" s="2748"/>
      <c r="O866" s="2751"/>
      <c r="P866" s="2765"/>
      <c r="Q866" s="2767"/>
      <c r="R866" s="2767"/>
      <c r="S866" s="2767"/>
      <c r="T866" s="2781"/>
      <c r="U866" s="2739"/>
      <c r="V866" s="74"/>
      <c r="W866" s="129" t="s">
        <v>200</v>
      </c>
      <c r="X866" s="935" t="s">
        <v>410</v>
      </c>
      <c r="Y866" s="19">
        <v>5</v>
      </c>
      <c r="Z866" s="39" t="s">
        <v>218</v>
      </c>
      <c r="AA866" s="21">
        <v>3.26</v>
      </c>
      <c r="AB866" s="21">
        <f t="shared" ref="AB866:AB872" si="147">+Y866*AA866</f>
        <v>16.299999999999997</v>
      </c>
      <c r="AC866" s="21">
        <v>16.3</v>
      </c>
      <c r="AD866" s="22"/>
      <c r="AE866" s="20"/>
      <c r="AF866" s="24"/>
      <c r="AG866" s="20" t="s">
        <v>199</v>
      </c>
      <c r="AH866" s="2745"/>
    </row>
    <row r="867" spans="1:34" ht="18" customHeight="1" x14ac:dyDescent="0.25">
      <c r="A867" s="2572"/>
      <c r="B867" s="2569"/>
      <c r="C867" s="2595"/>
      <c r="D867" s="2824"/>
      <c r="E867" s="3120"/>
      <c r="F867" s="2747"/>
      <c r="G867" s="2748"/>
      <c r="H867" s="2748"/>
      <c r="I867" s="2748"/>
      <c r="J867" s="2749"/>
      <c r="K867" s="2749"/>
      <c r="L867" s="2750"/>
      <c r="M867" s="2750"/>
      <c r="N867" s="2748"/>
      <c r="O867" s="2751"/>
      <c r="P867" s="2765"/>
      <c r="Q867" s="2767"/>
      <c r="R867" s="2767"/>
      <c r="S867" s="2767"/>
      <c r="T867" s="2781"/>
      <c r="U867" s="2739"/>
      <c r="V867" s="76"/>
      <c r="W867" s="129" t="s">
        <v>200</v>
      </c>
      <c r="X867" s="935" t="s">
        <v>253</v>
      </c>
      <c r="Y867" s="59">
        <v>5</v>
      </c>
      <c r="Z867" s="39" t="s">
        <v>204</v>
      </c>
      <c r="AA867" s="21">
        <v>0.25</v>
      </c>
      <c r="AB867" s="21">
        <f t="shared" si="147"/>
        <v>1.25</v>
      </c>
      <c r="AC867" s="21">
        <f t="shared" ref="AC867:AC911" si="148">+AB867*0.12+AB867</f>
        <v>1.4</v>
      </c>
      <c r="AD867" s="22"/>
      <c r="AE867" s="20"/>
      <c r="AF867" s="24"/>
      <c r="AG867" s="20" t="s">
        <v>199</v>
      </c>
      <c r="AH867" s="2745"/>
    </row>
    <row r="868" spans="1:34" ht="18" customHeight="1" x14ac:dyDescent="0.25">
      <c r="A868" s="2572"/>
      <c r="B868" s="2569"/>
      <c r="C868" s="2595"/>
      <c r="D868" s="2824"/>
      <c r="E868" s="3120"/>
      <c r="F868" s="2747"/>
      <c r="G868" s="2748"/>
      <c r="H868" s="2748"/>
      <c r="I868" s="2748"/>
      <c r="J868" s="2749"/>
      <c r="K868" s="2749"/>
      <c r="L868" s="2750"/>
      <c r="M868" s="2750"/>
      <c r="N868" s="2748"/>
      <c r="O868" s="2751"/>
      <c r="P868" s="2765"/>
      <c r="Q868" s="2767"/>
      <c r="R868" s="2767"/>
      <c r="S868" s="2767"/>
      <c r="T868" s="2781"/>
      <c r="U868" s="2739"/>
      <c r="V868" s="76"/>
      <c r="W868" s="129" t="s">
        <v>200</v>
      </c>
      <c r="X868" s="935" t="s">
        <v>411</v>
      </c>
      <c r="Y868" s="59">
        <v>4</v>
      </c>
      <c r="Z868" s="39" t="s">
        <v>204</v>
      </c>
      <c r="AA868" s="21">
        <v>1.66</v>
      </c>
      <c r="AB868" s="21">
        <f t="shared" si="147"/>
        <v>6.64</v>
      </c>
      <c r="AC868" s="21">
        <f t="shared" si="148"/>
        <v>7.4367999999999999</v>
      </c>
      <c r="AD868" s="22"/>
      <c r="AE868" s="20"/>
      <c r="AF868" s="24"/>
      <c r="AG868" s="20" t="s">
        <v>199</v>
      </c>
      <c r="AH868" s="2745"/>
    </row>
    <row r="869" spans="1:34" ht="18" customHeight="1" x14ac:dyDescent="0.25">
      <c r="A869" s="2572"/>
      <c r="B869" s="2569"/>
      <c r="C869" s="2595"/>
      <c r="D869" s="2824"/>
      <c r="E869" s="3120"/>
      <c r="F869" s="2747"/>
      <c r="G869" s="2748"/>
      <c r="H869" s="2748"/>
      <c r="I869" s="2748"/>
      <c r="J869" s="2749"/>
      <c r="K869" s="2749"/>
      <c r="L869" s="2750"/>
      <c r="M869" s="2750"/>
      <c r="N869" s="2748"/>
      <c r="O869" s="2751"/>
      <c r="P869" s="2765"/>
      <c r="Q869" s="2767"/>
      <c r="R869" s="2767"/>
      <c r="S869" s="2767"/>
      <c r="T869" s="2781"/>
      <c r="U869" s="2739"/>
      <c r="V869" s="76"/>
      <c r="W869" s="129" t="s">
        <v>200</v>
      </c>
      <c r="X869" s="936" t="s">
        <v>724</v>
      </c>
      <c r="Y869" s="59">
        <v>2</v>
      </c>
      <c r="Z869" s="39" t="s">
        <v>205</v>
      </c>
      <c r="AA869" s="21">
        <v>0.27</v>
      </c>
      <c r="AB869" s="21">
        <f t="shared" si="147"/>
        <v>0.54</v>
      </c>
      <c r="AC869" s="21">
        <f t="shared" si="148"/>
        <v>0.6048</v>
      </c>
      <c r="AD869" s="22"/>
      <c r="AE869" s="20"/>
      <c r="AF869" s="24"/>
      <c r="AG869" s="20" t="s">
        <v>199</v>
      </c>
      <c r="AH869" s="2745"/>
    </row>
    <row r="870" spans="1:34" ht="18" customHeight="1" x14ac:dyDescent="0.25">
      <c r="A870" s="2572"/>
      <c r="B870" s="2569"/>
      <c r="C870" s="2595"/>
      <c r="D870" s="2824"/>
      <c r="E870" s="3120"/>
      <c r="F870" s="2747"/>
      <c r="G870" s="2748"/>
      <c r="H870" s="2748"/>
      <c r="I870" s="2748"/>
      <c r="J870" s="2749"/>
      <c r="K870" s="2749"/>
      <c r="L870" s="2750"/>
      <c r="M870" s="2750"/>
      <c r="N870" s="2748"/>
      <c r="O870" s="2751"/>
      <c r="P870" s="2765"/>
      <c r="Q870" s="2767"/>
      <c r="R870" s="2767"/>
      <c r="S870" s="2767"/>
      <c r="T870" s="2781"/>
      <c r="U870" s="2739"/>
      <c r="V870" s="76"/>
      <c r="W870" s="129" t="s">
        <v>200</v>
      </c>
      <c r="X870" s="936" t="s">
        <v>725</v>
      </c>
      <c r="Y870" s="59">
        <v>2</v>
      </c>
      <c r="Z870" s="39" t="s">
        <v>205</v>
      </c>
      <c r="AA870" s="21">
        <v>0.22</v>
      </c>
      <c r="AB870" s="21">
        <f t="shared" si="147"/>
        <v>0.44</v>
      </c>
      <c r="AC870" s="21">
        <f t="shared" si="148"/>
        <v>0.49280000000000002</v>
      </c>
      <c r="AD870" s="22"/>
      <c r="AE870" s="20"/>
      <c r="AF870" s="24"/>
      <c r="AG870" s="20" t="s">
        <v>199</v>
      </c>
      <c r="AH870" s="2745"/>
    </row>
    <row r="871" spans="1:34" ht="18" customHeight="1" x14ac:dyDescent="0.25">
      <c r="A871" s="2572"/>
      <c r="B871" s="2569"/>
      <c r="C871" s="2595"/>
      <c r="D871" s="2824"/>
      <c r="E871" s="3120"/>
      <c r="F871" s="2747"/>
      <c r="G871" s="2748"/>
      <c r="H871" s="2748"/>
      <c r="I871" s="2748"/>
      <c r="J871" s="2749"/>
      <c r="K871" s="2749"/>
      <c r="L871" s="2750"/>
      <c r="M871" s="2750"/>
      <c r="N871" s="2748"/>
      <c r="O871" s="2751"/>
      <c r="P871" s="2765"/>
      <c r="Q871" s="2767"/>
      <c r="R871" s="2767"/>
      <c r="S871" s="2767"/>
      <c r="T871" s="2781"/>
      <c r="U871" s="2739"/>
      <c r="V871" s="76"/>
      <c r="W871" s="129" t="s">
        <v>200</v>
      </c>
      <c r="X871" s="936" t="s">
        <v>726</v>
      </c>
      <c r="Y871" s="59">
        <v>2</v>
      </c>
      <c r="Z871" s="39" t="s">
        <v>205</v>
      </c>
      <c r="AA871" s="21">
        <v>0.78</v>
      </c>
      <c r="AB871" s="21">
        <f t="shared" si="147"/>
        <v>1.56</v>
      </c>
      <c r="AC871" s="21">
        <f t="shared" si="148"/>
        <v>1.7472000000000001</v>
      </c>
      <c r="AD871" s="22"/>
      <c r="AE871" s="20"/>
      <c r="AF871" s="24"/>
      <c r="AG871" s="20" t="s">
        <v>199</v>
      </c>
      <c r="AH871" s="2745"/>
    </row>
    <row r="872" spans="1:34" ht="18" customHeight="1" x14ac:dyDescent="0.25">
      <c r="A872" s="2573"/>
      <c r="B872" s="2588"/>
      <c r="C872" s="2595"/>
      <c r="D872" s="2824"/>
      <c r="E872" s="3120"/>
      <c r="F872" s="2747"/>
      <c r="G872" s="2748"/>
      <c r="H872" s="2748"/>
      <c r="I872" s="2748"/>
      <c r="J872" s="2749"/>
      <c r="K872" s="2749"/>
      <c r="L872" s="2750"/>
      <c r="M872" s="2750"/>
      <c r="N872" s="2748"/>
      <c r="O872" s="2751"/>
      <c r="P872" s="2765"/>
      <c r="Q872" s="2767"/>
      <c r="R872" s="2767"/>
      <c r="S872" s="2767"/>
      <c r="T872" s="2781"/>
      <c r="U872" s="2739"/>
      <c r="V872" s="76"/>
      <c r="W872" s="129" t="s">
        <v>200</v>
      </c>
      <c r="X872" s="936" t="s">
        <v>729</v>
      </c>
      <c r="Y872" s="59">
        <v>1</v>
      </c>
      <c r="Z872" s="39" t="s">
        <v>204</v>
      </c>
      <c r="AA872" s="21">
        <v>1.1000000000000001</v>
      </c>
      <c r="AB872" s="21">
        <f t="shared" si="147"/>
        <v>1.1000000000000001</v>
      </c>
      <c r="AC872" s="21">
        <f t="shared" si="148"/>
        <v>1.2320000000000002</v>
      </c>
      <c r="AD872" s="22"/>
      <c r="AE872" s="20"/>
      <c r="AF872" s="24"/>
      <c r="AG872" s="20" t="s">
        <v>199</v>
      </c>
      <c r="AH872" s="2745"/>
    </row>
    <row r="873" spans="1:34" ht="33.950000000000003" customHeight="1" x14ac:dyDescent="0.25">
      <c r="A873" s="2571" t="s">
        <v>153</v>
      </c>
      <c r="B873" s="2574" t="s">
        <v>156</v>
      </c>
      <c r="C873" s="2595"/>
      <c r="D873" s="2824"/>
      <c r="E873" s="3120"/>
      <c r="F873" s="2747"/>
      <c r="G873" s="2748"/>
      <c r="H873" s="2748"/>
      <c r="I873" s="2748"/>
      <c r="J873" s="2749"/>
      <c r="K873" s="2749"/>
      <c r="L873" s="2750"/>
      <c r="M873" s="2750"/>
      <c r="N873" s="2748"/>
      <c r="O873" s="2751"/>
      <c r="P873" s="2765"/>
      <c r="Q873" s="2767"/>
      <c r="R873" s="2767"/>
      <c r="S873" s="2767"/>
      <c r="T873" s="2781"/>
      <c r="U873" s="2739"/>
      <c r="V873" s="132" t="s">
        <v>236</v>
      </c>
      <c r="W873" s="74"/>
      <c r="X873" s="133" t="s">
        <v>225</v>
      </c>
      <c r="Y873" s="59"/>
      <c r="Z873" s="60"/>
      <c r="AA873" s="34"/>
      <c r="AB873" s="21"/>
      <c r="AC873" s="21"/>
      <c r="AD873" s="22">
        <f>SUM(AC874:AC877)</f>
        <v>183.85919999999999</v>
      </c>
      <c r="AE873" s="20"/>
      <c r="AF873" s="24"/>
      <c r="AG873" s="20"/>
      <c r="AH873" s="2745"/>
    </row>
    <row r="874" spans="1:34" ht="33.950000000000003" customHeight="1" x14ac:dyDescent="0.25">
      <c r="A874" s="2572"/>
      <c r="B874" s="2575"/>
      <c r="C874" s="2595"/>
      <c r="D874" s="2824"/>
      <c r="E874" s="3120"/>
      <c r="F874" s="2747"/>
      <c r="G874" s="2748"/>
      <c r="H874" s="2748"/>
      <c r="I874" s="2748"/>
      <c r="J874" s="2749"/>
      <c r="K874" s="2749"/>
      <c r="L874" s="2750"/>
      <c r="M874" s="2750"/>
      <c r="N874" s="2748"/>
      <c r="O874" s="2751"/>
      <c r="P874" s="2765"/>
      <c r="Q874" s="2767"/>
      <c r="R874" s="2767"/>
      <c r="S874" s="2767"/>
      <c r="T874" s="2781"/>
      <c r="U874" s="2739"/>
      <c r="V874" s="515"/>
      <c r="W874" s="129" t="s">
        <v>200</v>
      </c>
      <c r="X874" s="936" t="s">
        <v>1233</v>
      </c>
      <c r="Y874" s="59">
        <v>4</v>
      </c>
      <c r="Z874" s="55" t="s">
        <v>204</v>
      </c>
      <c r="AA874" s="116">
        <v>10.26</v>
      </c>
      <c r="AB874" s="21">
        <f t="shared" ref="AB874:AB877" si="149">+Y874*AA874</f>
        <v>41.04</v>
      </c>
      <c r="AC874" s="21">
        <f t="shared" ref="AC874:AC877" si="150">+AB874*0.12+AB874</f>
        <v>45.964799999999997</v>
      </c>
      <c r="AD874" s="139"/>
      <c r="AE874" s="140"/>
      <c r="AF874" s="58"/>
      <c r="AG874" s="140" t="s">
        <v>199</v>
      </c>
      <c r="AH874" s="2745"/>
    </row>
    <row r="875" spans="1:34" ht="33.950000000000003" customHeight="1" x14ac:dyDescent="0.25">
      <c r="A875" s="2572"/>
      <c r="B875" s="2575"/>
      <c r="C875" s="2595"/>
      <c r="D875" s="2824"/>
      <c r="E875" s="3120"/>
      <c r="F875" s="2747"/>
      <c r="G875" s="2748"/>
      <c r="H875" s="2748"/>
      <c r="I875" s="2748"/>
      <c r="J875" s="2749"/>
      <c r="K875" s="2749"/>
      <c r="L875" s="2750"/>
      <c r="M875" s="2750"/>
      <c r="N875" s="2748"/>
      <c r="O875" s="2751"/>
      <c r="P875" s="2765"/>
      <c r="Q875" s="2767"/>
      <c r="R875" s="2767"/>
      <c r="S875" s="2767"/>
      <c r="T875" s="2781"/>
      <c r="U875" s="2739"/>
      <c r="V875" s="515"/>
      <c r="W875" s="129" t="s">
        <v>200</v>
      </c>
      <c r="X875" s="936" t="s">
        <v>1234</v>
      </c>
      <c r="Y875" s="59">
        <v>4</v>
      </c>
      <c r="Z875" s="55" t="s">
        <v>204</v>
      </c>
      <c r="AA875" s="116">
        <v>10.26</v>
      </c>
      <c r="AB875" s="21">
        <f t="shared" si="149"/>
        <v>41.04</v>
      </c>
      <c r="AC875" s="21">
        <f t="shared" si="150"/>
        <v>45.964799999999997</v>
      </c>
      <c r="AD875" s="139"/>
      <c r="AE875" s="140"/>
      <c r="AF875" s="58"/>
      <c r="AG875" s="140" t="s">
        <v>199</v>
      </c>
      <c r="AH875" s="2745"/>
    </row>
    <row r="876" spans="1:34" ht="33.950000000000003" customHeight="1" x14ac:dyDescent="0.25">
      <c r="A876" s="2572"/>
      <c r="B876" s="2575"/>
      <c r="C876" s="2595"/>
      <c r="D876" s="2824"/>
      <c r="E876" s="3120"/>
      <c r="F876" s="2747"/>
      <c r="G876" s="2748"/>
      <c r="H876" s="2748"/>
      <c r="I876" s="2748"/>
      <c r="J876" s="2749"/>
      <c r="K876" s="2749"/>
      <c r="L876" s="2750"/>
      <c r="M876" s="2750"/>
      <c r="N876" s="2748"/>
      <c r="O876" s="2751"/>
      <c r="P876" s="2765"/>
      <c r="Q876" s="2767"/>
      <c r="R876" s="2767"/>
      <c r="S876" s="2767"/>
      <c r="T876" s="2781"/>
      <c r="U876" s="2739"/>
      <c r="V876" s="515"/>
      <c r="W876" s="129" t="s">
        <v>200</v>
      </c>
      <c r="X876" s="936" t="s">
        <v>1235</v>
      </c>
      <c r="Y876" s="59">
        <v>4</v>
      </c>
      <c r="Z876" s="55" t="s">
        <v>204</v>
      </c>
      <c r="AA876" s="116">
        <v>10.26</v>
      </c>
      <c r="AB876" s="21">
        <f t="shared" si="149"/>
        <v>41.04</v>
      </c>
      <c r="AC876" s="21">
        <f t="shared" si="150"/>
        <v>45.964799999999997</v>
      </c>
      <c r="AD876" s="139"/>
      <c r="AE876" s="140"/>
      <c r="AF876" s="58"/>
      <c r="AG876" s="140" t="s">
        <v>199</v>
      </c>
      <c r="AH876" s="2745"/>
    </row>
    <row r="877" spans="1:34" ht="33.950000000000003" customHeight="1" x14ac:dyDescent="0.25">
      <c r="A877" s="2572"/>
      <c r="B877" s="2575"/>
      <c r="C877" s="2595"/>
      <c r="D877" s="2824"/>
      <c r="E877" s="3120"/>
      <c r="F877" s="2747"/>
      <c r="G877" s="2748"/>
      <c r="H877" s="2748"/>
      <c r="I877" s="2748"/>
      <c r="J877" s="2749"/>
      <c r="K877" s="2749"/>
      <c r="L877" s="2750"/>
      <c r="M877" s="2750"/>
      <c r="N877" s="2748"/>
      <c r="O877" s="2751"/>
      <c r="P877" s="2765"/>
      <c r="Q877" s="2767"/>
      <c r="R877" s="2767"/>
      <c r="S877" s="2767"/>
      <c r="T877" s="2781"/>
      <c r="U877" s="2739"/>
      <c r="V877" s="515"/>
      <c r="W877" s="129" t="s">
        <v>200</v>
      </c>
      <c r="X877" s="612" t="s">
        <v>1236</v>
      </c>
      <c r="Y877" s="59">
        <v>4</v>
      </c>
      <c r="Z877" s="39" t="s">
        <v>204</v>
      </c>
      <c r="AA877" s="40">
        <v>10.26</v>
      </c>
      <c r="AB877" s="21">
        <f t="shared" si="149"/>
        <v>41.04</v>
      </c>
      <c r="AC877" s="21">
        <f t="shared" si="150"/>
        <v>45.964799999999997</v>
      </c>
      <c r="AD877" s="139"/>
      <c r="AE877" s="140"/>
      <c r="AF877" s="58"/>
      <c r="AG877" s="140" t="s">
        <v>199</v>
      </c>
      <c r="AH877" s="2745"/>
    </row>
    <row r="878" spans="1:34" ht="18" customHeight="1" x14ac:dyDescent="0.25">
      <c r="A878" s="2572"/>
      <c r="B878" s="2575"/>
      <c r="C878" s="2595"/>
      <c r="D878" s="2824"/>
      <c r="E878" s="3120"/>
      <c r="F878" s="2747"/>
      <c r="G878" s="2748"/>
      <c r="H878" s="2748"/>
      <c r="I878" s="2748"/>
      <c r="J878" s="2749"/>
      <c r="K878" s="2749"/>
      <c r="L878" s="2750"/>
      <c r="M878" s="2750"/>
      <c r="N878" s="2748"/>
      <c r="O878" s="2751"/>
      <c r="P878" s="2765"/>
      <c r="Q878" s="2767"/>
      <c r="R878" s="2767"/>
      <c r="S878" s="2767"/>
      <c r="T878" s="2781"/>
      <c r="U878" s="2739"/>
      <c r="V878" s="515" t="s">
        <v>388</v>
      </c>
      <c r="W878" s="145"/>
      <c r="X878" s="611" t="s">
        <v>212</v>
      </c>
      <c r="Y878" s="59"/>
      <c r="Z878" s="60"/>
      <c r="AA878" s="34"/>
      <c r="AB878" s="116"/>
      <c r="AC878" s="116"/>
      <c r="AD878" s="139">
        <f>SUM(AC879:AC881)</f>
        <v>8.1311999999999998</v>
      </c>
      <c r="AE878" s="140"/>
      <c r="AF878" s="58"/>
      <c r="AG878" s="140"/>
      <c r="AH878" s="2745"/>
    </row>
    <row r="879" spans="1:34" ht="18" customHeight="1" x14ac:dyDescent="0.25">
      <c r="A879" s="2572"/>
      <c r="B879" s="2575"/>
      <c r="C879" s="2595"/>
      <c r="D879" s="2824"/>
      <c r="E879" s="3120"/>
      <c r="F879" s="2747"/>
      <c r="G879" s="2748"/>
      <c r="H879" s="2748"/>
      <c r="I879" s="2748"/>
      <c r="J879" s="2749"/>
      <c r="K879" s="2749"/>
      <c r="L879" s="2750"/>
      <c r="M879" s="2750"/>
      <c r="N879" s="2748"/>
      <c r="O879" s="2751"/>
      <c r="P879" s="2765"/>
      <c r="Q879" s="2767"/>
      <c r="R879" s="2767"/>
      <c r="S879" s="2767"/>
      <c r="T879" s="2781"/>
      <c r="U879" s="2739"/>
      <c r="V879" s="515"/>
      <c r="W879" s="129" t="s">
        <v>200</v>
      </c>
      <c r="X879" s="937" t="s">
        <v>1238</v>
      </c>
      <c r="Y879" s="59">
        <v>1</v>
      </c>
      <c r="Z879" s="140" t="s">
        <v>204</v>
      </c>
      <c r="AA879" s="116">
        <v>2.72</v>
      </c>
      <c r="AB879" s="21">
        <f t="shared" ref="AB879:AB881" si="151">+Y879*AA879</f>
        <v>2.72</v>
      </c>
      <c r="AC879" s="21">
        <f t="shared" ref="AC879:AC881" si="152">+AB879*0.12+AB879</f>
        <v>3.0464000000000002</v>
      </c>
      <c r="AD879" s="139"/>
      <c r="AE879" s="140"/>
      <c r="AF879" s="58"/>
      <c r="AG879" s="140" t="s">
        <v>199</v>
      </c>
      <c r="AH879" s="2745"/>
    </row>
    <row r="880" spans="1:34" ht="18" customHeight="1" x14ac:dyDescent="0.25">
      <c r="A880" s="2572"/>
      <c r="B880" s="2575"/>
      <c r="C880" s="2595"/>
      <c r="D880" s="2824"/>
      <c r="E880" s="3120"/>
      <c r="F880" s="2747"/>
      <c r="G880" s="2748"/>
      <c r="H880" s="2748"/>
      <c r="I880" s="2748"/>
      <c r="J880" s="2749"/>
      <c r="K880" s="2749"/>
      <c r="L880" s="2750"/>
      <c r="M880" s="2750"/>
      <c r="N880" s="2748"/>
      <c r="O880" s="2751"/>
      <c r="P880" s="2765"/>
      <c r="Q880" s="2767"/>
      <c r="R880" s="2767"/>
      <c r="S880" s="2767"/>
      <c r="T880" s="2781"/>
      <c r="U880" s="2739"/>
      <c r="V880" s="515"/>
      <c r="W880" s="129" t="s">
        <v>200</v>
      </c>
      <c r="X880" s="937" t="s">
        <v>728</v>
      </c>
      <c r="Y880" s="59">
        <v>1</v>
      </c>
      <c r="Z880" s="140" t="s">
        <v>204</v>
      </c>
      <c r="AA880" s="116">
        <v>2.5099999999999998</v>
      </c>
      <c r="AB880" s="21">
        <f t="shared" si="151"/>
        <v>2.5099999999999998</v>
      </c>
      <c r="AC880" s="21">
        <f t="shared" si="152"/>
        <v>2.8111999999999999</v>
      </c>
      <c r="AD880" s="139"/>
      <c r="AE880" s="140"/>
      <c r="AF880" s="58"/>
      <c r="AG880" s="140" t="s">
        <v>199</v>
      </c>
      <c r="AH880" s="2745"/>
    </row>
    <row r="881" spans="1:34" ht="18" customHeight="1" x14ac:dyDescent="0.25">
      <c r="A881" s="2572"/>
      <c r="B881" s="2575"/>
      <c r="C881" s="2842"/>
      <c r="D881" s="2844"/>
      <c r="E881" s="3120"/>
      <c r="F881" s="2747"/>
      <c r="G881" s="2748"/>
      <c r="H881" s="2748"/>
      <c r="I881" s="2748"/>
      <c r="J881" s="2749"/>
      <c r="K881" s="2749"/>
      <c r="L881" s="2750"/>
      <c r="M881" s="2750"/>
      <c r="N881" s="2748"/>
      <c r="O881" s="2751"/>
      <c r="P881" s="2765"/>
      <c r="Q881" s="2767"/>
      <c r="R881" s="2767"/>
      <c r="S881" s="2767"/>
      <c r="T881" s="2781"/>
      <c r="U881" s="2739"/>
      <c r="V881" s="81"/>
      <c r="W881" s="143" t="s">
        <v>200</v>
      </c>
      <c r="X881" s="1019" t="s">
        <v>320</v>
      </c>
      <c r="Y881" s="59">
        <v>1</v>
      </c>
      <c r="Z881" s="26" t="s">
        <v>204</v>
      </c>
      <c r="AA881" s="27">
        <v>2.0299999999999998</v>
      </c>
      <c r="AB881" s="27">
        <f t="shared" si="151"/>
        <v>2.0299999999999998</v>
      </c>
      <c r="AC881" s="27">
        <f t="shared" si="152"/>
        <v>2.2735999999999996</v>
      </c>
      <c r="AD881" s="139"/>
      <c r="AE881" s="140"/>
      <c r="AF881" s="58"/>
      <c r="AG881" s="140" t="s">
        <v>199</v>
      </c>
      <c r="AH881" s="2745"/>
    </row>
    <row r="882" spans="1:34" ht="18" customHeight="1" x14ac:dyDescent="0.25">
      <c r="A882" s="2572"/>
      <c r="B882" s="2575"/>
      <c r="C882" s="2594" t="s">
        <v>19</v>
      </c>
      <c r="D882" s="2843" t="s">
        <v>20</v>
      </c>
      <c r="E882" s="2878" t="s">
        <v>77</v>
      </c>
      <c r="F882" s="2757" t="s">
        <v>200</v>
      </c>
      <c r="G882" s="2845" t="s">
        <v>704</v>
      </c>
      <c r="H882" s="2845" t="s">
        <v>698</v>
      </c>
      <c r="I882" s="2845" t="s">
        <v>710</v>
      </c>
      <c r="J882" s="3362">
        <v>1</v>
      </c>
      <c r="K882" s="3362">
        <v>1</v>
      </c>
      <c r="L882" s="2853">
        <v>8</v>
      </c>
      <c r="M882" s="2853">
        <v>8</v>
      </c>
      <c r="N882" s="2845" t="s">
        <v>1249</v>
      </c>
      <c r="O882" s="2855" t="s">
        <v>722</v>
      </c>
      <c r="P882" s="2764">
        <v>0</v>
      </c>
      <c r="Q882" s="2766">
        <f>SUM(AD882,AD886)</f>
        <v>192.79839999999999</v>
      </c>
      <c r="R882" s="2766">
        <v>0</v>
      </c>
      <c r="S882" s="2766">
        <v>0</v>
      </c>
      <c r="T882" s="2780">
        <f>SUM(P882:R890)</f>
        <v>192.79839999999999</v>
      </c>
      <c r="U882" s="2855" t="s">
        <v>692</v>
      </c>
      <c r="V882" s="79" t="s">
        <v>202</v>
      </c>
      <c r="W882" s="76"/>
      <c r="X882" s="107" t="s">
        <v>198</v>
      </c>
      <c r="Y882" s="13"/>
      <c r="Z882" s="14"/>
      <c r="AA882" s="15"/>
      <c r="AB882" s="34"/>
      <c r="AC882" s="34"/>
      <c r="AD882" s="17">
        <f>SUM(AC883:AC885)</f>
        <v>8.9391999999999996</v>
      </c>
      <c r="AE882" s="14"/>
      <c r="AF882" s="36"/>
      <c r="AG882" s="14"/>
      <c r="AH882" s="2744"/>
    </row>
    <row r="883" spans="1:34" ht="18" customHeight="1" x14ac:dyDescent="0.25">
      <c r="A883" s="2572"/>
      <c r="B883" s="2575"/>
      <c r="C883" s="2595"/>
      <c r="D883" s="2824"/>
      <c r="E883" s="2746"/>
      <c r="F883" s="2747"/>
      <c r="G883" s="2748"/>
      <c r="H883" s="2748"/>
      <c r="I883" s="2748"/>
      <c r="J883" s="3138"/>
      <c r="K883" s="3138"/>
      <c r="L883" s="2854"/>
      <c r="M883" s="2854"/>
      <c r="N883" s="2748"/>
      <c r="O883" s="2751"/>
      <c r="P883" s="2765"/>
      <c r="Q883" s="2767"/>
      <c r="R883" s="2767"/>
      <c r="S883" s="2767"/>
      <c r="T883" s="2781"/>
      <c r="U883" s="2751"/>
      <c r="V883" s="74"/>
      <c r="W883" s="129" t="s">
        <v>200</v>
      </c>
      <c r="X883" s="935" t="s">
        <v>410</v>
      </c>
      <c r="Y883" s="19">
        <v>2</v>
      </c>
      <c r="Z883" s="60" t="s">
        <v>204</v>
      </c>
      <c r="AA883" s="21">
        <v>3.26</v>
      </c>
      <c r="AB883" s="21">
        <f t="shared" ref="AB883:AB885" si="153">+Y883*AA883</f>
        <v>6.52</v>
      </c>
      <c r="AC883" s="21">
        <v>6.52</v>
      </c>
      <c r="AD883" s="22"/>
      <c r="AE883" s="24"/>
      <c r="AF883" s="24"/>
      <c r="AG883" s="24" t="s">
        <v>199</v>
      </c>
      <c r="AH883" s="2745"/>
    </row>
    <row r="884" spans="1:34" ht="18" customHeight="1" x14ac:dyDescent="0.25">
      <c r="A884" s="2572"/>
      <c r="B884" s="2575"/>
      <c r="C884" s="2595"/>
      <c r="D884" s="2824"/>
      <c r="E884" s="2746"/>
      <c r="F884" s="2747"/>
      <c r="G884" s="2748"/>
      <c r="H884" s="2748"/>
      <c r="I884" s="2748"/>
      <c r="J884" s="3138"/>
      <c r="K884" s="3138"/>
      <c r="L884" s="2854"/>
      <c r="M884" s="2854"/>
      <c r="N884" s="2748"/>
      <c r="O884" s="2751"/>
      <c r="P884" s="2765"/>
      <c r="Q884" s="2767"/>
      <c r="R884" s="2767"/>
      <c r="S884" s="2767"/>
      <c r="T884" s="2781"/>
      <c r="U884" s="2751"/>
      <c r="V884" s="76"/>
      <c r="W884" s="129" t="s">
        <v>200</v>
      </c>
      <c r="X884" s="935" t="s">
        <v>253</v>
      </c>
      <c r="Y884" s="59">
        <v>2</v>
      </c>
      <c r="Z884" s="60" t="s">
        <v>204</v>
      </c>
      <c r="AA884" s="21">
        <v>0.25</v>
      </c>
      <c r="AB884" s="21">
        <f t="shared" si="153"/>
        <v>0.5</v>
      </c>
      <c r="AC884" s="21">
        <f t="shared" ref="AC884:AC885" si="154">+AB884*0.12+AB884</f>
        <v>0.56000000000000005</v>
      </c>
      <c r="AD884" s="22"/>
      <c r="AE884" s="24"/>
      <c r="AF884" s="24"/>
      <c r="AG884" s="24" t="s">
        <v>199</v>
      </c>
      <c r="AH884" s="2745"/>
    </row>
    <row r="885" spans="1:34" ht="18" customHeight="1" x14ac:dyDescent="0.25">
      <c r="A885" s="2572"/>
      <c r="B885" s="2575"/>
      <c r="C885" s="2595"/>
      <c r="D885" s="2824"/>
      <c r="E885" s="2746"/>
      <c r="F885" s="2747"/>
      <c r="G885" s="2748"/>
      <c r="H885" s="2748"/>
      <c r="I885" s="2748"/>
      <c r="J885" s="3138"/>
      <c r="K885" s="3138"/>
      <c r="L885" s="2854"/>
      <c r="M885" s="2854"/>
      <c r="N885" s="2748"/>
      <c r="O885" s="2751"/>
      <c r="P885" s="2765"/>
      <c r="Q885" s="2767"/>
      <c r="R885" s="2767"/>
      <c r="S885" s="2767"/>
      <c r="T885" s="2781"/>
      <c r="U885" s="2751"/>
      <c r="V885" s="76"/>
      <c r="W885" s="129" t="s">
        <v>200</v>
      </c>
      <c r="X885" s="935" t="s">
        <v>411</v>
      </c>
      <c r="Y885" s="59">
        <v>1</v>
      </c>
      <c r="Z885" s="60" t="s">
        <v>204</v>
      </c>
      <c r="AA885" s="21">
        <v>1.66</v>
      </c>
      <c r="AB885" s="21">
        <f t="shared" si="153"/>
        <v>1.66</v>
      </c>
      <c r="AC885" s="21">
        <f t="shared" si="154"/>
        <v>1.8592</v>
      </c>
      <c r="AD885" s="22"/>
      <c r="AE885" s="24"/>
      <c r="AF885" s="24"/>
      <c r="AG885" s="24" t="s">
        <v>199</v>
      </c>
      <c r="AH885" s="2745"/>
    </row>
    <row r="886" spans="1:34" ht="33.950000000000003" customHeight="1" x14ac:dyDescent="0.25">
      <c r="A886" s="2572"/>
      <c r="B886" s="2575"/>
      <c r="C886" s="2595"/>
      <c r="D886" s="2824"/>
      <c r="E886" s="2746"/>
      <c r="F886" s="2747"/>
      <c r="G886" s="2748"/>
      <c r="H886" s="2748"/>
      <c r="I886" s="2748"/>
      <c r="J886" s="3138"/>
      <c r="K886" s="3138"/>
      <c r="L886" s="2854"/>
      <c r="M886" s="2854"/>
      <c r="N886" s="2748"/>
      <c r="O886" s="2751"/>
      <c r="P886" s="2765"/>
      <c r="Q886" s="2767"/>
      <c r="R886" s="2767"/>
      <c r="S886" s="2767"/>
      <c r="T886" s="2781"/>
      <c r="U886" s="2751"/>
      <c r="V886" s="132" t="s">
        <v>236</v>
      </c>
      <c r="W886" s="74"/>
      <c r="X886" s="133" t="s">
        <v>225</v>
      </c>
      <c r="Y886" s="59"/>
      <c r="Z886" s="60"/>
      <c r="AA886" s="34"/>
      <c r="AB886" s="21"/>
      <c r="AC886" s="21"/>
      <c r="AD886" s="22">
        <f>SUM(AC887:AC890)</f>
        <v>183.85919999999999</v>
      </c>
      <c r="AE886" s="24"/>
      <c r="AF886" s="24"/>
      <c r="AG886" s="24"/>
      <c r="AH886" s="2745"/>
    </row>
    <row r="887" spans="1:34" ht="33.950000000000003" customHeight="1" x14ac:dyDescent="0.25">
      <c r="A887" s="2572"/>
      <c r="B887" s="2575"/>
      <c r="C887" s="2595"/>
      <c r="D887" s="2824"/>
      <c r="E887" s="2746"/>
      <c r="F887" s="2747"/>
      <c r="G887" s="2748"/>
      <c r="H887" s="2748"/>
      <c r="I887" s="2748"/>
      <c r="J887" s="3138"/>
      <c r="K887" s="3138"/>
      <c r="L887" s="2854"/>
      <c r="M887" s="2854"/>
      <c r="N887" s="2748"/>
      <c r="O887" s="2751"/>
      <c r="P887" s="2765"/>
      <c r="Q887" s="2767"/>
      <c r="R887" s="2767"/>
      <c r="S887" s="2767"/>
      <c r="T887" s="2781"/>
      <c r="U887" s="2751"/>
      <c r="V887" s="515"/>
      <c r="W887" s="129" t="s">
        <v>200</v>
      </c>
      <c r="X887" s="936" t="s">
        <v>1233</v>
      </c>
      <c r="Y887" s="59">
        <v>4</v>
      </c>
      <c r="Z887" s="55" t="s">
        <v>204</v>
      </c>
      <c r="AA887" s="116">
        <v>10.26</v>
      </c>
      <c r="AB887" s="21">
        <f t="shared" ref="AB887:AB890" si="155">+Y887*AA887</f>
        <v>41.04</v>
      </c>
      <c r="AC887" s="21">
        <f t="shared" ref="AC887:AC890" si="156">+AB887*0.12+AB887</f>
        <v>45.964799999999997</v>
      </c>
      <c r="AD887" s="139"/>
      <c r="AE887" s="58"/>
      <c r="AF887" s="58"/>
      <c r="AG887" s="58" t="s">
        <v>199</v>
      </c>
      <c r="AH887" s="2745"/>
    </row>
    <row r="888" spans="1:34" ht="33.950000000000003" customHeight="1" x14ac:dyDescent="0.25">
      <c r="A888" s="2572"/>
      <c r="B888" s="2575"/>
      <c r="C888" s="2595"/>
      <c r="D888" s="2824"/>
      <c r="E888" s="2746"/>
      <c r="F888" s="2747"/>
      <c r="G888" s="2748"/>
      <c r="H888" s="2748"/>
      <c r="I888" s="2748"/>
      <c r="J888" s="3138"/>
      <c r="K888" s="3138"/>
      <c r="L888" s="2854"/>
      <c r="M888" s="2854"/>
      <c r="N888" s="2748"/>
      <c r="O888" s="2751"/>
      <c r="P888" s="2765"/>
      <c r="Q888" s="2767"/>
      <c r="R888" s="2767"/>
      <c r="S888" s="2767"/>
      <c r="T888" s="2781"/>
      <c r="U888" s="2751"/>
      <c r="V888" s="515"/>
      <c r="W888" s="129" t="s">
        <v>200</v>
      </c>
      <c r="X888" s="936" t="s">
        <v>1234</v>
      </c>
      <c r="Y888" s="59">
        <v>4</v>
      </c>
      <c r="Z888" s="55" t="s">
        <v>204</v>
      </c>
      <c r="AA888" s="116">
        <v>10.26</v>
      </c>
      <c r="AB888" s="21">
        <f t="shared" si="155"/>
        <v>41.04</v>
      </c>
      <c r="AC888" s="21">
        <f t="shared" si="156"/>
        <v>45.964799999999997</v>
      </c>
      <c r="AD888" s="139"/>
      <c r="AE888" s="58"/>
      <c r="AF888" s="58"/>
      <c r="AG888" s="58" t="s">
        <v>199</v>
      </c>
      <c r="AH888" s="2745"/>
    </row>
    <row r="889" spans="1:34" ht="33.950000000000003" customHeight="1" x14ac:dyDescent="0.25">
      <c r="A889" s="2572"/>
      <c r="B889" s="2575"/>
      <c r="C889" s="2595"/>
      <c r="D889" s="2824"/>
      <c r="E889" s="2746"/>
      <c r="F889" s="2747"/>
      <c r="G889" s="2748"/>
      <c r="H889" s="2748"/>
      <c r="I889" s="2748"/>
      <c r="J889" s="3138"/>
      <c r="K889" s="3138"/>
      <c r="L889" s="2854"/>
      <c r="M889" s="2854"/>
      <c r="N889" s="2748"/>
      <c r="O889" s="2751"/>
      <c r="P889" s="2765"/>
      <c r="Q889" s="2767"/>
      <c r="R889" s="2767"/>
      <c r="S889" s="2767"/>
      <c r="T889" s="2781"/>
      <c r="U889" s="2751"/>
      <c r="V889" s="515"/>
      <c r="W889" s="129" t="s">
        <v>200</v>
      </c>
      <c r="X889" s="936" t="s">
        <v>1235</v>
      </c>
      <c r="Y889" s="59">
        <v>4</v>
      </c>
      <c r="Z889" s="55" t="s">
        <v>204</v>
      </c>
      <c r="AA889" s="116">
        <v>10.26</v>
      </c>
      <c r="AB889" s="21">
        <f t="shared" si="155"/>
        <v>41.04</v>
      </c>
      <c r="AC889" s="21">
        <f t="shared" si="156"/>
        <v>45.964799999999997</v>
      </c>
      <c r="AD889" s="139"/>
      <c r="AE889" s="58"/>
      <c r="AF889" s="58"/>
      <c r="AG889" s="58" t="s">
        <v>199</v>
      </c>
      <c r="AH889" s="2745"/>
    </row>
    <row r="890" spans="1:34" ht="33.950000000000003" customHeight="1" x14ac:dyDescent="0.25">
      <c r="A890" s="2572"/>
      <c r="B890" s="2575"/>
      <c r="C890" s="2850"/>
      <c r="D890" s="2824"/>
      <c r="E890" s="2746"/>
      <c r="F890" s="2747"/>
      <c r="G890" s="2748"/>
      <c r="H890" s="2748"/>
      <c r="I890" s="2748"/>
      <c r="J890" s="3138"/>
      <c r="K890" s="3138"/>
      <c r="L890" s="2854"/>
      <c r="M890" s="2854"/>
      <c r="N890" s="2748"/>
      <c r="O890" s="2751"/>
      <c r="P890" s="2765"/>
      <c r="Q890" s="2767"/>
      <c r="R890" s="2767"/>
      <c r="S890" s="2767"/>
      <c r="T890" s="2781"/>
      <c r="U890" s="2751"/>
      <c r="V890" s="614"/>
      <c r="W890" s="143" t="s">
        <v>200</v>
      </c>
      <c r="X890" s="1019" t="s">
        <v>1236</v>
      </c>
      <c r="Y890" s="59">
        <v>4</v>
      </c>
      <c r="Z890" s="39" t="s">
        <v>204</v>
      </c>
      <c r="AA890" s="40">
        <v>10.26</v>
      </c>
      <c r="AB890" s="27">
        <f t="shared" si="155"/>
        <v>41.04</v>
      </c>
      <c r="AC890" s="27">
        <f t="shared" si="156"/>
        <v>45.964799999999997</v>
      </c>
      <c r="AD890" s="139"/>
      <c r="AE890" s="58"/>
      <c r="AF890" s="58"/>
      <c r="AG890" s="58" t="s">
        <v>199</v>
      </c>
      <c r="AH890" s="2745"/>
    </row>
    <row r="891" spans="1:34" ht="18" customHeight="1" x14ac:dyDescent="0.25">
      <c r="A891" s="2572"/>
      <c r="B891" s="2575"/>
      <c r="C891" s="2593" t="s">
        <v>19</v>
      </c>
      <c r="D891" s="2843" t="s">
        <v>20</v>
      </c>
      <c r="E891" s="2878" t="s">
        <v>77</v>
      </c>
      <c r="F891" s="2757" t="s">
        <v>200</v>
      </c>
      <c r="G891" s="2845" t="s">
        <v>705</v>
      </c>
      <c r="H891" s="2845" t="s">
        <v>219</v>
      </c>
      <c r="I891" s="2845" t="s">
        <v>711</v>
      </c>
      <c r="J891" s="3362">
        <v>1</v>
      </c>
      <c r="K891" s="3362">
        <v>2</v>
      </c>
      <c r="L891" s="2853">
        <v>1</v>
      </c>
      <c r="M891" s="2853">
        <v>2</v>
      </c>
      <c r="N891" s="2845" t="s">
        <v>716</v>
      </c>
      <c r="O891" s="2855" t="s">
        <v>224</v>
      </c>
      <c r="P891" s="2764">
        <v>0</v>
      </c>
      <c r="Q891" s="2766">
        <f>SUM(AD891,AD895)</f>
        <v>160.18400000000003</v>
      </c>
      <c r="R891" s="2766">
        <v>0</v>
      </c>
      <c r="S891" s="2766">
        <v>0</v>
      </c>
      <c r="T891" s="2780">
        <f>SUM(P891:R899)</f>
        <v>160.18400000000003</v>
      </c>
      <c r="U891" s="2855" t="s">
        <v>690</v>
      </c>
      <c r="V891" s="79" t="s">
        <v>202</v>
      </c>
      <c r="W891" s="76"/>
      <c r="X891" s="107" t="s">
        <v>198</v>
      </c>
      <c r="Y891" s="13"/>
      <c r="Z891" s="14"/>
      <c r="AA891" s="15"/>
      <c r="AB891" s="34"/>
      <c r="AC891" s="34"/>
      <c r="AD891" s="17">
        <f>SUM(AC892:AC894)</f>
        <v>10.798400000000001</v>
      </c>
      <c r="AE891" s="14"/>
      <c r="AF891" s="36"/>
      <c r="AG891" s="14"/>
      <c r="AH891" s="2744"/>
    </row>
    <row r="892" spans="1:34" ht="18" customHeight="1" x14ac:dyDescent="0.25">
      <c r="A892" s="2572"/>
      <c r="B892" s="2575"/>
      <c r="C892" s="2595"/>
      <c r="D892" s="2824"/>
      <c r="E892" s="2746"/>
      <c r="F892" s="2747"/>
      <c r="G892" s="2748"/>
      <c r="H892" s="2748"/>
      <c r="I892" s="2748"/>
      <c r="J892" s="3138"/>
      <c r="K892" s="3138"/>
      <c r="L892" s="2854"/>
      <c r="M892" s="2854"/>
      <c r="N892" s="2748"/>
      <c r="O892" s="2751"/>
      <c r="P892" s="2765"/>
      <c r="Q892" s="2767"/>
      <c r="R892" s="2767"/>
      <c r="S892" s="2767"/>
      <c r="T892" s="2781"/>
      <c r="U892" s="2751"/>
      <c r="V892" s="74"/>
      <c r="W892" s="129" t="s">
        <v>200</v>
      </c>
      <c r="X892" s="935" t="s">
        <v>410</v>
      </c>
      <c r="Y892" s="19">
        <v>2</v>
      </c>
      <c r="Z892" s="60" t="s">
        <v>204</v>
      </c>
      <c r="AA892" s="21">
        <v>3.26</v>
      </c>
      <c r="AB892" s="21">
        <f t="shared" ref="AB892:AB894" si="157">+Y892*AA892</f>
        <v>6.52</v>
      </c>
      <c r="AC892" s="21">
        <v>6.52</v>
      </c>
      <c r="AD892" s="22"/>
      <c r="AE892" s="24"/>
      <c r="AF892" s="24"/>
      <c r="AG892" s="24" t="s">
        <v>199</v>
      </c>
      <c r="AH892" s="2745"/>
    </row>
    <row r="893" spans="1:34" ht="18" customHeight="1" x14ac:dyDescent="0.25">
      <c r="A893" s="2572"/>
      <c r="B893" s="2575"/>
      <c r="C893" s="2595"/>
      <c r="D893" s="2824"/>
      <c r="E893" s="2746"/>
      <c r="F893" s="2747"/>
      <c r="G893" s="2748"/>
      <c r="H893" s="2748"/>
      <c r="I893" s="2748"/>
      <c r="J893" s="3138"/>
      <c r="K893" s="3138"/>
      <c r="L893" s="2854"/>
      <c r="M893" s="2854"/>
      <c r="N893" s="2748"/>
      <c r="O893" s="2751"/>
      <c r="P893" s="2765"/>
      <c r="Q893" s="2767"/>
      <c r="R893" s="2767"/>
      <c r="S893" s="2767"/>
      <c r="T893" s="2781"/>
      <c r="U893" s="2751"/>
      <c r="V893" s="76"/>
      <c r="W893" s="129" t="s">
        <v>200</v>
      </c>
      <c r="X893" s="935" t="s">
        <v>253</v>
      </c>
      <c r="Y893" s="59">
        <v>2</v>
      </c>
      <c r="Z893" s="60" t="s">
        <v>204</v>
      </c>
      <c r="AA893" s="21">
        <v>0.25</v>
      </c>
      <c r="AB893" s="21">
        <f t="shared" si="157"/>
        <v>0.5</v>
      </c>
      <c r="AC893" s="21">
        <f t="shared" ref="AC893:AC894" si="158">+AB893*0.12+AB893</f>
        <v>0.56000000000000005</v>
      </c>
      <c r="AD893" s="22"/>
      <c r="AE893" s="24"/>
      <c r="AF893" s="24"/>
      <c r="AG893" s="24" t="s">
        <v>199</v>
      </c>
      <c r="AH893" s="2745"/>
    </row>
    <row r="894" spans="1:34" ht="18" customHeight="1" x14ac:dyDescent="0.25">
      <c r="A894" s="2572"/>
      <c r="B894" s="2575"/>
      <c r="C894" s="2595"/>
      <c r="D894" s="2824"/>
      <c r="E894" s="2746"/>
      <c r="F894" s="2747"/>
      <c r="G894" s="2748"/>
      <c r="H894" s="2748"/>
      <c r="I894" s="2748"/>
      <c r="J894" s="3138"/>
      <c r="K894" s="3138"/>
      <c r="L894" s="2854"/>
      <c r="M894" s="2854"/>
      <c r="N894" s="2748"/>
      <c r="O894" s="2751"/>
      <c r="P894" s="2765"/>
      <c r="Q894" s="2767"/>
      <c r="R894" s="2767"/>
      <c r="S894" s="2767"/>
      <c r="T894" s="2781"/>
      <c r="U894" s="2751"/>
      <c r="V894" s="76"/>
      <c r="W894" s="129" t="s">
        <v>200</v>
      </c>
      <c r="X894" s="935" t="s">
        <v>411</v>
      </c>
      <c r="Y894" s="59">
        <v>2</v>
      </c>
      <c r="Z894" s="60" t="s">
        <v>204</v>
      </c>
      <c r="AA894" s="21">
        <v>1.66</v>
      </c>
      <c r="AB894" s="21">
        <f t="shared" si="157"/>
        <v>3.32</v>
      </c>
      <c r="AC894" s="21">
        <f t="shared" si="158"/>
        <v>3.7183999999999999</v>
      </c>
      <c r="AD894" s="22"/>
      <c r="AE894" s="24"/>
      <c r="AF894" s="24"/>
      <c r="AG894" s="24" t="s">
        <v>199</v>
      </c>
      <c r="AH894" s="2745"/>
    </row>
    <row r="895" spans="1:34" s="18" customFormat="1" ht="33.950000000000003" customHeight="1" x14ac:dyDescent="0.25">
      <c r="A895" s="2572"/>
      <c r="B895" s="2575"/>
      <c r="C895" s="2595"/>
      <c r="D895" s="2824"/>
      <c r="E895" s="2746"/>
      <c r="F895" s="2747"/>
      <c r="G895" s="2748"/>
      <c r="H895" s="2748"/>
      <c r="I895" s="2748"/>
      <c r="J895" s="3138"/>
      <c r="K895" s="3138"/>
      <c r="L895" s="2854"/>
      <c r="M895" s="2854"/>
      <c r="N895" s="2748"/>
      <c r="O895" s="2751"/>
      <c r="P895" s="2765"/>
      <c r="Q895" s="2767"/>
      <c r="R895" s="2767"/>
      <c r="S895" s="2767"/>
      <c r="T895" s="2781"/>
      <c r="U895" s="2751"/>
      <c r="V895" s="132" t="s">
        <v>236</v>
      </c>
      <c r="W895" s="74"/>
      <c r="X895" s="133" t="s">
        <v>225</v>
      </c>
      <c r="Y895" s="59"/>
      <c r="Z895" s="60"/>
      <c r="AA895" s="34"/>
      <c r="AB895" s="21"/>
      <c r="AC895" s="21"/>
      <c r="AD895" s="22">
        <f>SUM(AC896:AC899)</f>
        <v>149.38560000000001</v>
      </c>
      <c r="AE895" s="24"/>
      <c r="AF895" s="24"/>
      <c r="AG895" s="24"/>
      <c r="AH895" s="2745"/>
    </row>
    <row r="896" spans="1:34" s="18" customFormat="1" ht="33.950000000000003" customHeight="1" x14ac:dyDescent="0.25">
      <c r="A896" s="2572"/>
      <c r="B896" s="2575"/>
      <c r="C896" s="2595"/>
      <c r="D896" s="2824"/>
      <c r="E896" s="2746"/>
      <c r="F896" s="2747"/>
      <c r="G896" s="2748"/>
      <c r="H896" s="2748"/>
      <c r="I896" s="2748"/>
      <c r="J896" s="3138"/>
      <c r="K896" s="3138"/>
      <c r="L896" s="2854"/>
      <c r="M896" s="2854"/>
      <c r="N896" s="2748"/>
      <c r="O896" s="2751"/>
      <c r="P896" s="2765"/>
      <c r="Q896" s="2767"/>
      <c r="R896" s="2767"/>
      <c r="S896" s="2767"/>
      <c r="T896" s="2781"/>
      <c r="U896" s="2751"/>
      <c r="V896" s="132"/>
      <c r="W896" s="129" t="s">
        <v>200</v>
      </c>
      <c r="X896" s="936" t="s">
        <v>1233</v>
      </c>
      <c r="Y896" s="59">
        <v>4</v>
      </c>
      <c r="Z896" s="60" t="s">
        <v>204</v>
      </c>
      <c r="AA896" s="34">
        <v>10.26</v>
      </c>
      <c r="AB896" s="21">
        <f t="shared" ref="AB896:AB899" si="159">+Y896*AA896</f>
        <v>41.04</v>
      </c>
      <c r="AC896" s="21">
        <f t="shared" ref="AC896:AC899" si="160">+AB896*0.12+AB896</f>
        <v>45.964799999999997</v>
      </c>
      <c r="AD896" s="22"/>
      <c r="AE896" s="24"/>
      <c r="AF896" s="24"/>
      <c r="AG896" s="24" t="s">
        <v>199</v>
      </c>
      <c r="AH896" s="2745"/>
    </row>
    <row r="897" spans="1:34" s="18" customFormat="1" ht="33.950000000000003" customHeight="1" x14ac:dyDescent="0.25">
      <c r="A897" s="2573"/>
      <c r="B897" s="2576"/>
      <c r="C897" s="2595"/>
      <c r="D897" s="2824"/>
      <c r="E897" s="2746"/>
      <c r="F897" s="2747"/>
      <c r="G897" s="2748"/>
      <c r="H897" s="2748"/>
      <c r="I897" s="2748"/>
      <c r="J897" s="3138"/>
      <c r="K897" s="3138"/>
      <c r="L897" s="2854"/>
      <c r="M897" s="2854"/>
      <c r="N897" s="2748"/>
      <c r="O897" s="2751"/>
      <c r="P897" s="2765"/>
      <c r="Q897" s="2767"/>
      <c r="R897" s="2767"/>
      <c r="S897" s="2767"/>
      <c r="T897" s="2781"/>
      <c r="U897" s="2751"/>
      <c r="V897" s="132"/>
      <c r="W897" s="129" t="s">
        <v>200</v>
      </c>
      <c r="X897" s="936" t="s">
        <v>1234</v>
      </c>
      <c r="Y897" s="59">
        <v>3</v>
      </c>
      <c r="Z897" s="60" t="s">
        <v>204</v>
      </c>
      <c r="AA897" s="34">
        <v>10.26</v>
      </c>
      <c r="AB897" s="21">
        <f t="shared" si="159"/>
        <v>30.78</v>
      </c>
      <c r="AC897" s="21">
        <f t="shared" si="160"/>
        <v>34.473600000000005</v>
      </c>
      <c r="AD897" s="22"/>
      <c r="AE897" s="24"/>
      <c r="AF897" s="24"/>
      <c r="AG897" s="24" t="s">
        <v>199</v>
      </c>
      <c r="AH897" s="2745"/>
    </row>
    <row r="898" spans="1:34" s="18" customFormat="1" ht="33.950000000000003" customHeight="1" x14ac:dyDescent="0.25">
      <c r="A898" s="2571" t="s">
        <v>153</v>
      </c>
      <c r="B898" s="2568" t="s">
        <v>156</v>
      </c>
      <c r="C898" s="2595"/>
      <c r="D898" s="2824"/>
      <c r="E898" s="2746"/>
      <c r="F898" s="2747"/>
      <c r="G898" s="2748"/>
      <c r="H898" s="2748"/>
      <c r="I898" s="2748"/>
      <c r="J898" s="3138"/>
      <c r="K898" s="3138"/>
      <c r="L898" s="2854"/>
      <c r="M898" s="2854"/>
      <c r="N898" s="2748"/>
      <c r="O898" s="2751"/>
      <c r="P898" s="2765"/>
      <c r="Q898" s="2767"/>
      <c r="R898" s="2767"/>
      <c r="S898" s="2767"/>
      <c r="T898" s="2781"/>
      <c r="U898" s="2751"/>
      <c r="V898" s="132"/>
      <c r="W898" s="129" t="s">
        <v>200</v>
      </c>
      <c r="X898" s="936" t="s">
        <v>1235</v>
      </c>
      <c r="Y898" s="59">
        <v>3</v>
      </c>
      <c r="Z898" s="60" t="s">
        <v>204</v>
      </c>
      <c r="AA898" s="34">
        <v>10.26</v>
      </c>
      <c r="AB898" s="21">
        <f t="shared" si="159"/>
        <v>30.78</v>
      </c>
      <c r="AC898" s="21">
        <f t="shared" si="160"/>
        <v>34.473600000000005</v>
      </c>
      <c r="AD898" s="22"/>
      <c r="AE898" s="24"/>
      <c r="AF898" s="24"/>
      <c r="AG898" s="24" t="s">
        <v>199</v>
      </c>
      <c r="AH898" s="2745"/>
    </row>
    <row r="899" spans="1:34" s="18" customFormat="1" ht="33.950000000000003" customHeight="1" x14ac:dyDescent="0.25">
      <c r="A899" s="2572"/>
      <c r="B899" s="2569"/>
      <c r="C899" s="2842"/>
      <c r="D899" s="2824"/>
      <c r="E899" s="2746"/>
      <c r="F899" s="2747"/>
      <c r="G899" s="2748"/>
      <c r="H899" s="2748"/>
      <c r="I899" s="2748"/>
      <c r="J899" s="3138"/>
      <c r="K899" s="3138"/>
      <c r="L899" s="2854"/>
      <c r="M899" s="2854"/>
      <c r="N899" s="2748"/>
      <c r="O899" s="2751"/>
      <c r="P899" s="2765"/>
      <c r="Q899" s="2767"/>
      <c r="R899" s="2767"/>
      <c r="S899" s="2767"/>
      <c r="T899" s="2781"/>
      <c r="U899" s="2751"/>
      <c r="V899" s="614"/>
      <c r="W899" s="143" t="s">
        <v>200</v>
      </c>
      <c r="X899" s="1019" t="s">
        <v>1236</v>
      </c>
      <c r="Y899" s="59">
        <v>3</v>
      </c>
      <c r="Z899" s="39" t="s">
        <v>204</v>
      </c>
      <c r="AA899" s="40">
        <v>10.26</v>
      </c>
      <c r="AB899" s="27">
        <f t="shared" si="159"/>
        <v>30.78</v>
      </c>
      <c r="AC899" s="27">
        <f t="shared" si="160"/>
        <v>34.473600000000005</v>
      </c>
      <c r="AD899" s="139"/>
      <c r="AE899" s="58"/>
      <c r="AF899" s="58"/>
      <c r="AG899" s="58" t="s">
        <v>199</v>
      </c>
      <c r="AH899" s="2745"/>
    </row>
    <row r="900" spans="1:34" s="18" customFormat="1" ht="18" customHeight="1" x14ac:dyDescent="0.25">
      <c r="A900" s="2572"/>
      <c r="B900" s="2569"/>
      <c r="C900" s="2594" t="s">
        <v>19</v>
      </c>
      <c r="D900" s="2843" t="s">
        <v>20</v>
      </c>
      <c r="E900" s="2878" t="s">
        <v>74</v>
      </c>
      <c r="F900" s="2757" t="s">
        <v>200</v>
      </c>
      <c r="G900" s="2845" t="s">
        <v>706</v>
      </c>
      <c r="H900" s="2845" t="s">
        <v>220</v>
      </c>
      <c r="I900" s="2845" t="s">
        <v>712</v>
      </c>
      <c r="J900" s="3362">
        <v>0</v>
      </c>
      <c r="K900" s="3362">
        <v>12</v>
      </c>
      <c r="L900" s="2853">
        <v>0</v>
      </c>
      <c r="M900" s="2853">
        <v>24</v>
      </c>
      <c r="N900" s="2845" t="s">
        <v>717</v>
      </c>
      <c r="O900" s="2960" t="s">
        <v>723</v>
      </c>
      <c r="P900" s="2764">
        <v>0</v>
      </c>
      <c r="Q900" s="2766">
        <f>SUM(AD900,AD907)</f>
        <v>142.16319999999999</v>
      </c>
      <c r="R900" s="2766">
        <v>0</v>
      </c>
      <c r="S900" s="2766">
        <v>0</v>
      </c>
      <c r="T900" s="2780">
        <f>SUM(P900:R911)</f>
        <v>142.16319999999999</v>
      </c>
      <c r="U900" s="2845" t="s">
        <v>690</v>
      </c>
      <c r="V900" s="85" t="s">
        <v>202</v>
      </c>
      <c r="W900" s="77"/>
      <c r="X900" s="12" t="s">
        <v>198</v>
      </c>
      <c r="Y900" s="13"/>
      <c r="Z900" s="14"/>
      <c r="AA900" s="15"/>
      <c r="AB900" s="34"/>
      <c r="AC900" s="34"/>
      <c r="AD900" s="17">
        <f>SUM(AC901:AC906)</f>
        <v>50.233600000000003</v>
      </c>
      <c r="AE900" s="14"/>
      <c r="AF900" s="36"/>
      <c r="AG900" s="14"/>
      <c r="AH900" s="2744"/>
    </row>
    <row r="901" spans="1:34" s="18" customFormat="1" ht="18" customHeight="1" x14ac:dyDescent="0.25">
      <c r="A901" s="2572"/>
      <c r="B901" s="2569"/>
      <c r="C901" s="2595"/>
      <c r="D901" s="2824"/>
      <c r="E901" s="2746"/>
      <c r="F901" s="2747"/>
      <c r="G901" s="2748"/>
      <c r="H901" s="2748"/>
      <c r="I901" s="2748"/>
      <c r="J901" s="3138"/>
      <c r="K901" s="3138"/>
      <c r="L901" s="2854"/>
      <c r="M901" s="2854"/>
      <c r="N901" s="2748"/>
      <c r="O901" s="3110"/>
      <c r="P901" s="2765"/>
      <c r="Q901" s="2767"/>
      <c r="R901" s="2767"/>
      <c r="S901" s="2767"/>
      <c r="T901" s="2781"/>
      <c r="U901" s="2748"/>
      <c r="V901" s="74"/>
      <c r="W901" s="129" t="s">
        <v>200</v>
      </c>
      <c r="X901" s="935" t="s">
        <v>410</v>
      </c>
      <c r="Y901" s="19">
        <v>2</v>
      </c>
      <c r="Z901" s="60" t="s">
        <v>204</v>
      </c>
      <c r="AA901" s="21">
        <v>3.26</v>
      </c>
      <c r="AB901" s="21">
        <f t="shared" ref="AB901:AB911" si="161">+Y901*AA901</f>
        <v>6.52</v>
      </c>
      <c r="AC901" s="21">
        <v>6.52</v>
      </c>
      <c r="AD901" s="22"/>
      <c r="AE901" s="24"/>
      <c r="AF901" s="24"/>
      <c r="AG901" s="24" t="s">
        <v>199</v>
      </c>
      <c r="AH901" s="2745"/>
    </row>
    <row r="902" spans="1:34" s="18" customFormat="1" ht="18" customHeight="1" x14ac:dyDescent="0.25">
      <c r="A902" s="2572"/>
      <c r="B902" s="2569"/>
      <c r="C902" s="2595"/>
      <c r="D902" s="2824"/>
      <c r="E902" s="2746"/>
      <c r="F902" s="2747"/>
      <c r="G902" s="2748"/>
      <c r="H902" s="2748"/>
      <c r="I902" s="2748"/>
      <c r="J902" s="3138"/>
      <c r="K902" s="3138"/>
      <c r="L902" s="2854"/>
      <c r="M902" s="2854"/>
      <c r="N902" s="2748"/>
      <c r="O902" s="3110"/>
      <c r="P902" s="2765"/>
      <c r="Q902" s="2767"/>
      <c r="R902" s="2767"/>
      <c r="S902" s="2767"/>
      <c r="T902" s="2781"/>
      <c r="U902" s="2748"/>
      <c r="V902" s="76"/>
      <c r="W902" s="129" t="s">
        <v>200</v>
      </c>
      <c r="X902" s="935" t="s">
        <v>253</v>
      </c>
      <c r="Y902" s="59">
        <v>3</v>
      </c>
      <c r="Z902" s="60" t="s">
        <v>204</v>
      </c>
      <c r="AA902" s="21">
        <v>0.25</v>
      </c>
      <c r="AB902" s="21">
        <f t="shared" si="161"/>
        <v>0.75</v>
      </c>
      <c r="AC902" s="21">
        <f t="shared" ref="AC902:AC906" si="162">+AB902*0.12+AB902</f>
        <v>0.84</v>
      </c>
      <c r="AD902" s="22"/>
      <c r="AE902" s="24"/>
      <c r="AF902" s="24"/>
      <c r="AG902" s="24" t="s">
        <v>199</v>
      </c>
      <c r="AH902" s="2745"/>
    </row>
    <row r="903" spans="1:34" s="18" customFormat="1" ht="18" customHeight="1" x14ac:dyDescent="0.25">
      <c r="A903" s="2572"/>
      <c r="B903" s="2569"/>
      <c r="C903" s="2595"/>
      <c r="D903" s="2824"/>
      <c r="E903" s="2746"/>
      <c r="F903" s="2747"/>
      <c r="G903" s="2748"/>
      <c r="H903" s="2748"/>
      <c r="I903" s="2748"/>
      <c r="J903" s="3138"/>
      <c r="K903" s="3138"/>
      <c r="L903" s="2854"/>
      <c r="M903" s="2854"/>
      <c r="N903" s="2748"/>
      <c r="O903" s="3110"/>
      <c r="P903" s="2765"/>
      <c r="Q903" s="2767"/>
      <c r="R903" s="2767"/>
      <c r="S903" s="2767"/>
      <c r="T903" s="2781"/>
      <c r="U903" s="2748"/>
      <c r="V903" s="76"/>
      <c r="W903" s="129" t="s">
        <v>200</v>
      </c>
      <c r="X903" s="935" t="s">
        <v>1250</v>
      </c>
      <c r="Y903" s="59">
        <v>20</v>
      </c>
      <c r="Z903" s="60" t="s">
        <v>204</v>
      </c>
      <c r="AA903" s="21">
        <v>1.51</v>
      </c>
      <c r="AB903" s="21">
        <f t="shared" si="161"/>
        <v>30.2</v>
      </c>
      <c r="AC903" s="21">
        <f t="shared" si="162"/>
        <v>33.823999999999998</v>
      </c>
      <c r="AD903" s="22"/>
      <c r="AE903" s="24"/>
      <c r="AF903" s="24"/>
      <c r="AG903" s="24" t="s">
        <v>199</v>
      </c>
      <c r="AH903" s="2745"/>
    </row>
    <row r="904" spans="1:34" s="18" customFormat="1" ht="18" customHeight="1" x14ac:dyDescent="0.25">
      <c r="A904" s="2572"/>
      <c r="B904" s="2569"/>
      <c r="C904" s="2595"/>
      <c r="D904" s="2824"/>
      <c r="E904" s="2746"/>
      <c r="F904" s="2747"/>
      <c r="G904" s="2748"/>
      <c r="H904" s="2748"/>
      <c r="I904" s="2748"/>
      <c r="J904" s="3138"/>
      <c r="K904" s="3138"/>
      <c r="L904" s="2854"/>
      <c r="M904" s="2854"/>
      <c r="N904" s="2748"/>
      <c r="O904" s="3110"/>
      <c r="P904" s="2765"/>
      <c r="Q904" s="2767"/>
      <c r="R904" s="2767"/>
      <c r="S904" s="2767"/>
      <c r="T904" s="2781"/>
      <c r="U904" s="2748"/>
      <c r="V904" s="76"/>
      <c r="W904" s="129" t="s">
        <v>200</v>
      </c>
      <c r="X904" s="936" t="s">
        <v>345</v>
      </c>
      <c r="Y904" s="59">
        <v>3</v>
      </c>
      <c r="Z904" s="60" t="s">
        <v>204</v>
      </c>
      <c r="AA904" s="34">
        <v>0.36</v>
      </c>
      <c r="AB904" s="21">
        <f t="shared" si="161"/>
        <v>1.08</v>
      </c>
      <c r="AC904" s="21">
        <f t="shared" si="162"/>
        <v>1.2096</v>
      </c>
      <c r="AD904" s="22"/>
      <c r="AE904" s="24"/>
      <c r="AF904" s="24"/>
      <c r="AG904" s="24" t="s">
        <v>199</v>
      </c>
      <c r="AH904" s="2745"/>
    </row>
    <row r="905" spans="1:34" s="18" customFormat="1" ht="18" customHeight="1" x14ac:dyDescent="0.25">
      <c r="A905" s="2572"/>
      <c r="B905" s="2569"/>
      <c r="C905" s="2595"/>
      <c r="D905" s="2824"/>
      <c r="E905" s="2746"/>
      <c r="F905" s="2747"/>
      <c r="G905" s="2748"/>
      <c r="H905" s="2748"/>
      <c r="I905" s="2748"/>
      <c r="J905" s="3138"/>
      <c r="K905" s="3138"/>
      <c r="L905" s="2854"/>
      <c r="M905" s="2854"/>
      <c r="N905" s="2748"/>
      <c r="O905" s="3110"/>
      <c r="P905" s="2765"/>
      <c r="Q905" s="2767"/>
      <c r="R905" s="2767"/>
      <c r="S905" s="2767"/>
      <c r="T905" s="2781"/>
      <c r="U905" s="2748"/>
      <c r="V905" s="76"/>
      <c r="W905" s="129" t="s">
        <v>200</v>
      </c>
      <c r="X905" s="936" t="s">
        <v>741</v>
      </c>
      <c r="Y905" s="59">
        <v>4</v>
      </c>
      <c r="Z905" s="60" t="s">
        <v>204</v>
      </c>
      <c r="AA905" s="34">
        <v>0.63</v>
      </c>
      <c r="AB905" s="21">
        <f t="shared" si="161"/>
        <v>2.52</v>
      </c>
      <c r="AC905" s="21">
        <f t="shared" si="162"/>
        <v>2.8224</v>
      </c>
      <c r="AD905" s="22"/>
      <c r="AE905" s="24"/>
      <c r="AF905" s="24"/>
      <c r="AG905" s="24" t="s">
        <v>199</v>
      </c>
      <c r="AH905" s="2745"/>
    </row>
    <row r="906" spans="1:34" s="18" customFormat="1" ht="18" customHeight="1" x14ac:dyDescent="0.25">
      <c r="A906" s="2572"/>
      <c r="B906" s="2569"/>
      <c r="C906" s="2595"/>
      <c r="D906" s="2824"/>
      <c r="E906" s="2746"/>
      <c r="F906" s="2747"/>
      <c r="G906" s="2748"/>
      <c r="H906" s="2748"/>
      <c r="I906" s="2748"/>
      <c r="J906" s="3138"/>
      <c r="K906" s="3138"/>
      <c r="L906" s="2854"/>
      <c r="M906" s="2854"/>
      <c r="N906" s="2748"/>
      <c r="O906" s="3110"/>
      <c r="P906" s="2765"/>
      <c r="Q906" s="2767"/>
      <c r="R906" s="2767"/>
      <c r="S906" s="2767"/>
      <c r="T906" s="2781"/>
      <c r="U906" s="2748"/>
      <c r="V906" s="76"/>
      <c r="W906" s="129" t="s">
        <v>200</v>
      </c>
      <c r="X906" s="935" t="s">
        <v>529</v>
      </c>
      <c r="Y906" s="59">
        <v>4</v>
      </c>
      <c r="Z906" s="60" t="s">
        <v>204</v>
      </c>
      <c r="AA906" s="34">
        <v>1.1200000000000001</v>
      </c>
      <c r="AB906" s="21">
        <f t="shared" si="161"/>
        <v>4.4800000000000004</v>
      </c>
      <c r="AC906" s="21">
        <f t="shared" si="162"/>
        <v>5.0176000000000007</v>
      </c>
      <c r="AD906" s="22"/>
      <c r="AE906" s="24"/>
      <c r="AF906" s="24"/>
      <c r="AG906" s="24" t="s">
        <v>199</v>
      </c>
      <c r="AH906" s="2745"/>
    </row>
    <row r="907" spans="1:34" s="18" customFormat="1" ht="33.950000000000003" customHeight="1" x14ac:dyDescent="0.25">
      <c r="A907" s="2572"/>
      <c r="B907" s="2569"/>
      <c r="C907" s="2595"/>
      <c r="D907" s="2824"/>
      <c r="E907" s="2746"/>
      <c r="F907" s="2747"/>
      <c r="G907" s="2748"/>
      <c r="H907" s="2748"/>
      <c r="I907" s="2748"/>
      <c r="J907" s="3138"/>
      <c r="K907" s="3138"/>
      <c r="L907" s="2854"/>
      <c r="M907" s="2854"/>
      <c r="N907" s="2748"/>
      <c r="O907" s="3110"/>
      <c r="P907" s="2765"/>
      <c r="Q907" s="2767"/>
      <c r="R907" s="2767"/>
      <c r="S907" s="2767"/>
      <c r="T907" s="2781"/>
      <c r="U907" s="2748"/>
      <c r="V907" s="132" t="s">
        <v>236</v>
      </c>
      <c r="W907" s="74"/>
      <c r="X907" s="133" t="s">
        <v>225</v>
      </c>
      <c r="Y907" s="59"/>
      <c r="Z907" s="60"/>
      <c r="AA907" s="34"/>
      <c r="AB907" s="21"/>
      <c r="AC907" s="21"/>
      <c r="AD907" s="22">
        <f>SUM(AC908:AC911)</f>
        <v>91.929599999999994</v>
      </c>
      <c r="AE907" s="24"/>
      <c r="AF907" s="24"/>
      <c r="AG907" s="24"/>
      <c r="AH907" s="2745"/>
    </row>
    <row r="908" spans="1:34" s="18" customFormat="1" ht="33.950000000000003" customHeight="1" x14ac:dyDescent="0.25">
      <c r="A908" s="2572"/>
      <c r="B908" s="2569"/>
      <c r="C908" s="2595"/>
      <c r="D908" s="2824"/>
      <c r="E908" s="2746"/>
      <c r="F908" s="2747"/>
      <c r="G908" s="2748"/>
      <c r="H908" s="2748"/>
      <c r="I908" s="2748"/>
      <c r="J908" s="3138"/>
      <c r="K908" s="3138"/>
      <c r="L908" s="2854"/>
      <c r="M908" s="2854"/>
      <c r="N908" s="2748"/>
      <c r="O908" s="3110"/>
      <c r="P908" s="2765"/>
      <c r="Q908" s="2767"/>
      <c r="R908" s="2767"/>
      <c r="S908" s="2767"/>
      <c r="T908" s="2781"/>
      <c r="U908" s="2748"/>
      <c r="V908" s="515"/>
      <c r="W908" s="129" t="s">
        <v>200</v>
      </c>
      <c r="X908" s="936" t="s">
        <v>1233</v>
      </c>
      <c r="Y908" s="59">
        <v>2</v>
      </c>
      <c r="Z908" s="55" t="s">
        <v>204</v>
      </c>
      <c r="AA908" s="116">
        <v>10.26</v>
      </c>
      <c r="AB908" s="21">
        <f t="shared" si="161"/>
        <v>20.52</v>
      </c>
      <c r="AC908" s="21">
        <f t="shared" si="148"/>
        <v>22.982399999999998</v>
      </c>
      <c r="AD908" s="139"/>
      <c r="AE908" s="58"/>
      <c r="AF908" s="58"/>
      <c r="AG908" s="58" t="s">
        <v>199</v>
      </c>
      <c r="AH908" s="2745"/>
    </row>
    <row r="909" spans="1:34" s="18" customFormat="1" ht="33.950000000000003" customHeight="1" x14ac:dyDescent="0.25">
      <c r="A909" s="2572"/>
      <c r="B909" s="2569"/>
      <c r="C909" s="2595"/>
      <c r="D909" s="2824"/>
      <c r="E909" s="2746"/>
      <c r="F909" s="2747"/>
      <c r="G909" s="2748"/>
      <c r="H909" s="2748"/>
      <c r="I909" s="2748"/>
      <c r="J909" s="3138"/>
      <c r="K909" s="3138"/>
      <c r="L909" s="2854"/>
      <c r="M909" s="2854"/>
      <c r="N909" s="2748"/>
      <c r="O909" s="3110"/>
      <c r="P909" s="2765"/>
      <c r="Q909" s="2767"/>
      <c r="R909" s="2767"/>
      <c r="S909" s="2767"/>
      <c r="T909" s="2781"/>
      <c r="U909" s="2748"/>
      <c r="V909" s="515"/>
      <c r="W909" s="129" t="s">
        <v>200</v>
      </c>
      <c r="X909" s="936" t="s">
        <v>1234</v>
      </c>
      <c r="Y909" s="59">
        <v>2</v>
      </c>
      <c r="Z909" s="55" t="s">
        <v>204</v>
      </c>
      <c r="AA909" s="116">
        <v>10.26</v>
      </c>
      <c r="AB909" s="21">
        <f t="shared" si="161"/>
        <v>20.52</v>
      </c>
      <c r="AC909" s="21">
        <f t="shared" si="148"/>
        <v>22.982399999999998</v>
      </c>
      <c r="AD909" s="139"/>
      <c r="AE909" s="58"/>
      <c r="AF909" s="58"/>
      <c r="AG909" s="58" t="s">
        <v>199</v>
      </c>
      <c r="AH909" s="2745"/>
    </row>
    <row r="910" spans="1:34" s="18" customFormat="1" ht="33.950000000000003" customHeight="1" x14ac:dyDescent="0.25">
      <c r="A910" s="2572"/>
      <c r="B910" s="2569"/>
      <c r="C910" s="2595"/>
      <c r="D910" s="2824"/>
      <c r="E910" s="2746"/>
      <c r="F910" s="2747"/>
      <c r="G910" s="2748"/>
      <c r="H910" s="2748"/>
      <c r="I910" s="2748"/>
      <c r="J910" s="3138"/>
      <c r="K910" s="3138"/>
      <c r="L910" s="2854"/>
      <c r="M910" s="2854"/>
      <c r="N910" s="2748"/>
      <c r="O910" s="3110"/>
      <c r="P910" s="2765"/>
      <c r="Q910" s="2767"/>
      <c r="R910" s="2767"/>
      <c r="S910" s="2767"/>
      <c r="T910" s="2781"/>
      <c r="U910" s="2748"/>
      <c r="V910" s="515"/>
      <c r="W910" s="129" t="s">
        <v>200</v>
      </c>
      <c r="X910" s="936" t="s">
        <v>1235</v>
      </c>
      <c r="Y910" s="59">
        <v>2</v>
      </c>
      <c r="Z910" s="55" t="s">
        <v>204</v>
      </c>
      <c r="AA910" s="116">
        <v>10.26</v>
      </c>
      <c r="AB910" s="21">
        <f t="shared" si="161"/>
        <v>20.52</v>
      </c>
      <c r="AC910" s="21">
        <f t="shared" si="148"/>
        <v>22.982399999999998</v>
      </c>
      <c r="AD910" s="139"/>
      <c r="AE910" s="58"/>
      <c r="AF910" s="58"/>
      <c r="AG910" s="58" t="s">
        <v>199</v>
      </c>
      <c r="AH910" s="2745"/>
    </row>
    <row r="911" spans="1:34" s="18" customFormat="1" ht="33.950000000000003" customHeight="1" thickBot="1" x14ac:dyDescent="0.3">
      <c r="A911" s="2572"/>
      <c r="B911" s="2569"/>
      <c r="C911" s="2823"/>
      <c r="D911" s="2825"/>
      <c r="E911" s="3157"/>
      <c r="F911" s="3158"/>
      <c r="G911" s="2826"/>
      <c r="H911" s="2826"/>
      <c r="I911" s="2826"/>
      <c r="J911" s="3324"/>
      <c r="K911" s="3324"/>
      <c r="L911" s="2903"/>
      <c r="M911" s="2903"/>
      <c r="N911" s="2826"/>
      <c r="O911" s="2961"/>
      <c r="P911" s="3206"/>
      <c r="Q911" s="3207"/>
      <c r="R911" s="3207"/>
      <c r="S911" s="3207"/>
      <c r="T911" s="3208"/>
      <c r="U911" s="2826"/>
      <c r="V911" s="364"/>
      <c r="W911" s="137" t="s">
        <v>200</v>
      </c>
      <c r="X911" s="1167" t="s">
        <v>1236</v>
      </c>
      <c r="Y911" s="279">
        <v>2</v>
      </c>
      <c r="Z911" s="119" t="s">
        <v>204</v>
      </c>
      <c r="AA911" s="630">
        <v>10.26</v>
      </c>
      <c r="AB911" s="21">
        <f t="shared" si="161"/>
        <v>20.52</v>
      </c>
      <c r="AC911" s="64">
        <f t="shared" si="148"/>
        <v>22.982399999999998</v>
      </c>
      <c r="AD911" s="65"/>
      <c r="AE911" s="66"/>
      <c r="AF911" s="66"/>
      <c r="AG911" s="66" t="s">
        <v>199</v>
      </c>
      <c r="AH911" s="2841"/>
    </row>
    <row r="912" spans="1:34" s="67" customFormat="1" ht="22.5" customHeight="1" thickBot="1" x14ac:dyDescent="0.3">
      <c r="A912" s="2572"/>
      <c r="B912" s="2570"/>
      <c r="C912" s="2592" t="s">
        <v>137</v>
      </c>
      <c r="D912" s="2592"/>
      <c r="E912" s="2592"/>
      <c r="F912" s="2592"/>
      <c r="G912" s="2592"/>
      <c r="H912" s="2592"/>
      <c r="I912" s="2592"/>
      <c r="J912" s="2592"/>
      <c r="K912" s="2592"/>
      <c r="L912" s="2592"/>
      <c r="M912" s="2592"/>
      <c r="N912" s="2592"/>
      <c r="O912" s="101" t="s">
        <v>138</v>
      </c>
      <c r="P912" s="117">
        <f>SUM(P793:P908)</f>
        <v>0</v>
      </c>
      <c r="Q912" s="117">
        <f>SUM(Q793:Q908)</f>
        <v>2499.2712000000001</v>
      </c>
      <c r="R912" s="117">
        <f>SUM(R793:R908)</f>
        <v>0</v>
      </c>
      <c r="S912" s="117">
        <f>SUM(S793:S908)</f>
        <v>0</v>
      </c>
      <c r="T912" s="117">
        <f>SUM(T793:T908)</f>
        <v>2499.2712000000001</v>
      </c>
      <c r="U912" s="103"/>
      <c r="V912" s="3171" t="s">
        <v>139</v>
      </c>
      <c r="W912" s="2592"/>
      <c r="X912" s="2592"/>
      <c r="Y912" s="2592"/>
      <c r="Z912" s="2592"/>
      <c r="AA912" s="2592"/>
      <c r="AB912" s="3187"/>
      <c r="AC912" s="101" t="s">
        <v>138</v>
      </c>
      <c r="AD912" s="106">
        <f>SUM(AD793:AD911)</f>
        <v>2499.2712000000006</v>
      </c>
      <c r="AE912" s="3172"/>
      <c r="AF912" s="3173"/>
      <c r="AG912" s="3173"/>
      <c r="AH912" s="3174"/>
    </row>
    <row r="913" spans="1:34" s="18" customFormat="1" ht="45" customHeight="1" x14ac:dyDescent="0.25">
      <c r="A913" s="2572"/>
      <c r="B913" s="2587" t="s">
        <v>157</v>
      </c>
      <c r="C913" s="3134" t="s">
        <v>19</v>
      </c>
      <c r="D913" s="3004" t="s">
        <v>20</v>
      </c>
      <c r="E913" s="3005" t="s">
        <v>77</v>
      </c>
      <c r="F913" s="2862" t="s">
        <v>200</v>
      </c>
      <c r="G913" s="3005" t="s">
        <v>742</v>
      </c>
      <c r="H913" s="3005" t="s">
        <v>743</v>
      </c>
      <c r="I913" s="3005" t="s">
        <v>744</v>
      </c>
      <c r="J913" s="3137">
        <v>0</v>
      </c>
      <c r="K913" s="3137">
        <v>1</v>
      </c>
      <c r="L913" s="3112">
        <v>0</v>
      </c>
      <c r="M913" s="3112">
        <v>10</v>
      </c>
      <c r="N913" s="3005" t="s">
        <v>745</v>
      </c>
      <c r="O913" s="3109" t="s">
        <v>746</v>
      </c>
      <c r="P913" s="3111">
        <f>+AD915</f>
        <v>19999.996800000001</v>
      </c>
      <c r="Q913" s="2937">
        <v>0</v>
      </c>
      <c r="R913" s="2937">
        <f>+AD913</f>
        <v>50960</v>
      </c>
      <c r="S913" s="2937">
        <v>0</v>
      </c>
      <c r="T913" s="3105">
        <f>SUM(P913:R913)</f>
        <v>70959.996799999994</v>
      </c>
      <c r="U913" s="3005" t="s">
        <v>747</v>
      </c>
      <c r="V913" s="289" t="s">
        <v>618</v>
      </c>
      <c r="W913" s="73"/>
      <c r="X913" s="87" t="s">
        <v>229</v>
      </c>
      <c r="Y913" s="88"/>
      <c r="Z913" s="89"/>
      <c r="AA913" s="16"/>
      <c r="AB913" s="16"/>
      <c r="AC913" s="16"/>
      <c r="AD913" s="2214">
        <f>+AC914</f>
        <v>50960</v>
      </c>
      <c r="AE913" s="89"/>
      <c r="AF913" s="91"/>
      <c r="AG913" s="91"/>
      <c r="AH913" s="2849"/>
    </row>
    <row r="914" spans="1:34" s="18" customFormat="1" ht="45" customHeight="1" x14ac:dyDescent="0.25">
      <c r="A914" s="2572"/>
      <c r="B914" s="2575"/>
      <c r="C914" s="2754"/>
      <c r="D914" s="2597"/>
      <c r="E914" s="2748"/>
      <c r="F914" s="2759"/>
      <c r="G914" s="2748"/>
      <c r="H914" s="2748"/>
      <c r="I914" s="2748"/>
      <c r="J914" s="3138"/>
      <c r="K914" s="3138"/>
      <c r="L914" s="3113"/>
      <c r="M914" s="3113"/>
      <c r="N914" s="2748"/>
      <c r="O914" s="3110"/>
      <c r="P914" s="2905"/>
      <c r="Q914" s="2908"/>
      <c r="R914" s="2908"/>
      <c r="S914" s="2908"/>
      <c r="T914" s="2911"/>
      <c r="U914" s="2748"/>
      <c r="V914" s="74"/>
      <c r="W914" s="175" t="s">
        <v>200</v>
      </c>
      <c r="X914" s="936" t="s">
        <v>3026</v>
      </c>
      <c r="Y914" s="19">
        <v>1</v>
      </c>
      <c r="Z914" s="1174" t="s">
        <v>204</v>
      </c>
      <c r="AA914" s="21">
        <v>45500</v>
      </c>
      <c r="AB914" s="21">
        <f>+Y914*AA914</f>
        <v>45500</v>
      </c>
      <c r="AC914" s="21">
        <f t="shared" ref="AC914:AC916" si="163">+AB914*0.12+AB914</f>
        <v>50960</v>
      </c>
      <c r="AD914" s="22"/>
      <c r="AE914" s="20"/>
      <c r="AF914" s="20"/>
      <c r="AG914" s="444" t="s">
        <v>199</v>
      </c>
      <c r="AH914" s="2745"/>
    </row>
    <row r="915" spans="1:34" s="18" customFormat="1" ht="45" customHeight="1" x14ac:dyDescent="0.25">
      <c r="A915" s="2572"/>
      <c r="B915" s="2575"/>
      <c r="C915" s="2754"/>
      <c r="D915" s="2597"/>
      <c r="E915" s="2748"/>
      <c r="F915" s="2759"/>
      <c r="G915" s="2748"/>
      <c r="H915" s="2748"/>
      <c r="I915" s="2748"/>
      <c r="J915" s="3138"/>
      <c r="K915" s="3138"/>
      <c r="L915" s="3113"/>
      <c r="M915" s="3113"/>
      <c r="N915" s="2748"/>
      <c r="O915" s="3110"/>
      <c r="P915" s="2905"/>
      <c r="Q915" s="2908"/>
      <c r="R915" s="2908"/>
      <c r="S915" s="2908"/>
      <c r="T915" s="2911"/>
      <c r="U915" s="2748"/>
      <c r="V915" s="163" t="s">
        <v>619</v>
      </c>
      <c r="W915" s="74"/>
      <c r="X915" s="133" t="s">
        <v>229</v>
      </c>
      <c r="Y915" s="19"/>
      <c r="Z915" s="20"/>
      <c r="AA915" s="21"/>
      <c r="AB915" s="21"/>
      <c r="AC915" s="21"/>
      <c r="AD915" s="22">
        <f>+AC916</f>
        <v>19999.996800000001</v>
      </c>
      <c r="AE915" s="20"/>
      <c r="AF915" s="20"/>
      <c r="AG915" s="444"/>
      <c r="AH915" s="2745"/>
    </row>
    <row r="916" spans="1:34" s="18" customFormat="1" ht="45" customHeight="1" x14ac:dyDescent="0.25">
      <c r="A916" s="2572"/>
      <c r="B916" s="2575"/>
      <c r="C916" s="3107"/>
      <c r="D916" s="2598"/>
      <c r="E916" s="2846"/>
      <c r="F916" s="2847"/>
      <c r="G916" s="2846"/>
      <c r="H916" s="2846"/>
      <c r="I916" s="2846"/>
      <c r="J916" s="3149"/>
      <c r="K916" s="3149"/>
      <c r="L916" s="3150"/>
      <c r="M916" s="3150"/>
      <c r="N916" s="2846"/>
      <c r="O916" s="3108"/>
      <c r="P916" s="3169"/>
      <c r="Q916" s="2938"/>
      <c r="R916" s="2938"/>
      <c r="S916" s="2938"/>
      <c r="T916" s="3170"/>
      <c r="U916" s="2846"/>
      <c r="V916" s="75"/>
      <c r="W916" s="143" t="s">
        <v>200</v>
      </c>
      <c r="X916" s="1019" t="s">
        <v>748</v>
      </c>
      <c r="Y916" s="25">
        <v>1</v>
      </c>
      <c r="Z916" s="1175" t="s">
        <v>204</v>
      </c>
      <c r="AA916" s="1176">
        <f>15178.57+2678.57</f>
        <v>17857.14</v>
      </c>
      <c r="AB916" s="27">
        <f t="shared" ref="AB916" si="164">+Y916*AA916</f>
        <v>17857.14</v>
      </c>
      <c r="AC916" s="27">
        <f t="shared" si="163"/>
        <v>19999.996800000001</v>
      </c>
      <c r="AD916" s="28"/>
      <c r="AE916" s="26"/>
      <c r="AF916" s="26"/>
      <c r="AG916" s="444" t="s">
        <v>199</v>
      </c>
      <c r="AH916" s="2822"/>
    </row>
    <row r="917" spans="1:34" ht="18" customHeight="1" x14ac:dyDescent="0.25">
      <c r="A917" s="2572"/>
      <c r="B917" s="2575"/>
      <c r="C917" s="2593" t="s">
        <v>19</v>
      </c>
      <c r="D917" s="2596" t="s">
        <v>20</v>
      </c>
      <c r="E917" s="2878" t="s">
        <v>77</v>
      </c>
      <c r="F917" s="2757" t="s">
        <v>200</v>
      </c>
      <c r="G917" s="2845" t="s">
        <v>749</v>
      </c>
      <c r="H917" s="2845" t="s">
        <v>750</v>
      </c>
      <c r="I917" s="2845" t="s">
        <v>751</v>
      </c>
      <c r="J917" s="2760">
        <v>0</v>
      </c>
      <c r="K917" s="2760">
        <v>1</v>
      </c>
      <c r="L917" s="2761">
        <v>0</v>
      </c>
      <c r="M917" s="2761">
        <v>1</v>
      </c>
      <c r="N917" s="2845" t="s">
        <v>752</v>
      </c>
      <c r="O917" s="2730" t="s">
        <v>753</v>
      </c>
      <c r="P917" s="2732">
        <f>+AD917</f>
        <v>7967.1760000000004</v>
      </c>
      <c r="Q917" s="2734">
        <v>0</v>
      </c>
      <c r="R917" s="2734">
        <v>0</v>
      </c>
      <c r="S917" s="2734">
        <v>0</v>
      </c>
      <c r="T917" s="2953">
        <f>SUM(P917:R933)</f>
        <v>7967.1760000000004</v>
      </c>
      <c r="U917" s="2855" t="s">
        <v>754</v>
      </c>
      <c r="V917" s="163" t="s">
        <v>211</v>
      </c>
      <c r="W917" s="175"/>
      <c r="X917" s="162" t="s">
        <v>212</v>
      </c>
      <c r="Y917" s="48"/>
      <c r="Z917" s="49"/>
      <c r="AA917" s="50"/>
      <c r="AB917" s="34"/>
      <c r="AC917" s="34"/>
      <c r="AD917" s="51">
        <f>+SUM(AC918:AC933)</f>
        <v>7967.1760000000004</v>
      </c>
      <c r="AE917" s="49"/>
      <c r="AF917" s="52"/>
      <c r="AG917" s="36"/>
      <c r="AH917" s="2744"/>
    </row>
    <row r="918" spans="1:34" ht="18" customHeight="1" x14ac:dyDescent="0.25">
      <c r="A918" s="2572"/>
      <c r="B918" s="2575"/>
      <c r="C918" s="2594"/>
      <c r="D918" s="2597"/>
      <c r="E918" s="2746"/>
      <c r="F918" s="2747"/>
      <c r="G918" s="2748"/>
      <c r="H918" s="2748"/>
      <c r="I918" s="2748"/>
      <c r="J918" s="2749"/>
      <c r="K918" s="2749"/>
      <c r="L918" s="2750"/>
      <c r="M918" s="2750"/>
      <c r="N918" s="2748"/>
      <c r="O918" s="2731"/>
      <c r="P918" s="2733"/>
      <c r="Q918" s="2735"/>
      <c r="R918" s="2735"/>
      <c r="S918" s="2735"/>
      <c r="T918" s="2752"/>
      <c r="U918" s="2751"/>
      <c r="V918" s="163"/>
      <c r="W918" s="175" t="s">
        <v>200</v>
      </c>
      <c r="X918" s="164" t="s">
        <v>755</v>
      </c>
      <c r="Y918" s="165">
        <v>60</v>
      </c>
      <c r="Z918" s="49" t="s">
        <v>204</v>
      </c>
      <c r="AA918" s="166">
        <v>4.1399999999999997</v>
      </c>
      <c r="AB918" s="34">
        <f t="shared" ref="AB918:AB933" si="165">+Y918*AA918</f>
        <v>248.39999999999998</v>
      </c>
      <c r="AC918" s="21">
        <f t="shared" ref="AC918:AC933" si="166">+AB918*0.12+AB918</f>
        <v>278.20799999999997</v>
      </c>
      <c r="AD918" s="51"/>
      <c r="AE918" s="49"/>
      <c r="AF918" s="49" t="s">
        <v>199</v>
      </c>
      <c r="AG918" s="52"/>
      <c r="AH918" s="2745"/>
    </row>
    <row r="919" spans="1:34" ht="18" customHeight="1" x14ac:dyDescent="0.25">
      <c r="A919" s="2572"/>
      <c r="B919" s="2575"/>
      <c r="C919" s="2594"/>
      <c r="D919" s="2597"/>
      <c r="E919" s="2746"/>
      <c r="F919" s="2747"/>
      <c r="G919" s="2748"/>
      <c r="H919" s="2748"/>
      <c r="I919" s="2748"/>
      <c r="J919" s="2749"/>
      <c r="K919" s="2749"/>
      <c r="L919" s="2750"/>
      <c r="M919" s="2750"/>
      <c r="N919" s="2748"/>
      <c r="O919" s="2731"/>
      <c r="P919" s="2733"/>
      <c r="Q919" s="2735"/>
      <c r="R919" s="2735"/>
      <c r="S919" s="2735"/>
      <c r="T919" s="2752"/>
      <c r="U919" s="2751"/>
      <c r="V919" s="163"/>
      <c r="W919" s="175" t="s">
        <v>200</v>
      </c>
      <c r="X919" s="164" t="s">
        <v>756</v>
      </c>
      <c r="Y919" s="165">
        <v>35</v>
      </c>
      <c r="Z919" s="49" t="s">
        <v>204</v>
      </c>
      <c r="AA919" s="166">
        <v>2.02</v>
      </c>
      <c r="AB919" s="34">
        <f t="shared" si="165"/>
        <v>70.7</v>
      </c>
      <c r="AC919" s="21">
        <f t="shared" si="166"/>
        <v>79.183999999999997</v>
      </c>
      <c r="AD919" s="51"/>
      <c r="AE919" s="49"/>
      <c r="AF919" s="49" t="s">
        <v>199</v>
      </c>
      <c r="AG919" s="52"/>
      <c r="AH919" s="2745"/>
    </row>
    <row r="920" spans="1:34" ht="18" customHeight="1" x14ac:dyDescent="0.25">
      <c r="A920" s="2572"/>
      <c r="B920" s="2575"/>
      <c r="C920" s="2594"/>
      <c r="D920" s="2597"/>
      <c r="E920" s="2746"/>
      <c r="F920" s="2747"/>
      <c r="G920" s="2748"/>
      <c r="H920" s="2748"/>
      <c r="I920" s="2748"/>
      <c r="J920" s="2749"/>
      <c r="K920" s="2749"/>
      <c r="L920" s="2750"/>
      <c r="M920" s="2750"/>
      <c r="N920" s="2748"/>
      <c r="O920" s="2731"/>
      <c r="P920" s="2733"/>
      <c r="Q920" s="2735"/>
      <c r="R920" s="2735"/>
      <c r="S920" s="2735"/>
      <c r="T920" s="2752"/>
      <c r="U920" s="2751"/>
      <c r="V920" s="163"/>
      <c r="W920" s="175" t="s">
        <v>200</v>
      </c>
      <c r="X920" s="164" t="s">
        <v>757</v>
      </c>
      <c r="Y920" s="165">
        <v>100</v>
      </c>
      <c r="Z920" s="49" t="s">
        <v>204</v>
      </c>
      <c r="AA920" s="166">
        <v>1.0900000000000001</v>
      </c>
      <c r="AB920" s="34">
        <f t="shared" si="165"/>
        <v>109.00000000000001</v>
      </c>
      <c r="AC920" s="21">
        <f t="shared" si="166"/>
        <v>122.08000000000001</v>
      </c>
      <c r="AD920" s="51"/>
      <c r="AE920" s="49"/>
      <c r="AF920" s="49" t="s">
        <v>199</v>
      </c>
      <c r="AG920" s="52"/>
      <c r="AH920" s="2745"/>
    </row>
    <row r="921" spans="1:34" ht="18" customHeight="1" x14ac:dyDescent="0.25">
      <c r="A921" s="2573"/>
      <c r="B921" s="2576"/>
      <c r="C921" s="2594"/>
      <c r="D921" s="2597"/>
      <c r="E921" s="2746"/>
      <c r="F921" s="2747"/>
      <c r="G921" s="2748"/>
      <c r="H921" s="2748"/>
      <c r="I921" s="2748"/>
      <c r="J921" s="2749"/>
      <c r="K921" s="2749"/>
      <c r="L921" s="2750"/>
      <c r="M921" s="2750"/>
      <c r="N921" s="2748"/>
      <c r="O921" s="2731"/>
      <c r="P921" s="2733"/>
      <c r="Q921" s="2735"/>
      <c r="R921" s="2735"/>
      <c r="S921" s="2735"/>
      <c r="T921" s="2752"/>
      <c r="U921" s="2751"/>
      <c r="V921" s="163"/>
      <c r="W921" s="175" t="s">
        <v>200</v>
      </c>
      <c r="X921" s="164" t="s">
        <v>758</v>
      </c>
      <c r="Y921" s="165">
        <v>500</v>
      </c>
      <c r="Z921" s="49" t="s">
        <v>204</v>
      </c>
      <c r="AA921" s="166">
        <v>1.78</v>
      </c>
      <c r="AB921" s="34">
        <f t="shared" si="165"/>
        <v>890</v>
      </c>
      <c r="AC921" s="21">
        <f t="shared" si="166"/>
        <v>996.8</v>
      </c>
      <c r="AD921" s="51"/>
      <c r="AE921" s="49"/>
      <c r="AF921" s="49" t="s">
        <v>199</v>
      </c>
      <c r="AG921" s="52"/>
      <c r="AH921" s="2745"/>
    </row>
    <row r="922" spans="1:34" ht="18" customHeight="1" x14ac:dyDescent="0.25">
      <c r="A922" s="2571" t="s">
        <v>153</v>
      </c>
      <c r="B922" s="2574" t="s">
        <v>157</v>
      </c>
      <c r="C922" s="2594"/>
      <c r="D922" s="2597"/>
      <c r="E922" s="2746"/>
      <c r="F922" s="2747"/>
      <c r="G922" s="2748"/>
      <c r="H922" s="2748"/>
      <c r="I922" s="2748"/>
      <c r="J922" s="2749"/>
      <c r="K922" s="2749"/>
      <c r="L922" s="2750"/>
      <c r="M922" s="2750"/>
      <c r="N922" s="2748"/>
      <c r="O922" s="2731"/>
      <c r="P922" s="2733"/>
      <c r="Q922" s="2735"/>
      <c r="R922" s="2735"/>
      <c r="S922" s="2735"/>
      <c r="T922" s="2752"/>
      <c r="U922" s="2751"/>
      <c r="V922" s="163"/>
      <c r="W922" s="175" t="s">
        <v>200</v>
      </c>
      <c r="X922" s="164" t="s">
        <v>759</v>
      </c>
      <c r="Y922" s="165">
        <v>40</v>
      </c>
      <c r="Z922" s="49" t="s">
        <v>204</v>
      </c>
      <c r="AA922" s="166">
        <v>1.52</v>
      </c>
      <c r="AB922" s="34">
        <f t="shared" si="165"/>
        <v>60.8</v>
      </c>
      <c r="AC922" s="21">
        <f t="shared" si="166"/>
        <v>68.096000000000004</v>
      </c>
      <c r="AD922" s="51"/>
      <c r="AE922" s="49"/>
      <c r="AF922" s="49" t="s">
        <v>199</v>
      </c>
      <c r="AG922" s="52"/>
      <c r="AH922" s="2745"/>
    </row>
    <row r="923" spans="1:34" ht="18" customHeight="1" x14ac:dyDescent="0.25">
      <c r="A923" s="2572"/>
      <c r="B923" s="2575"/>
      <c r="C923" s="2594"/>
      <c r="D923" s="2597"/>
      <c r="E923" s="2746"/>
      <c r="F923" s="2747"/>
      <c r="G923" s="2748"/>
      <c r="H923" s="2748"/>
      <c r="I923" s="2748"/>
      <c r="J923" s="2749"/>
      <c r="K923" s="2749"/>
      <c r="L923" s="2750"/>
      <c r="M923" s="2750"/>
      <c r="N923" s="2748"/>
      <c r="O923" s="2731"/>
      <c r="P923" s="2733"/>
      <c r="Q923" s="2735"/>
      <c r="R923" s="2735"/>
      <c r="S923" s="2735"/>
      <c r="T923" s="2752"/>
      <c r="U923" s="2751"/>
      <c r="V923" s="163"/>
      <c r="W923" s="175" t="s">
        <v>200</v>
      </c>
      <c r="X923" s="164" t="s">
        <v>760</v>
      </c>
      <c r="Y923" s="165">
        <v>47</v>
      </c>
      <c r="Z923" s="49" t="s">
        <v>204</v>
      </c>
      <c r="AA923" s="166">
        <v>0.45</v>
      </c>
      <c r="AB923" s="34">
        <f t="shared" si="165"/>
        <v>21.150000000000002</v>
      </c>
      <c r="AC923" s="21">
        <f t="shared" si="166"/>
        <v>23.688000000000002</v>
      </c>
      <c r="AD923" s="51"/>
      <c r="AE923" s="49"/>
      <c r="AF923" s="49" t="s">
        <v>199</v>
      </c>
      <c r="AG923" s="52"/>
      <c r="AH923" s="2745"/>
    </row>
    <row r="924" spans="1:34" ht="18" customHeight="1" x14ac:dyDescent="0.25">
      <c r="A924" s="2572"/>
      <c r="B924" s="2575"/>
      <c r="C924" s="2594"/>
      <c r="D924" s="2597"/>
      <c r="E924" s="2746"/>
      <c r="F924" s="2747"/>
      <c r="G924" s="2748"/>
      <c r="H924" s="2748"/>
      <c r="I924" s="2748"/>
      <c r="J924" s="2749"/>
      <c r="K924" s="2749"/>
      <c r="L924" s="2750"/>
      <c r="M924" s="2750"/>
      <c r="N924" s="2748"/>
      <c r="O924" s="2731"/>
      <c r="P924" s="2733"/>
      <c r="Q924" s="2735"/>
      <c r="R924" s="2735"/>
      <c r="S924" s="2735"/>
      <c r="T924" s="2752"/>
      <c r="U924" s="2751"/>
      <c r="V924" s="163"/>
      <c r="W924" s="175" t="s">
        <v>200</v>
      </c>
      <c r="X924" s="164" t="s">
        <v>761</v>
      </c>
      <c r="Y924" s="165">
        <v>800</v>
      </c>
      <c r="Z924" s="49" t="s">
        <v>204</v>
      </c>
      <c r="AA924" s="166">
        <v>2.52</v>
      </c>
      <c r="AB924" s="34">
        <f t="shared" si="165"/>
        <v>2016</v>
      </c>
      <c r="AC924" s="21">
        <f t="shared" si="166"/>
        <v>2257.92</v>
      </c>
      <c r="AD924" s="51"/>
      <c r="AE924" s="49"/>
      <c r="AF924" s="49" t="s">
        <v>199</v>
      </c>
      <c r="AG924" s="52"/>
      <c r="AH924" s="2745"/>
    </row>
    <row r="925" spans="1:34" ht="18" customHeight="1" x14ac:dyDescent="0.25">
      <c r="A925" s="2572"/>
      <c r="B925" s="2575"/>
      <c r="C925" s="2594"/>
      <c r="D925" s="2597"/>
      <c r="E925" s="2746"/>
      <c r="F925" s="2747"/>
      <c r="G925" s="2748"/>
      <c r="H925" s="2748"/>
      <c r="I925" s="2748"/>
      <c r="J925" s="2749"/>
      <c r="K925" s="2749"/>
      <c r="L925" s="2750"/>
      <c r="M925" s="2750"/>
      <c r="N925" s="2748"/>
      <c r="O925" s="2731"/>
      <c r="P925" s="2733"/>
      <c r="Q925" s="2735"/>
      <c r="R925" s="2735"/>
      <c r="S925" s="2735"/>
      <c r="T925" s="2752"/>
      <c r="U925" s="2751"/>
      <c r="V925" s="163"/>
      <c r="W925" s="175" t="s">
        <v>200</v>
      </c>
      <c r="X925" s="164" t="s">
        <v>762</v>
      </c>
      <c r="Y925" s="165">
        <v>30</v>
      </c>
      <c r="Z925" s="49" t="s">
        <v>204</v>
      </c>
      <c r="AA925" s="166">
        <v>1.99</v>
      </c>
      <c r="AB925" s="34">
        <f t="shared" si="165"/>
        <v>59.7</v>
      </c>
      <c r="AC925" s="21">
        <f t="shared" si="166"/>
        <v>66.864000000000004</v>
      </c>
      <c r="AD925" s="51"/>
      <c r="AE925" s="49"/>
      <c r="AF925" s="49" t="s">
        <v>199</v>
      </c>
      <c r="AG925" s="52"/>
      <c r="AH925" s="2745"/>
    </row>
    <row r="926" spans="1:34" ht="18" customHeight="1" x14ac:dyDescent="0.25">
      <c r="A926" s="2572"/>
      <c r="B926" s="2575"/>
      <c r="C926" s="2594"/>
      <c r="D926" s="2597"/>
      <c r="E926" s="2746"/>
      <c r="F926" s="2747"/>
      <c r="G926" s="2748"/>
      <c r="H926" s="2748"/>
      <c r="I926" s="2748"/>
      <c r="J926" s="2749"/>
      <c r="K926" s="2749"/>
      <c r="L926" s="2750"/>
      <c r="M926" s="2750"/>
      <c r="N926" s="2748"/>
      <c r="O926" s="2731"/>
      <c r="P926" s="2733"/>
      <c r="Q926" s="2735"/>
      <c r="R926" s="2735"/>
      <c r="S926" s="2735"/>
      <c r="T926" s="2752"/>
      <c r="U926" s="2751"/>
      <c r="V926" s="163"/>
      <c r="W926" s="175" t="s">
        <v>200</v>
      </c>
      <c r="X926" s="164" t="s">
        <v>763</v>
      </c>
      <c r="Y926" s="165">
        <v>30</v>
      </c>
      <c r="Z926" s="49" t="s">
        <v>204</v>
      </c>
      <c r="AA926" s="166">
        <v>1.5</v>
      </c>
      <c r="AB926" s="34">
        <f t="shared" si="165"/>
        <v>45</v>
      </c>
      <c r="AC926" s="21">
        <f t="shared" si="166"/>
        <v>50.4</v>
      </c>
      <c r="AD926" s="51"/>
      <c r="AE926" s="49"/>
      <c r="AF926" s="49" t="s">
        <v>199</v>
      </c>
      <c r="AG926" s="52"/>
      <c r="AH926" s="2745"/>
    </row>
    <row r="927" spans="1:34" ht="18" customHeight="1" x14ac:dyDescent="0.25">
      <c r="A927" s="2572"/>
      <c r="B927" s="2575"/>
      <c r="C927" s="2594"/>
      <c r="D927" s="2597"/>
      <c r="E927" s="2746"/>
      <c r="F927" s="2747"/>
      <c r="G927" s="2748"/>
      <c r="H927" s="2748"/>
      <c r="I927" s="2748"/>
      <c r="J927" s="2749"/>
      <c r="K927" s="2749"/>
      <c r="L927" s="2750"/>
      <c r="M927" s="2750"/>
      <c r="N927" s="2748"/>
      <c r="O927" s="2731"/>
      <c r="P927" s="2733"/>
      <c r="Q927" s="2735"/>
      <c r="R927" s="2735"/>
      <c r="S927" s="2735"/>
      <c r="T927" s="2752"/>
      <c r="U927" s="2751"/>
      <c r="V927" s="163"/>
      <c r="W927" s="175" t="s">
        <v>200</v>
      </c>
      <c r="X927" s="164" t="s">
        <v>764</v>
      </c>
      <c r="Y927" s="165">
        <v>20</v>
      </c>
      <c r="Z927" s="49" t="s">
        <v>204</v>
      </c>
      <c r="AA927" s="166">
        <v>1.43</v>
      </c>
      <c r="AB927" s="34">
        <f t="shared" si="165"/>
        <v>28.599999999999998</v>
      </c>
      <c r="AC927" s="21">
        <f t="shared" si="166"/>
        <v>32.031999999999996</v>
      </c>
      <c r="AD927" s="51"/>
      <c r="AE927" s="49"/>
      <c r="AF927" s="49" t="s">
        <v>199</v>
      </c>
      <c r="AG927" s="52"/>
      <c r="AH927" s="2745"/>
    </row>
    <row r="928" spans="1:34" ht="18" customHeight="1" x14ac:dyDescent="0.25">
      <c r="A928" s="2572"/>
      <c r="B928" s="2575"/>
      <c r="C928" s="2595"/>
      <c r="D928" s="2597"/>
      <c r="E928" s="2746"/>
      <c r="F928" s="2747"/>
      <c r="G928" s="2748"/>
      <c r="H928" s="2748"/>
      <c r="I928" s="2748"/>
      <c r="J928" s="2749"/>
      <c r="K928" s="2749"/>
      <c r="L928" s="2750"/>
      <c r="M928" s="2750"/>
      <c r="N928" s="2748"/>
      <c r="O928" s="2731"/>
      <c r="P928" s="2733"/>
      <c r="Q928" s="2735"/>
      <c r="R928" s="2735"/>
      <c r="S928" s="2735"/>
      <c r="T928" s="2752"/>
      <c r="U928" s="2751"/>
      <c r="V928" s="80"/>
      <c r="W928" s="135" t="s">
        <v>200</v>
      </c>
      <c r="X928" s="167" t="s">
        <v>765</v>
      </c>
      <c r="Y928" s="168">
        <v>60</v>
      </c>
      <c r="Z928" s="39" t="s">
        <v>204</v>
      </c>
      <c r="AA928" s="169">
        <v>4.07</v>
      </c>
      <c r="AB928" s="34">
        <f t="shared" si="165"/>
        <v>244.20000000000002</v>
      </c>
      <c r="AC928" s="21">
        <f t="shared" si="166"/>
        <v>273.50400000000002</v>
      </c>
      <c r="AD928" s="41"/>
      <c r="AE928" s="49"/>
      <c r="AF928" s="49" t="s">
        <v>199</v>
      </c>
      <c r="AG928" s="52"/>
      <c r="AH928" s="2745"/>
    </row>
    <row r="929" spans="1:34" ht="18" customHeight="1" x14ac:dyDescent="0.25">
      <c r="A929" s="2572"/>
      <c r="B929" s="2575"/>
      <c r="C929" s="2595"/>
      <c r="D929" s="2597"/>
      <c r="E929" s="2746"/>
      <c r="F929" s="2747"/>
      <c r="G929" s="2748"/>
      <c r="H929" s="2748"/>
      <c r="I929" s="2748"/>
      <c r="J929" s="2749"/>
      <c r="K929" s="2749"/>
      <c r="L929" s="2750"/>
      <c r="M929" s="2750"/>
      <c r="N929" s="2748"/>
      <c r="O929" s="2731"/>
      <c r="P929" s="2733"/>
      <c r="Q929" s="2735"/>
      <c r="R929" s="2735"/>
      <c r="S929" s="2735"/>
      <c r="T929" s="2752"/>
      <c r="U929" s="2751"/>
      <c r="V929" s="80"/>
      <c r="W929" s="135" t="s">
        <v>200</v>
      </c>
      <c r="X929" s="164" t="s">
        <v>766</v>
      </c>
      <c r="Y929" s="165">
        <v>12</v>
      </c>
      <c r="Z929" s="39" t="s">
        <v>204</v>
      </c>
      <c r="AA929" s="166">
        <v>35</v>
      </c>
      <c r="AB929" s="34">
        <f t="shared" si="165"/>
        <v>420</v>
      </c>
      <c r="AC929" s="21">
        <f t="shared" si="166"/>
        <v>470.4</v>
      </c>
      <c r="AD929" s="41"/>
      <c r="AE929" s="49"/>
      <c r="AF929" s="49" t="s">
        <v>199</v>
      </c>
      <c r="AG929" s="52"/>
      <c r="AH929" s="2745"/>
    </row>
    <row r="930" spans="1:34" ht="18" customHeight="1" x14ac:dyDescent="0.25">
      <c r="A930" s="2572"/>
      <c r="B930" s="2575"/>
      <c r="C930" s="2595"/>
      <c r="D930" s="2597"/>
      <c r="E930" s="2746"/>
      <c r="F930" s="2747"/>
      <c r="G930" s="2748"/>
      <c r="H930" s="2748"/>
      <c r="I930" s="2748"/>
      <c r="J930" s="2749"/>
      <c r="K930" s="2749"/>
      <c r="L930" s="2750"/>
      <c r="M930" s="2750"/>
      <c r="N930" s="2748"/>
      <c r="O930" s="2731"/>
      <c r="P930" s="2733"/>
      <c r="Q930" s="2735"/>
      <c r="R930" s="2735"/>
      <c r="S930" s="2735"/>
      <c r="T930" s="2752"/>
      <c r="U930" s="2751"/>
      <c r="V930" s="80"/>
      <c r="W930" s="135" t="s">
        <v>200</v>
      </c>
      <c r="X930" s="164" t="s">
        <v>767</v>
      </c>
      <c r="Y930" s="165">
        <v>25</v>
      </c>
      <c r="Z930" s="39" t="s">
        <v>204</v>
      </c>
      <c r="AA930" s="166">
        <v>30</v>
      </c>
      <c r="AB930" s="34">
        <f t="shared" si="165"/>
        <v>750</v>
      </c>
      <c r="AC930" s="21">
        <f t="shared" si="166"/>
        <v>840</v>
      </c>
      <c r="AD930" s="41"/>
      <c r="AE930" s="49"/>
      <c r="AF930" s="49" t="s">
        <v>199</v>
      </c>
      <c r="AG930" s="52"/>
      <c r="AH930" s="2745"/>
    </row>
    <row r="931" spans="1:34" ht="18" customHeight="1" x14ac:dyDescent="0.25">
      <c r="A931" s="2572"/>
      <c r="B931" s="2575"/>
      <c r="C931" s="2595"/>
      <c r="D931" s="2597"/>
      <c r="E931" s="2746"/>
      <c r="F931" s="2747"/>
      <c r="G931" s="2748"/>
      <c r="H931" s="2748"/>
      <c r="I931" s="2748"/>
      <c r="J931" s="2749"/>
      <c r="K931" s="2749"/>
      <c r="L931" s="2750"/>
      <c r="M931" s="2750"/>
      <c r="N931" s="2748"/>
      <c r="O931" s="2731"/>
      <c r="P931" s="2733"/>
      <c r="Q931" s="2735"/>
      <c r="R931" s="2735"/>
      <c r="S931" s="2735"/>
      <c r="T931" s="2752"/>
      <c r="U931" s="2751"/>
      <c r="V931" s="80"/>
      <c r="W931" s="135" t="s">
        <v>200</v>
      </c>
      <c r="X931" s="164" t="s">
        <v>768</v>
      </c>
      <c r="Y931" s="165">
        <v>50</v>
      </c>
      <c r="Z931" s="39" t="s">
        <v>204</v>
      </c>
      <c r="AA931" s="166">
        <v>12</v>
      </c>
      <c r="AB931" s="34">
        <f t="shared" si="165"/>
        <v>600</v>
      </c>
      <c r="AC931" s="21">
        <f t="shared" si="166"/>
        <v>672</v>
      </c>
      <c r="AD931" s="41"/>
      <c r="AE931" s="49"/>
      <c r="AF931" s="49" t="s">
        <v>199</v>
      </c>
      <c r="AG931" s="52"/>
      <c r="AH931" s="2745"/>
    </row>
    <row r="932" spans="1:34" ht="18" customHeight="1" x14ac:dyDescent="0.25">
      <c r="A932" s="2572"/>
      <c r="B932" s="2575"/>
      <c r="C932" s="2595"/>
      <c r="D932" s="2597"/>
      <c r="E932" s="2746"/>
      <c r="F932" s="2747"/>
      <c r="G932" s="2748"/>
      <c r="H932" s="2748"/>
      <c r="I932" s="2748"/>
      <c r="J932" s="2749"/>
      <c r="K932" s="2749"/>
      <c r="L932" s="2750"/>
      <c r="M932" s="2750"/>
      <c r="N932" s="2748"/>
      <c r="O932" s="2731"/>
      <c r="P932" s="2733"/>
      <c r="Q932" s="2735"/>
      <c r="R932" s="2735"/>
      <c r="S932" s="2735"/>
      <c r="T932" s="2752"/>
      <c r="U932" s="2751"/>
      <c r="V932" s="80"/>
      <c r="W932" s="135" t="s">
        <v>200</v>
      </c>
      <c r="X932" s="164" t="s">
        <v>769</v>
      </c>
      <c r="Y932" s="165">
        <v>25</v>
      </c>
      <c r="Z932" s="39" t="s">
        <v>204</v>
      </c>
      <c r="AA932" s="166">
        <v>32</v>
      </c>
      <c r="AB932" s="34">
        <f t="shared" si="165"/>
        <v>800</v>
      </c>
      <c r="AC932" s="21">
        <f t="shared" si="166"/>
        <v>896</v>
      </c>
      <c r="AD932" s="41"/>
      <c r="AE932" s="49"/>
      <c r="AF932" s="49" t="s">
        <v>199</v>
      </c>
      <c r="AG932" s="52"/>
      <c r="AH932" s="2745"/>
    </row>
    <row r="933" spans="1:34" ht="18" customHeight="1" x14ac:dyDescent="0.25">
      <c r="A933" s="2572"/>
      <c r="B933" s="2575"/>
      <c r="C933" s="2595"/>
      <c r="D933" s="2597"/>
      <c r="E933" s="2746"/>
      <c r="F933" s="2747"/>
      <c r="G933" s="2748"/>
      <c r="H933" s="2748"/>
      <c r="I933" s="2748"/>
      <c r="J933" s="2749"/>
      <c r="K933" s="2749"/>
      <c r="L933" s="2750"/>
      <c r="M933" s="2750"/>
      <c r="N933" s="2748"/>
      <c r="O933" s="2731"/>
      <c r="P933" s="2733"/>
      <c r="Q933" s="2735"/>
      <c r="R933" s="2735"/>
      <c r="S933" s="2735"/>
      <c r="T933" s="2752"/>
      <c r="U933" s="2751"/>
      <c r="V933" s="81"/>
      <c r="W933" s="159" t="s">
        <v>200</v>
      </c>
      <c r="X933" s="1012" t="s">
        <v>770</v>
      </c>
      <c r="Y933" s="176">
        <v>50</v>
      </c>
      <c r="Z933" s="44" t="s">
        <v>204</v>
      </c>
      <c r="AA933" s="1177">
        <v>15</v>
      </c>
      <c r="AB933" s="27">
        <f t="shared" si="165"/>
        <v>750</v>
      </c>
      <c r="AC933" s="27">
        <f t="shared" si="166"/>
        <v>840</v>
      </c>
      <c r="AD933" s="41"/>
      <c r="AE933" s="173"/>
      <c r="AF933" s="49" t="s">
        <v>199</v>
      </c>
      <c r="AG933" s="52"/>
      <c r="AH933" s="2745"/>
    </row>
    <row r="934" spans="1:34" ht="33.950000000000003" customHeight="1" x14ac:dyDescent="0.25">
      <c r="A934" s="2572"/>
      <c r="B934" s="2575"/>
      <c r="C934" s="2593" t="s">
        <v>19</v>
      </c>
      <c r="D934" s="2596" t="s">
        <v>20</v>
      </c>
      <c r="E934" s="2878" t="s">
        <v>77</v>
      </c>
      <c r="F934" s="2757" t="s">
        <v>200</v>
      </c>
      <c r="G934" s="2845" t="s">
        <v>771</v>
      </c>
      <c r="H934" s="2845" t="s">
        <v>772</v>
      </c>
      <c r="I934" s="2845" t="s">
        <v>773</v>
      </c>
      <c r="J934" s="2760">
        <v>0</v>
      </c>
      <c r="K934" s="2760">
        <v>1</v>
      </c>
      <c r="L934" s="2761">
        <v>0</v>
      </c>
      <c r="M934" s="2761">
        <v>10</v>
      </c>
      <c r="N934" s="2845" t="s">
        <v>774</v>
      </c>
      <c r="O934" s="2730" t="s">
        <v>775</v>
      </c>
      <c r="P934" s="2732">
        <f>+AD934+AD937+AD941</f>
        <v>35478.4208</v>
      </c>
      <c r="Q934" s="2734">
        <v>0</v>
      </c>
      <c r="R934" s="2734">
        <v>0</v>
      </c>
      <c r="S934" s="2734">
        <v>0</v>
      </c>
      <c r="T934" s="2953">
        <f>SUM(P934:R942)</f>
        <v>35478.4208</v>
      </c>
      <c r="U934" s="2855" t="s">
        <v>776</v>
      </c>
      <c r="V934" s="163" t="s">
        <v>215</v>
      </c>
      <c r="W934" s="175"/>
      <c r="X934" s="162" t="s">
        <v>206</v>
      </c>
      <c r="Y934" s="48"/>
      <c r="Z934" s="49"/>
      <c r="AA934" s="50"/>
      <c r="AB934" s="34"/>
      <c r="AC934" s="34"/>
      <c r="AD934" s="35">
        <f>SUM(AC935:AC936)</f>
        <v>13335.996800000001</v>
      </c>
      <c r="AE934" s="32"/>
      <c r="AF934" s="36"/>
      <c r="AG934" s="36"/>
      <c r="AH934" s="2744"/>
    </row>
    <row r="935" spans="1:34" ht="50.1" customHeight="1" x14ac:dyDescent="0.25">
      <c r="A935" s="2572"/>
      <c r="B935" s="2575"/>
      <c r="C935" s="2595"/>
      <c r="D935" s="2597"/>
      <c r="E935" s="2746"/>
      <c r="F935" s="2747"/>
      <c r="G935" s="2748"/>
      <c r="H935" s="2748"/>
      <c r="I935" s="2748"/>
      <c r="J935" s="2749"/>
      <c r="K935" s="2749"/>
      <c r="L935" s="2750"/>
      <c r="M935" s="2750"/>
      <c r="N935" s="2748"/>
      <c r="O935" s="2731"/>
      <c r="P935" s="2733"/>
      <c r="Q935" s="2735"/>
      <c r="R935" s="2735"/>
      <c r="S935" s="2735"/>
      <c r="T935" s="2752"/>
      <c r="U935" s="2751"/>
      <c r="V935" s="80"/>
      <c r="W935" s="135" t="s">
        <v>200</v>
      </c>
      <c r="X935" s="37" t="s">
        <v>777</v>
      </c>
      <c r="Y935" s="38">
        <v>1</v>
      </c>
      <c r="Z935" s="39" t="s">
        <v>204</v>
      </c>
      <c r="AA935" s="40">
        <v>9195.76</v>
      </c>
      <c r="AB935" s="21">
        <f t="shared" ref="AB935:AB964" si="167">+Y935*AA935</f>
        <v>9195.76</v>
      </c>
      <c r="AC935" s="21">
        <f t="shared" ref="AC935:AC956" si="168">+AB935*0.12+AB935</f>
        <v>10299.251200000001</v>
      </c>
      <c r="AD935" s="41"/>
      <c r="AE935" s="39"/>
      <c r="AF935" s="24" t="s">
        <v>199</v>
      </c>
      <c r="AG935" s="24"/>
      <c r="AH935" s="2745"/>
    </row>
    <row r="936" spans="1:34" ht="59.25" customHeight="1" x14ac:dyDescent="0.25">
      <c r="A936" s="2572"/>
      <c r="B936" s="2575"/>
      <c r="C936" s="2595"/>
      <c r="D936" s="2597"/>
      <c r="E936" s="2746"/>
      <c r="F936" s="2747"/>
      <c r="G936" s="2748"/>
      <c r="H936" s="2748"/>
      <c r="I936" s="2748"/>
      <c r="J936" s="2749"/>
      <c r="K936" s="2749"/>
      <c r="L936" s="2750"/>
      <c r="M936" s="2750"/>
      <c r="N936" s="2748"/>
      <c r="O936" s="2731"/>
      <c r="P936" s="2733"/>
      <c r="Q936" s="2735"/>
      <c r="R936" s="2735"/>
      <c r="S936" s="2735"/>
      <c r="T936" s="2752"/>
      <c r="U936" s="2751"/>
      <c r="V936" s="83"/>
      <c r="W936" s="135"/>
      <c r="X936" s="37" t="s">
        <v>778</v>
      </c>
      <c r="Y936" s="38">
        <v>1</v>
      </c>
      <c r="Z936" s="39" t="s">
        <v>204</v>
      </c>
      <c r="AA936" s="40">
        <v>2711.38</v>
      </c>
      <c r="AB936" s="21">
        <f t="shared" si="167"/>
        <v>2711.38</v>
      </c>
      <c r="AC936" s="21">
        <f t="shared" si="168"/>
        <v>3036.7456000000002</v>
      </c>
      <c r="AD936" s="41"/>
      <c r="AE936" s="663"/>
      <c r="AF936" s="24" t="s">
        <v>199</v>
      </c>
      <c r="AG936" s="24"/>
      <c r="AH936" s="2745"/>
    </row>
    <row r="937" spans="1:34" ht="50.1" customHeight="1" x14ac:dyDescent="0.25">
      <c r="A937" s="2572"/>
      <c r="B937" s="2575"/>
      <c r="C937" s="2595"/>
      <c r="D937" s="2597"/>
      <c r="E937" s="2746"/>
      <c r="F937" s="2747"/>
      <c r="G937" s="2748"/>
      <c r="H937" s="2748"/>
      <c r="I937" s="2748"/>
      <c r="J937" s="2749"/>
      <c r="K937" s="2749"/>
      <c r="L937" s="2750"/>
      <c r="M937" s="2750"/>
      <c r="N937" s="2748"/>
      <c r="O937" s="2731"/>
      <c r="P937" s="2733"/>
      <c r="Q937" s="2735"/>
      <c r="R937" s="2735"/>
      <c r="S937" s="2735"/>
      <c r="T937" s="2752"/>
      <c r="U937" s="2751"/>
      <c r="V937" s="163" t="s">
        <v>216</v>
      </c>
      <c r="W937" s="135"/>
      <c r="X937" s="170" t="s">
        <v>207</v>
      </c>
      <c r="Y937" s="38"/>
      <c r="Z937" s="39"/>
      <c r="AA937" s="40"/>
      <c r="AB937" s="21"/>
      <c r="AC937" s="21"/>
      <c r="AD937" s="41">
        <f>+SUM(AC938:AC940)</f>
        <v>20220</v>
      </c>
      <c r="AE937" s="39"/>
      <c r="AF937" s="24"/>
      <c r="AG937" s="24"/>
      <c r="AH937" s="2745"/>
    </row>
    <row r="938" spans="1:34" ht="33.950000000000003" customHeight="1" x14ac:dyDescent="0.25">
      <c r="A938" s="2572"/>
      <c r="B938" s="2575"/>
      <c r="C938" s="2595"/>
      <c r="D938" s="2597"/>
      <c r="E938" s="2746"/>
      <c r="F938" s="2747"/>
      <c r="G938" s="2748"/>
      <c r="H938" s="2748"/>
      <c r="I938" s="2748"/>
      <c r="J938" s="2749"/>
      <c r="K938" s="2749"/>
      <c r="L938" s="2750"/>
      <c r="M938" s="2750"/>
      <c r="N938" s="2748"/>
      <c r="O938" s="2731"/>
      <c r="P938" s="2733"/>
      <c r="Q938" s="2735"/>
      <c r="R938" s="2735"/>
      <c r="S938" s="2735"/>
      <c r="T938" s="2752"/>
      <c r="U938" s="2751"/>
      <c r="V938" s="80"/>
      <c r="W938" s="135" t="s">
        <v>200</v>
      </c>
      <c r="X938" s="37" t="s">
        <v>779</v>
      </c>
      <c r="Y938" s="38">
        <v>1</v>
      </c>
      <c r="Z938" s="39" t="s">
        <v>204</v>
      </c>
      <c r="AA938" s="40">
        <v>3000</v>
      </c>
      <c r="AB938" s="21">
        <f t="shared" ref="AB938:AB942" si="169">+Y938*AA938</f>
        <v>3000</v>
      </c>
      <c r="AC938" s="21">
        <f t="shared" si="168"/>
        <v>3360</v>
      </c>
      <c r="AD938" s="41"/>
      <c r="AE938" s="39"/>
      <c r="AF938" s="24"/>
      <c r="AG938" s="24" t="s">
        <v>199</v>
      </c>
      <c r="AH938" s="2745"/>
    </row>
    <row r="939" spans="1:34" ht="89.25" customHeight="1" x14ac:dyDescent="0.25">
      <c r="A939" s="2572"/>
      <c r="B939" s="2575"/>
      <c r="C939" s="2595"/>
      <c r="D939" s="2597"/>
      <c r="E939" s="2746"/>
      <c r="F939" s="2747"/>
      <c r="G939" s="2748"/>
      <c r="H939" s="2748"/>
      <c r="I939" s="2748"/>
      <c r="J939" s="2749"/>
      <c r="K939" s="2749"/>
      <c r="L939" s="2750"/>
      <c r="M939" s="2750"/>
      <c r="N939" s="2748"/>
      <c r="O939" s="2731"/>
      <c r="P939" s="2733"/>
      <c r="Q939" s="2735"/>
      <c r="R939" s="2735"/>
      <c r="S939" s="2735"/>
      <c r="T939" s="2752"/>
      <c r="U939" s="2751"/>
      <c r="V939" s="80"/>
      <c r="W939" s="2193" t="s">
        <v>200</v>
      </c>
      <c r="X939" s="2265" t="s">
        <v>2782</v>
      </c>
      <c r="Y939" s="2190"/>
      <c r="Z939" s="2191"/>
      <c r="AA939" s="1619"/>
      <c r="AB939" s="2192"/>
      <c r="AC939" s="2192">
        <v>8960</v>
      </c>
      <c r="AD939" s="41"/>
      <c r="AE939" s="39"/>
      <c r="AF939" s="24"/>
      <c r="AG939" s="24" t="s">
        <v>199</v>
      </c>
      <c r="AH939" s="2745"/>
    </row>
    <row r="940" spans="1:34" ht="33.950000000000003" customHeight="1" x14ac:dyDescent="0.25">
      <c r="A940" s="2572"/>
      <c r="B940" s="2575"/>
      <c r="C940" s="2595"/>
      <c r="D940" s="2597"/>
      <c r="E940" s="2746"/>
      <c r="F940" s="2747"/>
      <c r="G940" s="2748"/>
      <c r="H940" s="2748"/>
      <c r="I940" s="2748"/>
      <c r="J940" s="2749"/>
      <c r="K940" s="2749"/>
      <c r="L940" s="2750"/>
      <c r="M940" s="2750"/>
      <c r="N940" s="2748"/>
      <c r="O940" s="2731"/>
      <c r="P940" s="2733"/>
      <c r="Q940" s="2735"/>
      <c r="R940" s="2735"/>
      <c r="S940" s="2735"/>
      <c r="T940" s="2752"/>
      <c r="U940" s="2751"/>
      <c r="V940" s="80"/>
      <c r="W940" s="2193" t="s">
        <v>200</v>
      </c>
      <c r="X940" s="2265" t="s">
        <v>2804</v>
      </c>
      <c r="Y940" s="2190"/>
      <c r="Z940" s="2191"/>
      <c r="AA940" s="1619"/>
      <c r="AB940" s="2192"/>
      <c r="AC940" s="2192">
        <v>7900</v>
      </c>
      <c r="AD940" s="41"/>
      <c r="AE940" s="39"/>
      <c r="AF940" s="24"/>
      <c r="AG940" s="24" t="s">
        <v>199</v>
      </c>
      <c r="AH940" s="2745"/>
    </row>
    <row r="941" spans="1:34" ht="55.5" customHeight="1" x14ac:dyDescent="0.25">
      <c r="A941" s="2572"/>
      <c r="B941" s="2575"/>
      <c r="C941" s="2595"/>
      <c r="D941" s="2597"/>
      <c r="E941" s="2746"/>
      <c r="F941" s="2747"/>
      <c r="G941" s="2748"/>
      <c r="H941" s="2748"/>
      <c r="I941" s="2748"/>
      <c r="J941" s="2749"/>
      <c r="K941" s="2749"/>
      <c r="L941" s="2750"/>
      <c r="M941" s="2750"/>
      <c r="N941" s="2748"/>
      <c r="O941" s="2731"/>
      <c r="P941" s="2733"/>
      <c r="Q941" s="2735"/>
      <c r="R941" s="2735"/>
      <c r="S941" s="2735"/>
      <c r="T941" s="2752"/>
      <c r="U941" s="2751"/>
      <c r="V941" s="177" t="s">
        <v>217</v>
      </c>
      <c r="W941" s="135"/>
      <c r="X941" s="178" t="s">
        <v>208</v>
      </c>
      <c r="Y941" s="38"/>
      <c r="Z941" s="39"/>
      <c r="AA941" s="40"/>
      <c r="AB941" s="21"/>
      <c r="AC941" s="21"/>
      <c r="AD941" s="41">
        <f>SUM(AC942)</f>
        <v>1922.424</v>
      </c>
      <c r="AE941" s="39"/>
      <c r="AF941" s="24"/>
      <c r="AG941" s="24"/>
      <c r="AH941" s="2745"/>
    </row>
    <row r="942" spans="1:34" ht="33.950000000000003" customHeight="1" x14ac:dyDescent="0.25">
      <c r="A942" s="2573"/>
      <c r="B942" s="2576"/>
      <c r="C942" s="2850"/>
      <c r="D942" s="2597"/>
      <c r="E942" s="2746"/>
      <c r="F942" s="2747"/>
      <c r="G942" s="2748"/>
      <c r="H942" s="2748"/>
      <c r="I942" s="2748"/>
      <c r="J942" s="2749"/>
      <c r="K942" s="2749"/>
      <c r="L942" s="2750"/>
      <c r="M942" s="2750"/>
      <c r="N942" s="2748"/>
      <c r="O942" s="2731"/>
      <c r="P942" s="2733"/>
      <c r="Q942" s="2735"/>
      <c r="R942" s="2735"/>
      <c r="S942" s="2735"/>
      <c r="T942" s="2752"/>
      <c r="U942" s="2751"/>
      <c r="V942" s="179"/>
      <c r="W942" s="159" t="s">
        <v>200</v>
      </c>
      <c r="X942" s="1012" t="s">
        <v>780</v>
      </c>
      <c r="Y942" s="43">
        <v>1</v>
      </c>
      <c r="Z942" s="44" t="s">
        <v>204</v>
      </c>
      <c r="AA942" s="56">
        <v>1716.45</v>
      </c>
      <c r="AB942" s="27">
        <f t="shared" si="169"/>
        <v>1716.45</v>
      </c>
      <c r="AC942" s="27">
        <f t="shared" si="168"/>
        <v>1922.424</v>
      </c>
      <c r="AD942" s="57"/>
      <c r="AE942" s="44"/>
      <c r="AF942" s="29"/>
      <c r="AG942" s="29" t="s">
        <v>199</v>
      </c>
      <c r="AH942" s="2822"/>
    </row>
    <row r="943" spans="1:34" ht="18" customHeight="1" x14ac:dyDescent="0.25">
      <c r="A943" s="2571" t="s">
        <v>153</v>
      </c>
      <c r="B943" s="2568" t="s">
        <v>157</v>
      </c>
      <c r="C943" s="2753" t="s">
        <v>19</v>
      </c>
      <c r="D943" s="2596" t="s">
        <v>20</v>
      </c>
      <c r="E943" s="2878" t="s">
        <v>77</v>
      </c>
      <c r="F943" s="2757" t="s">
        <v>200</v>
      </c>
      <c r="G943" s="2845" t="s">
        <v>781</v>
      </c>
      <c r="H943" s="2845" t="s">
        <v>782</v>
      </c>
      <c r="I943" s="2845" t="s">
        <v>783</v>
      </c>
      <c r="J943" s="2760">
        <v>1</v>
      </c>
      <c r="K943" s="2760">
        <v>1</v>
      </c>
      <c r="L943" s="2761">
        <v>10</v>
      </c>
      <c r="M943" s="2761">
        <v>24</v>
      </c>
      <c r="N943" s="2845" t="s">
        <v>784</v>
      </c>
      <c r="O943" s="2730" t="s">
        <v>785</v>
      </c>
      <c r="P943" s="2732">
        <f>+AD943</f>
        <v>354.48000000000008</v>
      </c>
      <c r="Q943" s="2734">
        <v>0</v>
      </c>
      <c r="R943" s="2734">
        <v>0</v>
      </c>
      <c r="S943" s="2734">
        <v>0</v>
      </c>
      <c r="T943" s="2953">
        <f>SUM(P943:R956)</f>
        <v>354.48000000000008</v>
      </c>
      <c r="U943" s="2855" t="s">
        <v>786</v>
      </c>
      <c r="V943" s="163" t="s">
        <v>197</v>
      </c>
      <c r="W943" s="175"/>
      <c r="X943" s="162" t="s">
        <v>198</v>
      </c>
      <c r="Y943" s="48"/>
      <c r="Z943" s="49"/>
      <c r="AA943" s="33"/>
      <c r="AB943" s="34"/>
      <c r="AC943" s="34"/>
      <c r="AD943" s="1178">
        <f>+SUM(AC944:AC956)</f>
        <v>354.48000000000008</v>
      </c>
      <c r="AE943" s="49"/>
      <c r="AF943" s="52"/>
      <c r="AG943" s="52"/>
      <c r="AH943" s="2744"/>
    </row>
    <row r="944" spans="1:34" ht="18" customHeight="1" x14ac:dyDescent="0.25">
      <c r="A944" s="2572"/>
      <c r="B944" s="2569"/>
      <c r="C944" s="2754"/>
      <c r="D944" s="2597"/>
      <c r="E944" s="2746"/>
      <c r="F944" s="2747"/>
      <c r="G944" s="2748"/>
      <c r="H944" s="2748"/>
      <c r="I944" s="2748"/>
      <c r="J944" s="2749"/>
      <c r="K944" s="2749"/>
      <c r="L944" s="2750"/>
      <c r="M944" s="2750"/>
      <c r="N944" s="2748"/>
      <c r="O944" s="2731"/>
      <c r="P944" s="2733"/>
      <c r="Q944" s="2735"/>
      <c r="R944" s="2735"/>
      <c r="S944" s="2735"/>
      <c r="T944" s="2752"/>
      <c r="U944" s="2751"/>
      <c r="V944" s="163"/>
      <c r="W944" s="175" t="s">
        <v>200</v>
      </c>
      <c r="X944" s="1179" t="s">
        <v>787</v>
      </c>
      <c r="Y944" s="48">
        <v>50</v>
      </c>
      <c r="Z944" s="49" t="s">
        <v>218</v>
      </c>
      <c r="AA944" s="50">
        <v>3.5</v>
      </c>
      <c r="AB944" s="21">
        <f t="shared" ref="AB944:AB956" si="170">+Y944*AA944</f>
        <v>175</v>
      </c>
      <c r="AC944" s="21">
        <f>+AB944</f>
        <v>175</v>
      </c>
      <c r="AD944" s="51"/>
      <c r="AE944" s="49"/>
      <c r="AF944" s="52"/>
      <c r="AG944" s="49" t="s">
        <v>199</v>
      </c>
      <c r="AH944" s="2745"/>
    </row>
    <row r="945" spans="1:34" ht="18" customHeight="1" x14ac:dyDescent="0.25">
      <c r="A945" s="2572"/>
      <c r="B945" s="2569"/>
      <c r="C945" s="2754"/>
      <c r="D945" s="2597"/>
      <c r="E945" s="2746"/>
      <c r="F945" s="2747"/>
      <c r="G945" s="2748"/>
      <c r="H945" s="2748"/>
      <c r="I945" s="2748"/>
      <c r="J945" s="2749"/>
      <c r="K945" s="2749"/>
      <c r="L945" s="2750"/>
      <c r="M945" s="2750"/>
      <c r="N945" s="2748"/>
      <c r="O945" s="2731"/>
      <c r="P945" s="2733"/>
      <c r="Q945" s="2735"/>
      <c r="R945" s="2735"/>
      <c r="S945" s="2735"/>
      <c r="T945" s="2752"/>
      <c r="U945" s="2751"/>
      <c r="V945" s="163"/>
      <c r="W945" s="175" t="s">
        <v>200</v>
      </c>
      <c r="X945" s="171" t="s">
        <v>788</v>
      </c>
      <c r="Y945" s="48">
        <v>30</v>
      </c>
      <c r="Z945" s="49" t="s">
        <v>204</v>
      </c>
      <c r="AA945" s="50">
        <v>1.8</v>
      </c>
      <c r="AB945" s="21">
        <f t="shared" si="170"/>
        <v>54</v>
      </c>
      <c r="AC945" s="21">
        <f t="shared" ref="AC945:AC952" si="171">+AB945*0.12+AB945</f>
        <v>60.48</v>
      </c>
      <c r="AD945" s="51"/>
      <c r="AE945" s="49"/>
      <c r="AF945" s="52"/>
      <c r="AG945" s="49" t="s">
        <v>199</v>
      </c>
      <c r="AH945" s="2745"/>
    </row>
    <row r="946" spans="1:34" ht="18" customHeight="1" x14ac:dyDescent="0.25">
      <c r="A946" s="2572"/>
      <c r="B946" s="2569"/>
      <c r="C946" s="2754"/>
      <c r="D946" s="2597"/>
      <c r="E946" s="2746"/>
      <c r="F946" s="2747"/>
      <c r="G946" s="2748"/>
      <c r="H946" s="2748"/>
      <c r="I946" s="2748"/>
      <c r="J946" s="2749"/>
      <c r="K946" s="2749"/>
      <c r="L946" s="2750"/>
      <c r="M946" s="2750"/>
      <c r="N946" s="2748"/>
      <c r="O946" s="2731"/>
      <c r="P946" s="2733"/>
      <c r="Q946" s="2735"/>
      <c r="R946" s="2735"/>
      <c r="S946" s="2735"/>
      <c r="T946" s="2752"/>
      <c r="U946" s="2751"/>
      <c r="V946" s="163"/>
      <c r="W946" s="175" t="s">
        <v>200</v>
      </c>
      <c r="X946" s="171" t="s">
        <v>789</v>
      </c>
      <c r="Y946" s="48">
        <v>3</v>
      </c>
      <c r="Z946" s="49" t="s">
        <v>204</v>
      </c>
      <c r="AA946" s="50">
        <v>1.2</v>
      </c>
      <c r="AB946" s="21">
        <f t="shared" si="170"/>
        <v>3.5999999999999996</v>
      </c>
      <c r="AC946" s="21">
        <f t="shared" si="171"/>
        <v>4.032</v>
      </c>
      <c r="AD946" s="51"/>
      <c r="AE946" s="49"/>
      <c r="AF946" s="52"/>
      <c r="AG946" s="49" t="s">
        <v>199</v>
      </c>
      <c r="AH946" s="2745"/>
    </row>
    <row r="947" spans="1:34" ht="18" customHeight="1" x14ac:dyDescent="0.25">
      <c r="A947" s="2572"/>
      <c r="B947" s="2569"/>
      <c r="C947" s="2754"/>
      <c r="D947" s="2597"/>
      <c r="E947" s="2746"/>
      <c r="F947" s="2747"/>
      <c r="G947" s="2748"/>
      <c r="H947" s="2748"/>
      <c r="I947" s="2748"/>
      <c r="J947" s="2749"/>
      <c r="K947" s="2749"/>
      <c r="L947" s="2750"/>
      <c r="M947" s="2750"/>
      <c r="N947" s="2748"/>
      <c r="O947" s="2731"/>
      <c r="P947" s="2733"/>
      <c r="Q947" s="2735"/>
      <c r="R947" s="2735"/>
      <c r="S947" s="2735"/>
      <c r="T947" s="2752"/>
      <c r="U947" s="2751"/>
      <c r="V947" s="163"/>
      <c r="W947" s="175" t="s">
        <v>200</v>
      </c>
      <c r="X947" s="171" t="s">
        <v>790</v>
      </c>
      <c r="Y947" s="48">
        <v>3</v>
      </c>
      <c r="Z947" s="49" t="s">
        <v>204</v>
      </c>
      <c r="AA947" s="50">
        <v>0.8</v>
      </c>
      <c r="AB947" s="21">
        <f t="shared" si="170"/>
        <v>2.4000000000000004</v>
      </c>
      <c r="AC947" s="21">
        <f t="shared" si="171"/>
        <v>2.6880000000000006</v>
      </c>
      <c r="AD947" s="51"/>
      <c r="AE947" s="49"/>
      <c r="AF947" s="52"/>
      <c r="AG947" s="49" t="s">
        <v>199</v>
      </c>
      <c r="AH947" s="2745"/>
    </row>
    <row r="948" spans="1:34" ht="18" customHeight="1" x14ac:dyDescent="0.25">
      <c r="A948" s="2572"/>
      <c r="B948" s="2569"/>
      <c r="C948" s="2754"/>
      <c r="D948" s="2597"/>
      <c r="E948" s="2746"/>
      <c r="F948" s="2747"/>
      <c r="G948" s="2748"/>
      <c r="H948" s="2748"/>
      <c r="I948" s="2748"/>
      <c r="J948" s="2749"/>
      <c r="K948" s="2749"/>
      <c r="L948" s="2750"/>
      <c r="M948" s="2750"/>
      <c r="N948" s="2748"/>
      <c r="O948" s="2731"/>
      <c r="P948" s="2733"/>
      <c r="Q948" s="2735"/>
      <c r="R948" s="2735"/>
      <c r="S948" s="2735"/>
      <c r="T948" s="2752"/>
      <c r="U948" s="2751"/>
      <c r="V948" s="163"/>
      <c r="W948" s="175" t="s">
        <v>200</v>
      </c>
      <c r="X948" s="171" t="s">
        <v>791</v>
      </c>
      <c r="Y948" s="48">
        <v>17</v>
      </c>
      <c r="Z948" s="49" t="s">
        <v>204</v>
      </c>
      <c r="AA948" s="50">
        <v>0.25</v>
      </c>
      <c r="AB948" s="21">
        <f t="shared" si="170"/>
        <v>4.25</v>
      </c>
      <c r="AC948" s="21">
        <f t="shared" si="171"/>
        <v>4.76</v>
      </c>
      <c r="AD948" s="51"/>
      <c r="AE948" s="49"/>
      <c r="AF948" s="52"/>
      <c r="AG948" s="49" t="s">
        <v>199</v>
      </c>
      <c r="AH948" s="2745"/>
    </row>
    <row r="949" spans="1:34" ht="18" customHeight="1" x14ac:dyDescent="0.25">
      <c r="A949" s="2572"/>
      <c r="B949" s="2569"/>
      <c r="C949" s="2754"/>
      <c r="D949" s="2597"/>
      <c r="E949" s="2746"/>
      <c r="F949" s="2747"/>
      <c r="G949" s="2748"/>
      <c r="H949" s="2748"/>
      <c r="I949" s="2748"/>
      <c r="J949" s="2749"/>
      <c r="K949" s="2749"/>
      <c r="L949" s="2750"/>
      <c r="M949" s="2750"/>
      <c r="N949" s="2748"/>
      <c r="O949" s="2731"/>
      <c r="P949" s="2733"/>
      <c r="Q949" s="2735"/>
      <c r="R949" s="2735"/>
      <c r="S949" s="2735"/>
      <c r="T949" s="2752"/>
      <c r="U949" s="2751"/>
      <c r="V949" s="163"/>
      <c r="W949" s="175" t="s">
        <v>200</v>
      </c>
      <c r="X949" s="171" t="s">
        <v>792</v>
      </c>
      <c r="Y949" s="48">
        <v>1</v>
      </c>
      <c r="Z949" s="49" t="s">
        <v>205</v>
      </c>
      <c r="AA949" s="50">
        <v>2</v>
      </c>
      <c r="AB949" s="21">
        <f t="shared" si="170"/>
        <v>2</v>
      </c>
      <c r="AC949" s="21">
        <f t="shared" si="171"/>
        <v>2.2400000000000002</v>
      </c>
      <c r="AD949" s="51"/>
      <c r="AE949" s="49"/>
      <c r="AF949" s="52"/>
      <c r="AG949" s="49" t="s">
        <v>199</v>
      </c>
      <c r="AH949" s="2745"/>
    </row>
    <row r="950" spans="1:34" ht="18" customHeight="1" x14ac:dyDescent="0.25">
      <c r="A950" s="2572"/>
      <c r="B950" s="2569"/>
      <c r="C950" s="2754"/>
      <c r="D950" s="2597"/>
      <c r="E950" s="2746"/>
      <c r="F950" s="2747"/>
      <c r="G950" s="2748"/>
      <c r="H950" s="2748"/>
      <c r="I950" s="2748"/>
      <c r="J950" s="2749"/>
      <c r="K950" s="2749"/>
      <c r="L950" s="2750"/>
      <c r="M950" s="2750"/>
      <c r="N950" s="2748"/>
      <c r="O950" s="2731"/>
      <c r="P950" s="2733"/>
      <c r="Q950" s="2735"/>
      <c r="R950" s="2735"/>
      <c r="S950" s="2735"/>
      <c r="T950" s="2752"/>
      <c r="U950" s="2751"/>
      <c r="V950" s="163"/>
      <c r="W950" s="175" t="s">
        <v>200</v>
      </c>
      <c r="X950" s="171" t="s">
        <v>793</v>
      </c>
      <c r="Y950" s="48">
        <v>10</v>
      </c>
      <c r="Z950" s="49" t="s">
        <v>204</v>
      </c>
      <c r="AA950" s="50">
        <v>0.9</v>
      </c>
      <c r="AB950" s="21">
        <f t="shared" si="170"/>
        <v>9</v>
      </c>
      <c r="AC950" s="21">
        <f t="shared" si="171"/>
        <v>10.08</v>
      </c>
      <c r="AD950" s="51"/>
      <c r="AE950" s="49"/>
      <c r="AF950" s="52"/>
      <c r="AG950" s="49" t="s">
        <v>199</v>
      </c>
      <c r="AH950" s="2745"/>
    </row>
    <row r="951" spans="1:34" ht="18" customHeight="1" x14ac:dyDescent="0.25">
      <c r="A951" s="2572"/>
      <c r="B951" s="2569"/>
      <c r="C951" s="2754"/>
      <c r="D951" s="2597"/>
      <c r="E951" s="2746"/>
      <c r="F951" s="2747"/>
      <c r="G951" s="2748"/>
      <c r="H951" s="2748"/>
      <c r="I951" s="2748"/>
      <c r="J951" s="2749"/>
      <c r="K951" s="2749"/>
      <c r="L951" s="2750"/>
      <c r="M951" s="2750"/>
      <c r="N951" s="2748"/>
      <c r="O951" s="2731"/>
      <c r="P951" s="2733"/>
      <c r="Q951" s="2735"/>
      <c r="R951" s="2735"/>
      <c r="S951" s="2735"/>
      <c r="T951" s="2752"/>
      <c r="U951" s="2751"/>
      <c r="V951" s="163"/>
      <c r="W951" s="175" t="s">
        <v>200</v>
      </c>
      <c r="X951" s="171" t="s">
        <v>209</v>
      </c>
      <c r="Y951" s="48">
        <v>30</v>
      </c>
      <c r="Z951" s="49" t="s">
        <v>204</v>
      </c>
      <c r="AA951" s="50">
        <v>0.55000000000000004</v>
      </c>
      <c r="AB951" s="21">
        <f t="shared" si="170"/>
        <v>16.5</v>
      </c>
      <c r="AC951" s="21">
        <f t="shared" si="171"/>
        <v>18.48</v>
      </c>
      <c r="AD951" s="51"/>
      <c r="AE951" s="49"/>
      <c r="AF951" s="52"/>
      <c r="AG951" s="49" t="s">
        <v>199</v>
      </c>
      <c r="AH951" s="2745"/>
    </row>
    <row r="952" spans="1:34" ht="18" customHeight="1" x14ac:dyDescent="0.25">
      <c r="A952" s="2572"/>
      <c r="B952" s="2569"/>
      <c r="C952" s="2754"/>
      <c r="D952" s="2597"/>
      <c r="E952" s="2746"/>
      <c r="F952" s="2747"/>
      <c r="G952" s="2748"/>
      <c r="H952" s="2748"/>
      <c r="I952" s="2748"/>
      <c r="J952" s="2749"/>
      <c r="K952" s="2749"/>
      <c r="L952" s="2750"/>
      <c r="M952" s="2750"/>
      <c r="N952" s="2748"/>
      <c r="O952" s="2731"/>
      <c r="P952" s="2733"/>
      <c r="Q952" s="2735"/>
      <c r="R952" s="2735"/>
      <c r="S952" s="2735"/>
      <c r="T952" s="2752"/>
      <c r="U952" s="2751"/>
      <c r="V952" s="163"/>
      <c r="W952" s="175" t="s">
        <v>200</v>
      </c>
      <c r="X952" s="171" t="s">
        <v>794</v>
      </c>
      <c r="Y952" s="48">
        <v>30</v>
      </c>
      <c r="Z952" s="49" t="s">
        <v>204</v>
      </c>
      <c r="AA952" s="50">
        <v>0.15</v>
      </c>
      <c r="AB952" s="21">
        <f t="shared" si="170"/>
        <v>4.5</v>
      </c>
      <c r="AC952" s="21">
        <f t="shared" si="171"/>
        <v>5.04</v>
      </c>
      <c r="AD952" s="51"/>
      <c r="AE952" s="49"/>
      <c r="AF952" s="52"/>
      <c r="AG952" s="49" t="s">
        <v>199</v>
      </c>
      <c r="AH952" s="2745"/>
    </row>
    <row r="953" spans="1:34" ht="18" customHeight="1" x14ac:dyDescent="0.25">
      <c r="A953" s="2572"/>
      <c r="B953" s="2569"/>
      <c r="C953" s="2754"/>
      <c r="D953" s="2597"/>
      <c r="E953" s="2746"/>
      <c r="F953" s="2747"/>
      <c r="G953" s="2748"/>
      <c r="H953" s="2748"/>
      <c r="I953" s="2748"/>
      <c r="J953" s="2749"/>
      <c r="K953" s="2749"/>
      <c r="L953" s="2750"/>
      <c r="M953" s="2750"/>
      <c r="N953" s="2748"/>
      <c r="O953" s="2731"/>
      <c r="P953" s="2733"/>
      <c r="Q953" s="2735"/>
      <c r="R953" s="2735"/>
      <c r="S953" s="2735"/>
      <c r="T953" s="2752"/>
      <c r="U953" s="2751"/>
      <c r="V953" s="163"/>
      <c r="W953" s="175" t="s">
        <v>200</v>
      </c>
      <c r="X953" s="171" t="s">
        <v>795</v>
      </c>
      <c r="Y953" s="48">
        <v>1</v>
      </c>
      <c r="Z953" s="49" t="s">
        <v>796</v>
      </c>
      <c r="AA953" s="50">
        <v>10</v>
      </c>
      <c r="AB953" s="21">
        <f t="shared" si="170"/>
        <v>10</v>
      </c>
      <c r="AC953" s="21">
        <f t="shared" si="168"/>
        <v>11.2</v>
      </c>
      <c r="AD953" s="51"/>
      <c r="AE953" s="39"/>
      <c r="AF953" s="24"/>
      <c r="AG953" s="39" t="s">
        <v>199</v>
      </c>
      <c r="AH953" s="2745"/>
    </row>
    <row r="954" spans="1:34" ht="18" customHeight="1" x14ac:dyDescent="0.25">
      <c r="A954" s="2572"/>
      <c r="B954" s="2569"/>
      <c r="C954" s="2754"/>
      <c r="D954" s="2597"/>
      <c r="E954" s="2746"/>
      <c r="F954" s="2747"/>
      <c r="G954" s="2748"/>
      <c r="H954" s="2748"/>
      <c r="I954" s="2748"/>
      <c r="J954" s="2749"/>
      <c r="K954" s="2749"/>
      <c r="L954" s="2750"/>
      <c r="M954" s="2750"/>
      <c r="N954" s="2748"/>
      <c r="O954" s="2731"/>
      <c r="P954" s="2733"/>
      <c r="Q954" s="2735"/>
      <c r="R954" s="2735"/>
      <c r="S954" s="2735"/>
      <c r="T954" s="2752"/>
      <c r="U954" s="2751"/>
      <c r="V954" s="163"/>
      <c r="W954" s="175" t="s">
        <v>200</v>
      </c>
      <c r="X954" s="171" t="s">
        <v>222</v>
      </c>
      <c r="Y954" s="48">
        <v>30</v>
      </c>
      <c r="Z954" s="49" t="s">
        <v>204</v>
      </c>
      <c r="AA954" s="50">
        <v>0.78</v>
      </c>
      <c r="AB954" s="21">
        <f t="shared" si="170"/>
        <v>23.400000000000002</v>
      </c>
      <c r="AC954" s="21">
        <f t="shared" si="168"/>
        <v>26.208000000000002</v>
      </c>
      <c r="AD954" s="51"/>
      <c r="AE954" s="39"/>
      <c r="AF954" s="24"/>
      <c r="AG954" s="39" t="s">
        <v>199</v>
      </c>
      <c r="AH954" s="2745"/>
    </row>
    <row r="955" spans="1:34" ht="18" customHeight="1" x14ac:dyDescent="0.25">
      <c r="A955" s="2572"/>
      <c r="B955" s="2569"/>
      <c r="C955" s="2754"/>
      <c r="D955" s="2597"/>
      <c r="E955" s="2746"/>
      <c r="F955" s="2747"/>
      <c r="G955" s="2748"/>
      <c r="H955" s="2748"/>
      <c r="I955" s="2748"/>
      <c r="J955" s="2749"/>
      <c r="K955" s="2749"/>
      <c r="L955" s="2750"/>
      <c r="M955" s="2750"/>
      <c r="N955" s="2748"/>
      <c r="O955" s="2731"/>
      <c r="P955" s="2733"/>
      <c r="Q955" s="2735"/>
      <c r="R955" s="2735"/>
      <c r="S955" s="2735"/>
      <c r="T955" s="2752"/>
      <c r="U955" s="2751"/>
      <c r="V955" s="163"/>
      <c r="W955" s="175" t="s">
        <v>200</v>
      </c>
      <c r="X955" s="171" t="s">
        <v>210</v>
      </c>
      <c r="Y955" s="48">
        <v>100</v>
      </c>
      <c r="Z955" s="49" t="s">
        <v>204</v>
      </c>
      <c r="AA955" s="50">
        <v>0.18</v>
      </c>
      <c r="AB955" s="21">
        <f t="shared" si="170"/>
        <v>18</v>
      </c>
      <c r="AC955" s="21">
        <f t="shared" si="168"/>
        <v>20.16</v>
      </c>
      <c r="AD955" s="51"/>
      <c r="AE955" s="39"/>
      <c r="AF955" s="24"/>
      <c r="AG955" s="39" t="s">
        <v>199</v>
      </c>
      <c r="AH955" s="2745"/>
    </row>
    <row r="956" spans="1:34" ht="18" customHeight="1" x14ac:dyDescent="0.25">
      <c r="A956" s="2572"/>
      <c r="B956" s="2569"/>
      <c r="C956" s="2754"/>
      <c r="D956" s="2597"/>
      <c r="E956" s="2746"/>
      <c r="F956" s="2747"/>
      <c r="G956" s="2748"/>
      <c r="H956" s="2748"/>
      <c r="I956" s="2748"/>
      <c r="J956" s="2749"/>
      <c r="K956" s="2749"/>
      <c r="L956" s="2750"/>
      <c r="M956" s="2750"/>
      <c r="N956" s="2748"/>
      <c r="O956" s="2731"/>
      <c r="P956" s="2733"/>
      <c r="Q956" s="2735"/>
      <c r="R956" s="2735"/>
      <c r="S956" s="2735"/>
      <c r="T956" s="2752"/>
      <c r="U956" s="2751"/>
      <c r="V956" s="81"/>
      <c r="W956" s="159" t="s">
        <v>200</v>
      </c>
      <c r="X956" s="1180" t="s">
        <v>223</v>
      </c>
      <c r="Y956" s="38">
        <v>30</v>
      </c>
      <c r="Z956" s="39" t="s">
        <v>204</v>
      </c>
      <c r="AA956" s="40">
        <v>0.42</v>
      </c>
      <c r="AB956" s="27">
        <f t="shared" si="170"/>
        <v>12.6</v>
      </c>
      <c r="AC956" s="27">
        <f t="shared" si="168"/>
        <v>14.112</v>
      </c>
      <c r="AD956" s="41"/>
      <c r="AE956" s="55"/>
      <c r="AF956" s="58"/>
      <c r="AG956" s="55" t="s">
        <v>199</v>
      </c>
      <c r="AH956" s="2822"/>
    </row>
    <row r="957" spans="1:34" ht="33.950000000000003" customHeight="1" x14ac:dyDescent="0.25">
      <c r="A957" s="2572"/>
      <c r="B957" s="2569"/>
      <c r="C957" s="2753" t="s">
        <v>19</v>
      </c>
      <c r="D957" s="2596" t="s">
        <v>20</v>
      </c>
      <c r="E957" s="2878" t="s">
        <v>77</v>
      </c>
      <c r="F957" s="2757" t="s">
        <v>200</v>
      </c>
      <c r="G957" s="2845" t="s">
        <v>797</v>
      </c>
      <c r="H957" s="2845" t="s">
        <v>798</v>
      </c>
      <c r="I957" s="2845" t="s">
        <v>799</v>
      </c>
      <c r="J957" s="2760">
        <v>0</v>
      </c>
      <c r="K957" s="2760">
        <v>1</v>
      </c>
      <c r="L957" s="2760">
        <v>0</v>
      </c>
      <c r="M957" s="2760">
        <v>24</v>
      </c>
      <c r="N957" s="2845" t="s">
        <v>800</v>
      </c>
      <c r="O957" s="2728" t="s">
        <v>801</v>
      </c>
      <c r="P957" s="2732">
        <f>+AD957+AD961</f>
        <v>4586.4044799999992</v>
      </c>
      <c r="Q957" s="2734">
        <v>0</v>
      </c>
      <c r="R957" s="2734">
        <v>0</v>
      </c>
      <c r="S957" s="2734">
        <v>0</v>
      </c>
      <c r="T957" s="2953">
        <f>SUM(P957:R962)</f>
        <v>4586.4044799999992</v>
      </c>
      <c r="U957" s="2855" t="s">
        <v>802</v>
      </c>
      <c r="V957" s="163" t="s">
        <v>201</v>
      </c>
      <c r="W957" s="175"/>
      <c r="X957" s="30" t="s">
        <v>803</v>
      </c>
      <c r="Y957" s="31"/>
      <c r="Z957" s="32"/>
      <c r="AA957" s="33"/>
      <c r="AB957" s="34"/>
      <c r="AC957" s="34"/>
      <c r="AD957" s="542">
        <f>+SUM(AC958:AC960)</f>
        <v>586.40287999999998</v>
      </c>
      <c r="AE957" s="32"/>
      <c r="AF957" s="36"/>
      <c r="AG957" s="36"/>
      <c r="AH957" s="2744"/>
    </row>
    <row r="958" spans="1:34" ht="18" customHeight="1" x14ac:dyDescent="0.25">
      <c r="A958" s="2572"/>
      <c r="B958" s="2569"/>
      <c r="C958" s="2754"/>
      <c r="D958" s="2597"/>
      <c r="E958" s="2746"/>
      <c r="F958" s="2747"/>
      <c r="G958" s="2748"/>
      <c r="H958" s="2748"/>
      <c r="I958" s="2748"/>
      <c r="J958" s="2749"/>
      <c r="K958" s="2749"/>
      <c r="L958" s="2749"/>
      <c r="M958" s="2749"/>
      <c r="N958" s="2748"/>
      <c r="O958" s="2729"/>
      <c r="P958" s="2733"/>
      <c r="Q958" s="2735"/>
      <c r="R958" s="2735"/>
      <c r="S958" s="2735"/>
      <c r="T958" s="2752"/>
      <c r="U958" s="2751"/>
      <c r="V958" s="80"/>
      <c r="W958" s="135" t="s">
        <v>200</v>
      </c>
      <c r="X958" s="37" t="s">
        <v>804</v>
      </c>
      <c r="Y958" s="38">
        <v>1</v>
      </c>
      <c r="Z958" s="39" t="s">
        <v>204</v>
      </c>
      <c r="AA958" s="40">
        <v>174.53</v>
      </c>
      <c r="AB958" s="21">
        <f t="shared" ref="AB958:AB963" si="172">+Y958*AA958</f>
        <v>174.53</v>
      </c>
      <c r="AC958" s="21">
        <f t="shared" ref="AC958:AC964" si="173">+AB958*0.12+AB958</f>
        <v>195.4736</v>
      </c>
      <c r="AD958" s="41"/>
      <c r="AE958" s="49"/>
      <c r="AF958" s="52"/>
      <c r="AG958" s="52" t="s">
        <v>199</v>
      </c>
      <c r="AH958" s="2745"/>
    </row>
    <row r="959" spans="1:34" ht="18" customHeight="1" x14ac:dyDescent="0.25">
      <c r="A959" s="2572"/>
      <c r="B959" s="2569"/>
      <c r="C959" s="2754"/>
      <c r="D959" s="2597"/>
      <c r="E959" s="2746"/>
      <c r="F959" s="2747"/>
      <c r="G959" s="2748"/>
      <c r="H959" s="2748"/>
      <c r="I959" s="2748"/>
      <c r="J959" s="2749"/>
      <c r="K959" s="2749"/>
      <c r="L959" s="2749"/>
      <c r="M959" s="2749"/>
      <c r="N959" s="2748"/>
      <c r="O959" s="2729"/>
      <c r="P959" s="2733"/>
      <c r="Q959" s="2735"/>
      <c r="R959" s="2735"/>
      <c r="S959" s="2735"/>
      <c r="T959" s="2752"/>
      <c r="U959" s="2751"/>
      <c r="V959" s="80"/>
      <c r="W959" s="135" t="s">
        <v>200</v>
      </c>
      <c r="X959" s="172" t="s">
        <v>805</v>
      </c>
      <c r="Y959" s="38">
        <v>1</v>
      </c>
      <c r="Z959" s="39" t="s">
        <v>204</v>
      </c>
      <c r="AA959" s="40">
        <v>174.524</v>
      </c>
      <c r="AB959" s="21">
        <f t="shared" si="172"/>
        <v>174.524</v>
      </c>
      <c r="AC959" s="21">
        <f t="shared" si="173"/>
        <v>195.46688</v>
      </c>
      <c r="AD959" s="41"/>
      <c r="AE959" s="49"/>
      <c r="AF959" s="52"/>
      <c r="AG959" s="52" t="s">
        <v>199</v>
      </c>
      <c r="AH959" s="2745"/>
    </row>
    <row r="960" spans="1:34" ht="18" customHeight="1" x14ac:dyDescent="0.25">
      <c r="A960" s="2572"/>
      <c r="B960" s="2569"/>
      <c r="C960" s="2754"/>
      <c r="D960" s="2597"/>
      <c r="E960" s="2746"/>
      <c r="F960" s="2747"/>
      <c r="G960" s="2748"/>
      <c r="H960" s="2748"/>
      <c r="I960" s="2748"/>
      <c r="J960" s="2749"/>
      <c r="K960" s="2749"/>
      <c r="L960" s="2749"/>
      <c r="M960" s="2749"/>
      <c r="N960" s="2748"/>
      <c r="O960" s="2729"/>
      <c r="P960" s="2733"/>
      <c r="Q960" s="2735"/>
      <c r="R960" s="2735"/>
      <c r="S960" s="2735"/>
      <c r="T960" s="2752"/>
      <c r="U960" s="2751"/>
      <c r="V960" s="80"/>
      <c r="W960" s="135" t="s">
        <v>200</v>
      </c>
      <c r="X960" s="37" t="s">
        <v>806</v>
      </c>
      <c r="Y960" s="38">
        <v>1</v>
      </c>
      <c r="Z960" s="39" t="s">
        <v>204</v>
      </c>
      <c r="AA960" s="40">
        <v>174.52</v>
      </c>
      <c r="AB960" s="21">
        <f t="shared" si="172"/>
        <v>174.52</v>
      </c>
      <c r="AC960" s="21">
        <f t="shared" si="173"/>
        <v>195.4624</v>
      </c>
      <c r="AD960" s="41"/>
      <c r="AE960" s="49"/>
      <c r="AF960" s="52"/>
      <c r="AG960" s="52" t="s">
        <v>199</v>
      </c>
      <c r="AH960" s="2745"/>
    </row>
    <row r="961" spans="1:34" ht="33.950000000000003" customHeight="1" x14ac:dyDescent="0.25">
      <c r="A961" s="2572"/>
      <c r="B961" s="2569"/>
      <c r="C961" s="2754"/>
      <c r="D961" s="2597"/>
      <c r="E961" s="2746"/>
      <c r="F961" s="2747"/>
      <c r="G961" s="2748"/>
      <c r="H961" s="2748"/>
      <c r="I961" s="2748"/>
      <c r="J961" s="2749"/>
      <c r="K961" s="2749"/>
      <c r="L961" s="2749"/>
      <c r="M961" s="2749"/>
      <c r="N961" s="2748"/>
      <c r="O961" s="2729"/>
      <c r="P961" s="2733"/>
      <c r="Q961" s="2735"/>
      <c r="R961" s="2735"/>
      <c r="S961" s="2735"/>
      <c r="T961" s="2752"/>
      <c r="U961" s="2751"/>
      <c r="V961" s="830" t="s">
        <v>621</v>
      </c>
      <c r="W961" s="161"/>
      <c r="X961" s="443" t="s">
        <v>620</v>
      </c>
      <c r="Y961" s="54"/>
      <c r="Z961" s="55"/>
      <c r="AA961" s="56"/>
      <c r="AB961" s="116"/>
      <c r="AC961" s="116"/>
      <c r="AD961" s="538">
        <f>+SUM(AC962:AC964)</f>
        <v>4000.0015999999996</v>
      </c>
      <c r="AE961" s="55"/>
      <c r="AF961" s="58"/>
      <c r="AG961" s="58"/>
      <c r="AH961" s="2745"/>
    </row>
    <row r="962" spans="1:34" ht="18" customHeight="1" x14ac:dyDescent="0.25">
      <c r="A962" s="2572"/>
      <c r="B962" s="2569"/>
      <c r="C962" s="3107"/>
      <c r="D962" s="2597"/>
      <c r="E962" s="2746"/>
      <c r="F962" s="2747"/>
      <c r="G962" s="2748"/>
      <c r="H962" s="2748"/>
      <c r="I962" s="2748"/>
      <c r="J962" s="2749"/>
      <c r="K962" s="2749"/>
      <c r="L962" s="2749"/>
      <c r="M962" s="2749"/>
      <c r="N962" s="2748"/>
      <c r="O962" s="2729"/>
      <c r="P962" s="2733"/>
      <c r="Q962" s="2735"/>
      <c r="R962" s="2735"/>
      <c r="S962" s="2735"/>
      <c r="T962" s="2752"/>
      <c r="U962" s="2751"/>
      <c r="V962" s="84"/>
      <c r="W962" s="159" t="s">
        <v>200</v>
      </c>
      <c r="X962" s="1181" t="s">
        <v>807</v>
      </c>
      <c r="Y962" s="43">
        <v>1</v>
      </c>
      <c r="Z962" s="44" t="s">
        <v>204</v>
      </c>
      <c r="AA962" s="45">
        <v>3571.43</v>
      </c>
      <c r="AB962" s="21">
        <f t="shared" si="172"/>
        <v>3571.43</v>
      </c>
      <c r="AC962" s="21">
        <f t="shared" si="173"/>
        <v>4000.0015999999996</v>
      </c>
      <c r="AD962" s="46"/>
      <c r="AE962" s="44"/>
      <c r="AF962" s="29"/>
      <c r="AG962" s="29" t="s">
        <v>199</v>
      </c>
      <c r="AH962" s="2822"/>
    </row>
    <row r="963" spans="1:34" ht="67.5" customHeight="1" x14ac:dyDescent="0.25">
      <c r="A963" s="2572"/>
      <c r="B963" s="2569"/>
      <c r="C963" s="2010" t="s">
        <v>19</v>
      </c>
      <c r="D963" s="1063" t="s">
        <v>20</v>
      </c>
      <c r="E963" s="1061" t="s">
        <v>77</v>
      </c>
      <c r="F963" s="1044" t="s">
        <v>200</v>
      </c>
      <c r="G963" s="1035" t="s">
        <v>808</v>
      </c>
      <c r="H963" s="1035" t="s">
        <v>219</v>
      </c>
      <c r="I963" s="1035" t="s">
        <v>809</v>
      </c>
      <c r="J963" s="1059">
        <v>1</v>
      </c>
      <c r="K963" s="1059">
        <v>1</v>
      </c>
      <c r="L963" s="1059">
        <v>6</v>
      </c>
      <c r="M963" s="1059">
        <v>3</v>
      </c>
      <c r="N963" s="1035" t="s">
        <v>810</v>
      </c>
      <c r="O963" s="1035" t="s">
        <v>811</v>
      </c>
      <c r="P963" s="1066">
        <v>0</v>
      </c>
      <c r="Q963" s="1037">
        <v>0</v>
      </c>
      <c r="R963" s="1037">
        <v>0</v>
      </c>
      <c r="S963" s="1037">
        <v>0</v>
      </c>
      <c r="T963" s="1033">
        <f>SUM(P963:R963)</f>
        <v>0</v>
      </c>
      <c r="U963" s="1064" t="s">
        <v>812</v>
      </c>
      <c r="V963" s="82"/>
      <c r="W963" s="180"/>
      <c r="X963" s="47"/>
      <c r="Y963" s="48"/>
      <c r="Z963" s="49"/>
      <c r="AA963" s="50"/>
      <c r="AB963" s="238">
        <f t="shared" si="172"/>
        <v>0</v>
      </c>
      <c r="AC963" s="238">
        <f t="shared" si="173"/>
        <v>0</v>
      </c>
      <c r="AD963" s="51"/>
      <c r="AE963" s="49"/>
      <c r="AF963" s="52"/>
      <c r="AG963" s="52"/>
      <c r="AH963" s="1034"/>
    </row>
    <row r="964" spans="1:34" ht="91.5" customHeight="1" thickBot="1" x14ac:dyDescent="0.3">
      <c r="A964" s="2572"/>
      <c r="B964" s="2569"/>
      <c r="C964" s="2012" t="s">
        <v>19</v>
      </c>
      <c r="D964" s="239" t="s">
        <v>20</v>
      </c>
      <c r="E964" s="240" t="s">
        <v>77</v>
      </c>
      <c r="F964" s="241" t="s">
        <v>200</v>
      </c>
      <c r="G964" s="232" t="s">
        <v>813</v>
      </c>
      <c r="H964" s="232" t="s">
        <v>220</v>
      </c>
      <c r="I964" s="232" t="s">
        <v>814</v>
      </c>
      <c r="J964" s="242">
        <v>0</v>
      </c>
      <c r="K964" s="242">
        <v>2</v>
      </c>
      <c r="L964" s="243">
        <v>0</v>
      </c>
      <c r="M964" s="243">
        <v>8</v>
      </c>
      <c r="N964" s="232" t="s">
        <v>815</v>
      </c>
      <c r="O964" s="1182" t="s">
        <v>221</v>
      </c>
      <c r="P964" s="244">
        <v>0</v>
      </c>
      <c r="Q964" s="245">
        <v>0</v>
      </c>
      <c r="R964" s="1031">
        <v>0</v>
      </c>
      <c r="S964" s="1031">
        <v>0</v>
      </c>
      <c r="T964" s="1039">
        <f>SUM(P964:R964)</f>
        <v>0</v>
      </c>
      <c r="U964" s="232" t="s">
        <v>816</v>
      </c>
      <c r="V964" s="85"/>
      <c r="W964" s="181"/>
      <c r="X964" s="12"/>
      <c r="Y964" s="13"/>
      <c r="Z964" s="14"/>
      <c r="AA964" s="15"/>
      <c r="AB964" s="34">
        <f t="shared" si="167"/>
        <v>0</v>
      </c>
      <c r="AC964" s="233">
        <f t="shared" si="173"/>
        <v>0</v>
      </c>
      <c r="AD964" s="234"/>
      <c r="AE964" s="235"/>
      <c r="AF964" s="236"/>
      <c r="AG964" s="236"/>
      <c r="AH964" s="237"/>
    </row>
    <row r="965" spans="1:34" s="67" customFormat="1" ht="22.5" customHeight="1" thickBot="1" x14ac:dyDescent="0.3">
      <c r="A965" s="2572"/>
      <c r="B965" s="2570"/>
      <c r="C965" s="2592" t="s">
        <v>137</v>
      </c>
      <c r="D965" s="2592"/>
      <c r="E965" s="2592"/>
      <c r="F965" s="2592"/>
      <c r="G965" s="2592"/>
      <c r="H965" s="2592"/>
      <c r="I965" s="2592"/>
      <c r="J965" s="2592"/>
      <c r="K965" s="2592"/>
      <c r="L965" s="2592"/>
      <c r="M965" s="2592"/>
      <c r="N965" s="2592"/>
      <c r="O965" s="101" t="s">
        <v>138</v>
      </c>
      <c r="P965" s="117">
        <f>SUM(P913:P964)</f>
        <v>68386.478080000001</v>
      </c>
      <c r="Q965" s="117">
        <f>SUM(Q913:Q964)</f>
        <v>0</v>
      </c>
      <c r="R965" s="104">
        <f>SUM(R913:R964)</f>
        <v>50960</v>
      </c>
      <c r="S965" s="104">
        <f>SUM(S913:S964)</f>
        <v>0</v>
      </c>
      <c r="T965" s="104">
        <f>SUM(T913:T964)</f>
        <v>119346.47807999999</v>
      </c>
      <c r="U965" s="103"/>
      <c r="V965" s="3186" t="s">
        <v>139</v>
      </c>
      <c r="W965" s="3187"/>
      <c r="X965" s="3187"/>
      <c r="Y965" s="3187"/>
      <c r="Z965" s="3187"/>
      <c r="AA965" s="3187"/>
      <c r="AB965" s="3187"/>
      <c r="AC965" s="101" t="s">
        <v>138</v>
      </c>
      <c r="AD965" s="106">
        <f>SUM(AD913:AD964)</f>
        <v>119346.47807999999</v>
      </c>
      <c r="AE965" s="3172"/>
      <c r="AF965" s="3173"/>
      <c r="AG965" s="3173"/>
      <c r="AH965" s="3174"/>
    </row>
    <row r="966" spans="1:34" s="102" customFormat="1" ht="30" customHeight="1" thickBot="1" x14ac:dyDescent="0.3">
      <c r="A966" s="2590" t="s">
        <v>186</v>
      </c>
      <c r="B966" s="2591"/>
      <c r="C966" s="2591"/>
      <c r="D966" s="2591"/>
      <c r="E966" s="2591"/>
      <c r="F966" s="2591"/>
      <c r="G966" s="2591"/>
      <c r="H966" s="2591"/>
      <c r="I966" s="2591"/>
      <c r="J966" s="2591"/>
      <c r="K966" s="2591"/>
      <c r="L966" s="2591"/>
      <c r="M966" s="2591"/>
      <c r="N966" s="2591"/>
      <c r="O966" s="108" t="s">
        <v>138</v>
      </c>
      <c r="P966" s="109">
        <f>+P727+P738+P792+P912+P965</f>
        <v>199721.2548</v>
      </c>
      <c r="Q966" s="109">
        <f>+Q727+Q738+Q792+Q912+Q965</f>
        <v>102184.98679999998</v>
      </c>
      <c r="R966" s="109">
        <f>+R727+R738+R792+R912+R965</f>
        <v>326590.39628799999</v>
      </c>
      <c r="S966" s="109">
        <f>+S727+S738+S792+S912+S965</f>
        <v>0</v>
      </c>
      <c r="T966" s="109">
        <f>+T727+T738+T792+T912+T965</f>
        <v>628496.63788799988</v>
      </c>
      <c r="U966" s="110"/>
      <c r="V966" s="3175" t="s">
        <v>187</v>
      </c>
      <c r="W966" s="3175"/>
      <c r="X966" s="3175"/>
      <c r="Y966" s="3175"/>
      <c r="Z966" s="3175"/>
      <c r="AA966" s="3175"/>
      <c r="AB966" s="3175"/>
      <c r="AC966" s="111" t="s">
        <v>138</v>
      </c>
      <c r="AD966" s="109">
        <f>+AD727+AD738+AD792+AD912+AD965</f>
        <v>628496.637888</v>
      </c>
      <c r="AE966" s="3176"/>
      <c r="AF966" s="3176"/>
      <c r="AG966" s="3176"/>
      <c r="AH966" s="3177"/>
    </row>
    <row r="967" spans="1:34" s="18" customFormat="1" ht="36" customHeight="1" x14ac:dyDescent="0.25">
      <c r="A967" s="2580" t="s">
        <v>158</v>
      </c>
      <c r="B967" s="2587" t="s">
        <v>158</v>
      </c>
      <c r="C967" s="3003" t="s">
        <v>19</v>
      </c>
      <c r="D967" s="3366" t="s">
        <v>20</v>
      </c>
      <c r="E967" s="3368" t="s">
        <v>74</v>
      </c>
      <c r="F967" s="3369" t="s">
        <v>200</v>
      </c>
      <c r="G967" s="3368" t="s">
        <v>817</v>
      </c>
      <c r="H967" s="3368" t="s">
        <v>818</v>
      </c>
      <c r="I967" s="3368" t="s">
        <v>819</v>
      </c>
      <c r="J967" s="3357">
        <v>1</v>
      </c>
      <c r="K967" s="3357">
        <v>2</v>
      </c>
      <c r="L967" s="2736">
        <v>20</v>
      </c>
      <c r="M967" s="2736">
        <v>24</v>
      </c>
      <c r="N967" s="2603" t="s">
        <v>820</v>
      </c>
      <c r="O967" s="2738" t="s">
        <v>821</v>
      </c>
      <c r="P967" s="2740">
        <f>SUM(AD967:AD970)</f>
        <v>0</v>
      </c>
      <c r="Q967" s="2742">
        <v>0</v>
      </c>
      <c r="R967" s="2742">
        <v>0</v>
      </c>
      <c r="S967" s="2937">
        <v>0</v>
      </c>
      <c r="T967" s="2876">
        <f>SUM(P967:R970)</f>
        <v>0</v>
      </c>
      <c r="U967" s="3005" t="s">
        <v>822</v>
      </c>
      <c r="V967" s="2222" t="s">
        <v>244</v>
      </c>
      <c r="W967" s="2223"/>
      <c r="X967" s="2224" t="s">
        <v>245</v>
      </c>
      <c r="Y967" s="2225"/>
      <c r="Z967" s="2226"/>
      <c r="AA967" s="2221"/>
      <c r="AB967" s="2221"/>
      <c r="AC967" s="2221"/>
      <c r="AD967" s="2214">
        <f>SUM(AC968)</f>
        <v>0</v>
      </c>
      <c r="AE967" s="89"/>
      <c r="AF967" s="91"/>
      <c r="AG967" s="91"/>
      <c r="AH967" s="2849"/>
    </row>
    <row r="968" spans="1:34" s="18" customFormat="1" ht="36" customHeight="1" x14ac:dyDescent="0.25">
      <c r="A968" s="2572"/>
      <c r="B968" s="2575"/>
      <c r="C968" s="2595"/>
      <c r="D968" s="3367"/>
      <c r="E968" s="3364"/>
      <c r="F968" s="3370"/>
      <c r="G968" s="3364"/>
      <c r="H968" s="3364"/>
      <c r="I968" s="3364"/>
      <c r="J968" s="3358"/>
      <c r="K968" s="3358"/>
      <c r="L968" s="2737"/>
      <c r="M968" s="2737"/>
      <c r="N968" s="2605"/>
      <c r="O968" s="2739"/>
      <c r="P968" s="2741"/>
      <c r="Q968" s="2743"/>
      <c r="R968" s="2743"/>
      <c r="S968" s="2908"/>
      <c r="T968" s="2877"/>
      <c r="U968" s="2748"/>
      <c r="V968" s="74"/>
      <c r="W968" s="1183" t="s">
        <v>200</v>
      </c>
      <c r="X968" s="937" t="s">
        <v>823</v>
      </c>
      <c r="Y968" s="19">
        <v>1</v>
      </c>
      <c r="Z968" s="20"/>
      <c r="AA968" s="21">
        <v>0</v>
      </c>
      <c r="AB968" s="21">
        <f>+Y968*AA968</f>
        <v>0</v>
      </c>
      <c r="AC968" s="21">
        <f t="shared" ref="AC968:AC1014" si="174">+AB968*0.12+AB968</f>
        <v>0</v>
      </c>
      <c r="AD968" s="22"/>
      <c r="AE968" s="1184"/>
      <c r="AF968" s="1184" t="s">
        <v>199</v>
      </c>
      <c r="AG968" s="23"/>
      <c r="AH968" s="2745"/>
    </row>
    <row r="969" spans="1:34" s="18" customFormat="1" ht="61.5" customHeight="1" x14ac:dyDescent="0.25">
      <c r="A969" s="2572"/>
      <c r="B969" s="2575"/>
      <c r="C969" s="2595"/>
      <c r="D969" s="3367"/>
      <c r="E969" s="3364"/>
      <c r="F969" s="3370"/>
      <c r="G969" s="3364"/>
      <c r="H969" s="3364"/>
      <c r="I969" s="3364"/>
      <c r="J969" s="3358"/>
      <c r="K969" s="3358"/>
      <c r="L969" s="2737"/>
      <c r="M969" s="2737"/>
      <c r="N969" s="2605"/>
      <c r="O969" s="2739"/>
      <c r="P969" s="2741"/>
      <c r="Q969" s="2743"/>
      <c r="R969" s="2743"/>
      <c r="S969" s="2908"/>
      <c r="T969" s="2877"/>
      <c r="U969" s="2748"/>
      <c r="V969" s="132" t="s">
        <v>246</v>
      </c>
      <c r="W969" s="252"/>
      <c r="X969" s="248" t="s">
        <v>824</v>
      </c>
      <c r="Y969" s="247"/>
      <c r="Z969" s="20"/>
      <c r="AA969" s="21"/>
      <c r="AB969" s="21"/>
      <c r="AC969" s="21"/>
      <c r="AD969" s="22">
        <f>SUM(AC970)</f>
        <v>0</v>
      </c>
      <c r="AE969" s="20"/>
      <c r="AF969" s="20"/>
      <c r="AG969" s="24"/>
      <c r="AH969" s="2745"/>
    </row>
    <row r="970" spans="1:34" s="18" customFormat="1" ht="36" customHeight="1" x14ac:dyDescent="0.25">
      <c r="A970" s="2572"/>
      <c r="B970" s="2575"/>
      <c r="C970" s="2595"/>
      <c r="D970" s="3367"/>
      <c r="E970" s="3365"/>
      <c r="F970" s="3370"/>
      <c r="G970" s="3364"/>
      <c r="H970" s="3364"/>
      <c r="I970" s="3364"/>
      <c r="J970" s="3358"/>
      <c r="K970" s="3358"/>
      <c r="L970" s="2737"/>
      <c r="M970" s="2737"/>
      <c r="N970" s="2605"/>
      <c r="O970" s="2739"/>
      <c r="P970" s="2741"/>
      <c r="Q970" s="2743"/>
      <c r="R970" s="2743"/>
      <c r="S970" s="2908"/>
      <c r="T970" s="2877"/>
      <c r="U970" s="2748"/>
      <c r="V970" s="74"/>
      <c r="W970" s="1183" t="s">
        <v>200</v>
      </c>
      <c r="X970" s="935" t="s">
        <v>825</v>
      </c>
      <c r="Y970" s="19">
        <v>1</v>
      </c>
      <c r="Z970" s="20"/>
      <c r="AA970" s="21">
        <v>0</v>
      </c>
      <c r="AB970" s="27">
        <f>+Y970*AA970</f>
        <v>0</v>
      </c>
      <c r="AC970" s="27">
        <f t="shared" si="174"/>
        <v>0</v>
      </c>
      <c r="AD970" s="22"/>
      <c r="AE970" s="20" t="s">
        <v>199</v>
      </c>
      <c r="AF970" s="20"/>
      <c r="AG970" s="24"/>
      <c r="AH970" s="2745"/>
    </row>
    <row r="971" spans="1:34" ht="44.25" customHeight="1" x14ac:dyDescent="0.25">
      <c r="A971" s="2572"/>
      <c r="B971" s="2575"/>
      <c r="C971" s="2593" t="s">
        <v>19</v>
      </c>
      <c r="D971" s="2596" t="s">
        <v>20</v>
      </c>
      <c r="E971" s="3363" t="s">
        <v>74</v>
      </c>
      <c r="F971" s="2757" t="s">
        <v>200</v>
      </c>
      <c r="G971" s="2845" t="s">
        <v>826</v>
      </c>
      <c r="H971" s="2845" t="s">
        <v>827</v>
      </c>
      <c r="I971" s="2728" t="s">
        <v>828</v>
      </c>
      <c r="J971" s="2760">
        <v>4</v>
      </c>
      <c r="K971" s="2760">
        <v>5</v>
      </c>
      <c r="L971" s="2761">
        <v>20</v>
      </c>
      <c r="M971" s="2761">
        <v>24</v>
      </c>
      <c r="N971" s="2845" t="s">
        <v>829</v>
      </c>
      <c r="O971" s="2855" t="s">
        <v>830</v>
      </c>
      <c r="P971" s="2732">
        <f>SUM(AD971:AD972)</f>
        <v>3.26</v>
      </c>
      <c r="Q971" s="2734">
        <v>0</v>
      </c>
      <c r="R971" s="2734">
        <v>0</v>
      </c>
      <c r="S971" s="2734">
        <v>0</v>
      </c>
      <c r="T971" s="2953">
        <f>SUM(P971:R972)</f>
        <v>3.26</v>
      </c>
      <c r="U971" s="2845" t="s">
        <v>831</v>
      </c>
      <c r="V971" s="85" t="s">
        <v>197</v>
      </c>
      <c r="W971" s="253"/>
      <c r="X971" s="12" t="s">
        <v>198</v>
      </c>
      <c r="Y971" s="31"/>
      <c r="Z971" s="32"/>
      <c r="AA971" s="33"/>
      <c r="AB971" s="34"/>
      <c r="AC971" s="34"/>
      <c r="AD971" s="35">
        <f>SUM(AC972:AC972)</f>
        <v>3.26</v>
      </c>
      <c r="AE971" s="32"/>
      <c r="AF971" s="36"/>
      <c r="AG971" s="36"/>
      <c r="AH971" s="2744"/>
    </row>
    <row r="972" spans="1:34" ht="44.25" customHeight="1" x14ac:dyDescent="0.25">
      <c r="A972" s="2572"/>
      <c r="B972" s="2575"/>
      <c r="C972" s="2842"/>
      <c r="D972" s="2598"/>
      <c r="E972" s="3365"/>
      <c r="F972" s="2880"/>
      <c r="G972" s="2846"/>
      <c r="H972" s="2846"/>
      <c r="I972" s="2889"/>
      <c r="J972" s="2848"/>
      <c r="K972" s="2848"/>
      <c r="L972" s="2881"/>
      <c r="M972" s="2881"/>
      <c r="N972" s="2846"/>
      <c r="O972" s="2751"/>
      <c r="P972" s="2733"/>
      <c r="Q972" s="2735"/>
      <c r="R972" s="2735"/>
      <c r="S972" s="2735"/>
      <c r="T972" s="2752"/>
      <c r="U972" s="2748"/>
      <c r="V972" s="76"/>
      <c r="W972" s="1183" t="s">
        <v>200</v>
      </c>
      <c r="X972" s="937" t="s">
        <v>832</v>
      </c>
      <c r="Y972" s="38">
        <v>1</v>
      </c>
      <c r="Z972" s="39"/>
      <c r="AA972" s="40">
        <v>3.26</v>
      </c>
      <c r="AB972" s="21">
        <f t="shared" ref="AB972:AB1013" si="175">+Y972*AA972</f>
        <v>3.26</v>
      </c>
      <c r="AC972" s="21">
        <f>+AB972</f>
        <v>3.26</v>
      </c>
      <c r="AD972" s="41"/>
      <c r="AE972" s="39"/>
      <c r="AF972" s="24" t="s">
        <v>199</v>
      </c>
      <c r="AG972" s="24"/>
      <c r="AH972" s="2822"/>
    </row>
    <row r="973" spans="1:34" ht="18" customHeight="1" x14ac:dyDescent="0.25">
      <c r="A973" s="2572"/>
      <c r="B973" s="2575"/>
      <c r="C973" s="2754" t="s">
        <v>19</v>
      </c>
      <c r="D973" s="2597" t="s">
        <v>20</v>
      </c>
      <c r="E973" s="3364" t="s">
        <v>74</v>
      </c>
      <c r="F973" s="2747" t="s">
        <v>200</v>
      </c>
      <c r="G973" s="2748" t="s">
        <v>833</v>
      </c>
      <c r="H973" s="2748" t="s">
        <v>834</v>
      </c>
      <c r="I973" s="2748" t="s">
        <v>835</v>
      </c>
      <c r="J973" s="2760">
        <v>5</v>
      </c>
      <c r="K973" s="2760">
        <v>6</v>
      </c>
      <c r="L973" s="2761">
        <v>14</v>
      </c>
      <c r="M973" s="2761">
        <v>24</v>
      </c>
      <c r="N973" s="2748" t="s">
        <v>836</v>
      </c>
      <c r="O973" s="2960" t="s">
        <v>837</v>
      </c>
      <c r="P973" s="3188">
        <f>+AD973+AD975+AD979+AD980</f>
        <v>1570852.8515999999</v>
      </c>
      <c r="Q973" s="3190">
        <v>0</v>
      </c>
      <c r="R973" s="3190">
        <v>0</v>
      </c>
      <c r="S973" s="3190">
        <v>0</v>
      </c>
      <c r="T973" s="2953">
        <f>SUM(P973:R980)</f>
        <v>1570852.8515999999</v>
      </c>
      <c r="U973" s="2845" t="s">
        <v>838</v>
      </c>
      <c r="V973" s="85" t="s">
        <v>197</v>
      </c>
      <c r="W973" s="253"/>
      <c r="X973" s="12" t="s">
        <v>198</v>
      </c>
      <c r="Y973" s="31"/>
      <c r="Z973" s="32"/>
      <c r="AA973" s="33"/>
      <c r="AB973" s="15"/>
      <c r="AC973" s="15"/>
      <c r="AD973" s="35">
        <f>SUM(AC974:AC974)</f>
        <v>19.559999999999999</v>
      </c>
      <c r="AE973" s="32"/>
      <c r="AF973" s="36"/>
      <c r="AG973" s="36"/>
      <c r="AH973" s="2744" t="s">
        <v>1251</v>
      </c>
    </row>
    <row r="974" spans="1:34" ht="18" customHeight="1" x14ac:dyDescent="0.25">
      <c r="A974" s="2572"/>
      <c r="B974" s="2575"/>
      <c r="C974" s="2754"/>
      <c r="D974" s="2597"/>
      <c r="E974" s="3364"/>
      <c r="F974" s="2747"/>
      <c r="G974" s="2748"/>
      <c r="H974" s="2748"/>
      <c r="I974" s="2748"/>
      <c r="J974" s="2749"/>
      <c r="K974" s="2749"/>
      <c r="L974" s="2750"/>
      <c r="M974" s="2750"/>
      <c r="N974" s="2748"/>
      <c r="O974" s="3110"/>
      <c r="P974" s="3189"/>
      <c r="Q974" s="3191"/>
      <c r="R974" s="3191"/>
      <c r="S974" s="3191"/>
      <c r="T974" s="2752"/>
      <c r="U974" s="2748"/>
      <c r="V974" s="74"/>
      <c r="W974" s="1183" t="s">
        <v>200</v>
      </c>
      <c r="X974" s="936" t="s">
        <v>832</v>
      </c>
      <c r="Y974" s="38">
        <v>6</v>
      </c>
      <c r="Z974" s="39" t="s">
        <v>839</v>
      </c>
      <c r="AA974" s="40">
        <v>3.26</v>
      </c>
      <c r="AB974" s="21">
        <f t="shared" ref="AB974:AB1002" si="176">+Y974*AA974</f>
        <v>19.559999999999999</v>
      </c>
      <c r="AC974" s="21">
        <f>+AB974</f>
        <v>19.559999999999999</v>
      </c>
      <c r="AD974" s="41"/>
      <c r="AE974" s="39"/>
      <c r="AF974" s="24" t="s">
        <v>199</v>
      </c>
      <c r="AG974" s="24"/>
      <c r="AH974" s="2745"/>
    </row>
    <row r="975" spans="1:34" ht="33.950000000000003" customHeight="1" x14ac:dyDescent="0.25">
      <c r="A975" s="2572"/>
      <c r="B975" s="2575"/>
      <c r="C975" s="2754"/>
      <c r="D975" s="2597"/>
      <c r="E975" s="3364"/>
      <c r="F975" s="2747"/>
      <c r="G975" s="2748"/>
      <c r="H975" s="2748"/>
      <c r="I975" s="2748"/>
      <c r="J975" s="2749"/>
      <c r="K975" s="2749"/>
      <c r="L975" s="2750"/>
      <c r="M975" s="2750"/>
      <c r="N975" s="2748"/>
      <c r="O975" s="3110"/>
      <c r="P975" s="3189"/>
      <c r="Q975" s="3191"/>
      <c r="R975" s="3191"/>
      <c r="S975" s="3191"/>
      <c r="T975" s="2752"/>
      <c r="U975" s="2748"/>
      <c r="V975" s="250" t="s">
        <v>201</v>
      </c>
      <c r="W975" s="180"/>
      <c r="X975" s="248" t="s">
        <v>225</v>
      </c>
      <c r="Y975" s="38"/>
      <c r="Z975" s="39"/>
      <c r="AA975" s="40"/>
      <c r="AB975" s="21"/>
      <c r="AC975" s="21"/>
      <c r="AD975" s="41">
        <f>SUM(AC976:AC978)</f>
        <v>216.64159999999998</v>
      </c>
      <c r="AE975" s="39"/>
      <c r="AF975" s="24"/>
      <c r="AG975" s="24"/>
      <c r="AH975" s="2745"/>
    </row>
    <row r="976" spans="1:34" ht="18" customHeight="1" x14ac:dyDescent="0.25">
      <c r="A976" s="2572"/>
      <c r="B976" s="2575"/>
      <c r="C976" s="2754"/>
      <c r="D976" s="2597"/>
      <c r="E976" s="3364"/>
      <c r="F976" s="2747"/>
      <c r="G976" s="2748"/>
      <c r="H976" s="2748"/>
      <c r="I976" s="2748"/>
      <c r="J976" s="2749"/>
      <c r="K976" s="2749"/>
      <c r="L976" s="2750"/>
      <c r="M976" s="2750"/>
      <c r="N976" s="2748"/>
      <c r="O976" s="3110"/>
      <c r="P976" s="3189"/>
      <c r="Q976" s="3191"/>
      <c r="R976" s="3191"/>
      <c r="S976" s="3191"/>
      <c r="T976" s="2752"/>
      <c r="U976" s="2748"/>
      <c r="V976" s="80"/>
      <c r="W976" s="1185" t="s">
        <v>200</v>
      </c>
      <c r="X976" s="37" t="s">
        <v>840</v>
      </c>
      <c r="Y976" s="38">
        <v>2</v>
      </c>
      <c r="Z976" s="39" t="s">
        <v>204</v>
      </c>
      <c r="AA976" s="40">
        <v>18</v>
      </c>
      <c r="AB976" s="21">
        <f t="shared" si="176"/>
        <v>36</v>
      </c>
      <c r="AC976" s="21">
        <f t="shared" ref="AC976:AC1002" si="177">+AB976*0.12+AB976</f>
        <v>40.32</v>
      </c>
      <c r="AD976" s="41"/>
      <c r="AE976" s="39"/>
      <c r="AF976" s="24" t="s">
        <v>199</v>
      </c>
      <c r="AG976" s="24"/>
      <c r="AH976" s="2745"/>
    </row>
    <row r="977" spans="1:34" ht="18" customHeight="1" x14ac:dyDescent="0.25">
      <c r="A977" s="2572"/>
      <c r="B977" s="2575"/>
      <c r="C977" s="2754"/>
      <c r="D977" s="2597"/>
      <c r="E977" s="3364"/>
      <c r="F977" s="2747"/>
      <c r="G977" s="2748"/>
      <c r="H977" s="2748"/>
      <c r="I977" s="2748"/>
      <c r="J977" s="2749"/>
      <c r="K977" s="2749"/>
      <c r="L977" s="2750"/>
      <c r="M977" s="2750"/>
      <c r="N977" s="2748"/>
      <c r="O977" s="3110"/>
      <c r="P977" s="3189"/>
      <c r="Q977" s="3191"/>
      <c r="R977" s="3191"/>
      <c r="S977" s="3191"/>
      <c r="T977" s="2752"/>
      <c r="U977" s="2748"/>
      <c r="V977" s="80"/>
      <c r="W977" s="1185" t="s">
        <v>200</v>
      </c>
      <c r="X977" s="37" t="s">
        <v>841</v>
      </c>
      <c r="Y977" s="38">
        <v>7</v>
      </c>
      <c r="Z977" s="39" t="s">
        <v>842</v>
      </c>
      <c r="AA977" s="40">
        <v>12.11</v>
      </c>
      <c r="AB977" s="21">
        <f t="shared" si="176"/>
        <v>84.77</v>
      </c>
      <c r="AC977" s="21">
        <f t="shared" si="177"/>
        <v>94.942399999999992</v>
      </c>
      <c r="AD977" s="41"/>
      <c r="AE977" s="39"/>
      <c r="AF977" s="24" t="s">
        <v>199</v>
      </c>
      <c r="AG977" s="24"/>
      <c r="AH977" s="2745"/>
    </row>
    <row r="978" spans="1:34" ht="33.950000000000003" customHeight="1" x14ac:dyDescent="0.25">
      <c r="A978" s="2572"/>
      <c r="B978" s="2575"/>
      <c r="C978" s="2754"/>
      <c r="D978" s="2597"/>
      <c r="E978" s="3364"/>
      <c r="F978" s="2747"/>
      <c r="G978" s="2748"/>
      <c r="H978" s="2748"/>
      <c r="I978" s="2748"/>
      <c r="J978" s="2749"/>
      <c r="K978" s="2749"/>
      <c r="L978" s="2750"/>
      <c r="M978" s="2750"/>
      <c r="N978" s="2748"/>
      <c r="O978" s="3110"/>
      <c r="P978" s="3189"/>
      <c r="Q978" s="3191"/>
      <c r="R978" s="3191"/>
      <c r="S978" s="3191"/>
      <c r="T978" s="2752"/>
      <c r="U978" s="2748"/>
      <c r="V978" s="80"/>
      <c r="W978" s="1185" t="s">
        <v>200</v>
      </c>
      <c r="X978" s="37" t="s">
        <v>843</v>
      </c>
      <c r="Y978" s="38">
        <v>6</v>
      </c>
      <c r="Z978" s="39" t="s">
        <v>842</v>
      </c>
      <c r="AA978" s="40">
        <v>12.11</v>
      </c>
      <c r="AB978" s="21">
        <f t="shared" si="176"/>
        <v>72.66</v>
      </c>
      <c r="AC978" s="21">
        <f t="shared" si="177"/>
        <v>81.379199999999997</v>
      </c>
      <c r="AD978" s="41"/>
      <c r="AE978" s="39"/>
      <c r="AF978" s="24" t="s">
        <v>199</v>
      </c>
      <c r="AG978" s="24"/>
      <c r="AH978" s="3161"/>
    </row>
    <row r="979" spans="1:34" ht="51.75" customHeight="1" x14ac:dyDescent="0.25">
      <c r="A979" s="2572"/>
      <c r="B979" s="2575"/>
      <c r="C979" s="2754"/>
      <c r="D979" s="2597"/>
      <c r="E979" s="3364"/>
      <c r="F979" s="2747"/>
      <c r="G979" s="2748"/>
      <c r="H979" s="2748"/>
      <c r="I979" s="2748"/>
      <c r="J979" s="2749"/>
      <c r="K979" s="2749"/>
      <c r="L979" s="2750"/>
      <c r="M979" s="2750"/>
      <c r="N979" s="2748"/>
      <c r="O979" s="3110"/>
      <c r="P979" s="3189"/>
      <c r="Q979" s="3191"/>
      <c r="R979" s="3191"/>
      <c r="S979" s="3191"/>
      <c r="T979" s="2752"/>
      <c r="U979" s="2748"/>
      <c r="V979" s="249" t="s">
        <v>247</v>
      </c>
      <c r="W979" s="135"/>
      <c r="X979" s="248" t="s">
        <v>844</v>
      </c>
      <c r="Y979" s="38"/>
      <c r="Z979" s="39"/>
      <c r="AA979" s="40"/>
      <c r="AB979" s="21"/>
      <c r="AC979" s="21">
        <f>20000-15000</f>
        <v>5000</v>
      </c>
      <c r="AD979" s="41">
        <f>AC979</f>
        <v>5000</v>
      </c>
      <c r="AE979" s="1174" t="s">
        <v>199</v>
      </c>
      <c r="AF979" s="1186" t="s">
        <v>199</v>
      </c>
      <c r="AG979" s="1186" t="s">
        <v>199</v>
      </c>
      <c r="AH979" s="970" t="s">
        <v>845</v>
      </c>
    </row>
    <row r="980" spans="1:34" ht="61.5" customHeight="1" x14ac:dyDescent="0.25">
      <c r="A980" s="2572"/>
      <c r="B980" s="2575"/>
      <c r="C980" s="2754"/>
      <c r="D980" s="2597"/>
      <c r="E980" s="3365"/>
      <c r="F980" s="2747"/>
      <c r="G980" s="2748"/>
      <c r="H980" s="2748"/>
      <c r="I980" s="2748"/>
      <c r="J980" s="2848"/>
      <c r="K980" s="2848"/>
      <c r="L980" s="2881"/>
      <c r="M980" s="2881"/>
      <c r="N980" s="2748"/>
      <c r="O980" s="3110"/>
      <c r="P980" s="3224"/>
      <c r="Q980" s="3225"/>
      <c r="R980" s="3225"/>
      <c r="S980" s="3225"/>
      <c r="T980" s="2752"/>
      <c r="U980" s="2846"/>
      <c r="V980" s="2258" t="s">
        <v>248</v>
      </c>
      <c r="W980" s="2259"/>
      <c r="X980" s="2260" t="s">
        <v>568</v>
      </c>
      <c r="Y980" s="2233"/>
      <c r="Z980" s="1512"/>
      <c r="AA980" s="2252"/>
      <c r="AB980" s="2234"/>
      <c r="AC980" s="2261">
        <f>1700000-13878-8960-19798.35-1747-90000</f>
        <v>1565616.65</v>
      </c>
      <c r="AD980" s="2235">
        <f>AC980</f>
        <v>1565616.65</v>
      </c>
      <c r="AE980" s="1175" t="s">
        <v>199</v>
      </c>
      <c r="AF980" s="1187" t="s">
        <v>199</v>
      </c>
      <c r="AG980" s="1187" t="s">
        <v>199</v>
      </c>
      <c r="AH980" s="966" t="s">
        <v>1076</v>
      </c>
    </row>
    <row r="981" spans="1:34" ht="33.950000000000003" customHeight="1" x14ac:dyDescent="0.25">
      <c r="A981" s="2572"/>
      <c r="B981" s="2575"/>
      <c r="C981" s="2593" t="s">
        <v>19</v>
      </c>
      <c r="D981" s="2596" t="s">
        <v>20</v>
      </c>
      <c r="E981" s="3363" t="s">
        <v>74</v>
      </c>
      <c r="F981" s="2757" t="s">
        <v>200</v>
      </c>
      <c r="G981" s="2845" t="s">
        <v>887</v>
      </c>
      <c r="H981" s="2845" t="s">
        <v>846</v>
      </c>
      <c r="I981" s="2845" t="s">
        <v>847</v>
      </c>
      <c r="J981" s="3332">
        <v>1</v>
      </c>
      <c r="K981" s="3332">
        <v>2</v>
      </c>
      <c r="L981" s="3325">
        <v>3</v>
      </c>
      <c r="M981" s="3325">
        <v>4</v>
      </c>
      <c r="N981" s="2845" t="s">
        <v>848</v>
      </c>
      <c r="O981" s="2855" t="s">
        <v>224</v>
      </c>
      <c r="P981" s="2732">
        <f>SUM(AD981:AD984)</f>
        <v>2135.9968000000003</v>
      </c>
      <c r="Q981" s="2734">
        <v>0</v>
      </c>
      <c r="R981" s="2734">
        <v>0</v>
      </c>
      <c r="S981" s="2734">
        <v>0</v>
      </c>
      <c r="T981" s="2953">
        <f>SUM(P981:R984)</f>
        <v>2135.9968000000003</v>
      </c>
      <c r="U981" s="2845" t="s">
        <v>838</v>
      </c>
      <c r="V981" s="250" t="s">
        <v>215</v>
      </c>
      <c r="W981" s="180"/>
      <c r="X981" s="47" t="s">
        <v>206</v>
      </c>
      <c r="Y981" s="48"/>
      <c r="Z981" s="49"/>
      <c r="AA981" s="50"/>
      <c r="AB981" s="34"/>
      <c r="AC981" s="21"/>
      <c r="AD981" s="51">
        <f>AC982</f>
        <v>336</v>
      </c>
      <c r="AE981" s="49"/>
      <c r="AF981" s="52"/>
      <c r="AG981" s="52"/>
      <c r="AH981" s="2745"/>
    </row>
    <row r="982" spans="1:34" ht="18" customHeight="1" x14ac:dyDescent="0.25">
      <c r="A982" s="2572"/>
      <c r="B982" s="2575"/>
      <c r="C982" s="2595"/>
      <c r="D982" s="2597"/>
      <c r="E982" s="3364"/>
      <c r="F982" s="2747"/>
      <c r="G982" s="2748"/>
      <c r="H982" s="2748"/>
      <c r="I982" s="2748"/>
      <c r="J982" s="3333"/>
      <c r="K982" s="3333"/>
      <c r="L982" s="3326"/>
      <c r="M982" s="3326"/>
      <c r="N982" s="2748"/>
      <c r="O982" s="2751"/>
      <c r="P982" s="2733"/>
      <c r="Q982" s="2735"/>
      <c r="R982" s="2735"/>
      <c r="S982" s="2735"/>
      <c r="T982" s="2752"/>
      <c r="U982" s="2748"/>
      <c r="V982" s="80"/>
      <c r="W982" s="1185" t="s">
        <v>200</v>
      </c>
      <c r="X982" s="37" t="s">
        <v>849</v>
      </c>
      <c r="Y982" s="38">
        <v>1</v>
      </c>
      <c r="Z982" s="39" t="s">
        <v>204</v>
      </c>
      <c r="AA982" s="40">
        <v>300</v>
      </c>
      <c r="AB982" s="21">
        <f t="shared" si="176"/>
        <v>300</v>
      </c>
      <c r="AC982" s="21">
        <f t="shared" si="177"/>
        <v>336</v>
      </c>
      <c r="AD982" s="41"/>
      <c r="AE982" s="39"/>
      <c r="AF982" s="24" t="s">
        <v>199</v>
      </c>
      <c r="AG982" s="24"/>
      <c r="AH982" s="2745"/>
    </row>
    <row r="983" spans="1:34" ht="18" customHeight="1" x14ac:dyDescent="0.25">
      <c r="A983" s="2572"/>
      <c r="B983" s="2575"/>
      <c r="C983" s="2595"/>
      <c r="D983" s="2597"/>
      <c r="E983" s="3364"/>
      <c r="F983" s="2747"/>
      <c r="G983" s="2748"/>
      <c r="H983" s="2748"/>
      <c r="I983" s="2748"/>
      <c r="J983" s="3333"/>
      <c r="K983" s="3333"/>
      <c r="L983" s="3326"/>
      <c r="M983" s="3326"/>
      <c r="N983" s="2748"/>
      <c r="O983" s="2751"/>
      <c r="P983" s="2733"/>
      <c r="Q983" s="2735"/>
      <c r="R983" s="2735"/>
      <c r="S983" s="2735"/>
      <c r="T983" s="2752"/>
      <c r="U983" s="2748"/>
      <c r="V983" s="1325" t="s">
        <v>622</v>
      </c>
      <c r="W983" s="2193"/>
      <c r="X983" s="2262" t="s">
        <v>256</v>
      </c>
      <c r="Y983" s="2190"/>
      <c r="Z983" s="2191"/>
      <c r="AA983" s="1619"/>
      <c r="AB983" s="2192"/>
      <c r="AC983" s="2192"/>
      <c r="AD983" s="1323">
        <f>SUM(AC984)</f>
        <v>1799.9968000000003</v>
      </c>
      <c r="AE983" s="39"/>
      <c r="AF983" s="24"/>
      <c r="AG983" s="24"/>
      <c r="AH983" s="2745"/>
    </row>
    <row r="984" spans="1:34" ht="18" customHeight="1" x14ac:dyDescent="0.25">
      <c r="A984" s="2572"/>
      <c r="B984" s="2575"/>
      <c r="C984" s="2595"/>
      <c r="D984" s="2597"/>
      <c r="E984" s="3364"/>
      <c r="F984" s="2747"/>
      <c r="G984" s="2748"/>
      <c r="H984" s="2748"/>
      <c r="I984" s="2748"/>
      <c r="J984" s="3333"/>
      <c r="K984" s="3333"/>
      <c r="L984" s="3326"/>
      <c r="M984" s="3326"/>
      <c r="N984" s="2748"/>
      <c r="O984" s="2751"/>
      <c r="P984" s="2733"/>
      <c r="Q984" s="2735"/>
      <c r="R984" s="2735"/>
      <c r="S984" s="2735"/>
      <c r="T984" s="2752"/>
      <c r="U984" s="2748"/>
      <c r="V984" s="2263"/>
      <c r="W984" s="2264" t="s">
        <v>200</v>
      </c>
      <c r="X984" s="2265" t="s">
        <v>2779</v>
      </c>
      <c r="Y984" s="2266">
        <v>1</v>
      </c>
      <c r="Z984" s="2267" t="s">
        <v>204</v>
      </c>
      <c r="AA984" s="2268">
        <v>1607.14</v>
      </c>
      <c r="AB984" s="2234">
        <f>+Y984*AA984</f>
        <v>1607.14</v>
      </c>
      <c r="AC984" s="2234">
        <f>+AB984*1.12</f>
        <v>1799.9968000000003</v>
      </c>
      <c r="AD984" s="2269"/>
      <c r="AE984" s="55"/>
      <c r="AF984" s="58"/>
      <c r="AG984" s="58" t="s">
        <v>199</v>
      </c>
      <c r="AH984" s="2745"/>
    </row>
    <row r="985" spans="1:34" ht="18" customHeight="1" x14ac:dyDescent="0.25">
      <c r="A985" s="2572"/>
      <c r="B985" s="2575"/>
      <c r="C985" s="2593" t="s">
        <v>19</v>
      </c>
      <c r="D985" s="2596" t="s">
        <v>20</v>
      </c>
      <c r="E985" s="3359" t="s">
        <v>74</v>
      </c>
      <c r="F985" s="2757" t="s">
        <v>200</v>
      </c>
      <c r="G985" s="2845" t="s">
        <v>850</v>
      </c>
      <c r="H985" s="2845" t="s">
        <v>851</v>
      </c>
      <c r="I985" s="2845" t="s">
        <v>852</v>
      </c>
      <c r="J985" s="3362">
        <v>2</v>
      </c>
      <c r="K985" s="3362">
        <v>4</v>
      </c>
      <c r="L985" s="2853">
        <v>9</v>
      </c>
      <c r="M985" s="2853">
        <v>15</v>
      </c>
      <c r="N985" s="2845" t="s">
        <v>853</v>
      </c>
      <c r="O985" s="2855" t="s">
        <v>221</v>
      </c>
      <c r="P985" s="2904">
        <f>SUM(AD985:AD1014)</f>
        <v>696.13760000000002</v>
      </c>
      <c r="Q985" s="2907">
        <v>0</v>
      </c>
      <c r="R985" s="2907">
        <v>0</v>
      </c>
      <c r="S985" s="2907">
        <v>0</v>
      </c>
      <c r="T985" s="2910">
        <f>SUM(P985:R1014)</f>
        <v>696.13760000000002</v>
      </c>
      <c r="U985" s="2845" t="s">
        <v>854</v>
      </c>
      <c r="V985" s="85" t="s">
        <v>197</v>
      </c>
      <c r="W985" s="181"/>
      <c r="X985" s="254" t="s">
        <v>198</v>
      </c>
      <c r="Y985" s="13"/>
      <c r="Z985" s="14"/>
      <c r="AA985" s="15"/>
      <c r="AB985" s="34"/>
      <c r="AC985" s="34"/>
      <c r="AD985" s="17">
        <f>SUM(AC986:AC1002)</f>
        <v>357.22559999999999</v>
      </c>
      <c r="AE985" s="14"/>
      <c r="AF985" s="36"/>
      <c r="AG985" s="36"/>
      <c r="AH985" s="2744" t="s">
        <v>1252</v>
      </c>
    </row>
    <row r="986" spans="1:34" ht="18" customHeight="1" x14ac:dyDescent="0.25">
      <c r="A986" s="2572"/>
      <c r="B986" s="2575"/>
      <c r="C986" s="2595"/>
      <c r="D986" s="2597"/>
      <c r="E986" s="3360"/>
      <c r="F986" s="2747"/>
      <c r="G986" s="2748"/>
      <c r="H986" s="2748"/>
      <c r="I986" s="2748"/>
      <c r="J986" s="3138"/>
      <c r="K986" s="3138"/>
      <c r="L986" s="2854"/>
      <c r="M986" s="2854"/>
      <c r="N986" s="2748"/>
      <c r="O986" s="2751"/>
      <c r="P986" s="2905"/>
      <c r="Q986" s="2908"/>
      <c r="R986" s="2908"/>
      <c r="S986" s="2908"/>
      <c r="T986" s="2911"/>
      <c r="U986" s="2748"/>
      <c r="V986" s="74"/>
      <c r="W986" s="1183" t="s">
        <v>200</v>
      </c>
      <c r="X986" s="255" t="s">
        <v>855</v>
      </c>
      <c r="Y986" s="19">
        <v>30</v>
      </c>
      <c r="Z986" s="20" t="s">
        <v>839</v>
      </c>
      <c r="AA986" s="21">
        <v>3.26</v>
      </c>
      <c r="AB986" s="21">
        <f t="shared" si="176"/>
        <v>97.8</v>
      </c>
      <c r="AC986" s="21">
        <f>+AB986</f>
        <v>97.8</v>
      </c>
      <c r="AD986" s="22"/>
      <c r="AE986" s="20"/>
      <c r="AF986" s="24" t="s">
        <v>199</v>
      </c>
      <c r="AG986" s="24"/>
      <c r="AH986" s="2745"/>
    </row>
    <row r="987" spans="1:34" ht="18" customHeight="1" x14ac:dyDescent="0.25">
      <c r="A987" s="2572"/>
      <c r="B987" s="2575"/>
      <c r="C987" s="2595"/>
      <c r="D987" s="2597"/>
      <c r="E987" s="3360"/>
      <c r="F987" s="2747"/>
      <c r="G987" s="2748"/>
      <c r="H987" s="2748"/>
      <c r="I987" s="2748"/>
      <c r="J987" s="3138"/>
      <c r="K987" s="3138"/>
      <c r="L987" s="2854"/>
      <c r="M987" s="2854"/>
      <c r="N987" s="2748"/>
      <c r="O987" s="2751"/>
      <c r="P987" s="2905"/>
      <c r="Q987" s="2908"/>
      <c r="R987" s="2908"/>
      <c r="S987" s="2908"/>
      <c r="T987" s="2911"/>
      <c r="U987" s="2748"/>
      <c r="V987" s="76"/>
      <c r="W987" s="1189" t="s">
        <v>200</v>
      </c>
      <c r="X987" s="935" t="s">
        <v>856</v>
      </c>
      <c r="Y987" s="59">
        <v>6</v>
      </c>
      <c r="Z987" s="60" t="s">
        <v>204</v>
      </c>
      <c r="AA987" s="34">
        <v>0.31</v>
      </c>
      <c r="AB987" s="21">
        <f t="shared" si="176"/>
        <v>1.8599999999999999</v>
      </c>
      <c r="AC987" s="21">
        <f t="shared" si="177"/>
        <v>2.0831999999999997</v>
      </c>
      <c r="AD987" s="22"/>
      <c r="AE987" s="20"/>
      <c r="AF987" s="24" t="s">
        <v>199</v>
      </c>
      <c r="AG987" s="24"/>
      <c r="AH987" s="2745"/>
    </row>
    <row r="988" spans="1:34" ht="18" customHeight="1" x14ac:dyDescent="0.25">
      <c r="A988" s="2572"/>
      <c r="B988" s="2575"/>
      <c r="C988" s="2595"/>
      <c r="D988" s="2597"/>
      <c r="E988" s="3360"/>
      <c r="F988" s="2747"/>
      <c r="G988" s="2748"/>
      <c r="H988" s="2748"/>
      <c r="I988" s="2748"/>
      <c r="J988" s="3138"/>
      <c r="K988" s="3138"/>
      <c r="L988" s="2854"/>
      <c r="M988" s="2854"/>
      <c r="N988" s="2748"/>
      <c r="O988" s="2751"/>
      <c r="P988" s="2905"/>
      <c r="Q988" s="2908"/>
      <c r="R988" s="2908"/>
      <c r="S988" s="2908"/>
      <c r="T988" s="2911"/>
      <c r="U988" s="2748"/>
      <c r="V988" s="79"/>
      <c r="W988" s="1189" t="s">
        <v>200</v>
      </c>
      <c r="X988" s="935" t="s">
        <v>857</v>
      </c>
      <c r="Y988" s="59">
        <v>18</v>
      </c>
      <c r="Z988" s="60" t="s">
        <v>204</v>
      </c>
      <c r="AA988" s="34">
        <v>0.28000000000000003</v>
      </c>
      <c r="AB988" s="21">
        <f t="shared" si="176"/>
        <v>5.0400000000000009</v>
      </c>
      <c r="AC988" s="21">
        <f t="shared" si="177"/>
        <v>5.6448000000000009</v>
      </c>
      <c r="AD988" s="22"/>
      <c r="AE988" s="20"/>
      <c r="AF988" s="24" t="s">
        <v>199</v>
      </c>
      <c r="AG988" s="24"/>
      <c r="AH988" s="2745"/>
    </row>
    <row r="989" spans="1:34" ht="18" customHeight="1" x14ac:dyDescent="0.25">
      <c r="A989" s="2573"/>
      <c r="B989" s="2576"/>
      <c r="C989" s="2850"/>
      <c r="D989" s="2597"/>
      <c r="E989" s="3360"/>
      <c r="F989" s="2747"/>
      <c r="G989" s="2748"/>
      <c r="H989" s="2748"/>
      <c r="I989" s="2748"/>
      <c r="J989" s="3138"/>
      <c r="K989" s="3138"/>
      <c r="L989" s="2854"/>
      <c r="M989" s="2854"/>
      <c r="N989" s="2748"/>
      <c r="O989" s="2751"/>
      <c r="P989" s="2905"/>
      <c r="Q989" s="2908"/>
      <c r="R989" s="2908"/>
      <c r="S989" s="2908"/>
      <c r="T989" s="2911"/>
      <c r="U989" s="2748"/>
      <c r="V989" s="132"/>
      <c r="W989" s="1183" t="s">
        <v>200</v>
      </c>
      <c r="X989" s="936" t="s">
        <v>858</v>
      </c>
      <c r="Y989" s="19">
        <v>12</v>
      </c>
      <c r="Z989" s="60" t="s">
        <v>204</v>
      </c>
      <c r="AA989" s="21">
        <v>0.6</v>
      </c>
      <c r="AB989" s="21">
        <f t="shared" si="176"/>
        <v>7.1999999999999993</v>
      </c>
      <c r="AC989" s="21">
        <f t="shared" si="177"/>
        <v>8.0640000000000001</v>
      </c>
      <c r="AD989" s="139"/>
      <c r="AE989" s="140"/>
      <c r="AF989" s="58" t="s">
        <v>199</v>
      </c>
      <c r="AG989" s="58"/>
      <c r="AH989" s="2745"/>
    </row>
    <row r="990" spans="1:34" ht="18" customHeight="1" x14ac:dyDescent="0.25">
      <c r="A990" s="2571" t="s">
        <v>158</v>
      </c>
      <c r="B990" s="2568" t="s">
        <v>158</v>
      </c>
      <c r="C990" s="2850"/>
      <c r="D990" s="2597"/>
      <c r="E990" s="3360"/>
      <c r="F990" s="2747"/>
      <c r="G990" s="2748"/>
      <c r="H990" s="2748"/>
      <c r="I990" s="2748"/>
      <c r="J990" s="3138"/>
      <c r="K990" s="3138"/>
      <c r="L990" s="2854"/>
      <c r="M990" s="2854"/>
      <c r="N990" s="2748"/>
      <c r="O990" s="2751"/>
      <c r="P990" s="2905"/>
      <c r="Q990" s="2908"/>
      <c r="R990" s="2908"/>
      <c r="S990" s="2908"/>
      <c r="T990" s="2911"/>
      <c r="U990" s="2748"/>
      <c r="V990" s="132"/>
      <c r="W990" s="1183" t="s">
        <v>200</v>
      </c>
      <c r="X990" s="936" t="s">
        <v>859</v>
      </c>
      <c r="Y990" s="19">
        <v>12</v>
      </c>
      <c r="Z990" s="20" t="s">
        <v>235</v>
      </c>
      <c r="AA990" s="21">
        <v>0.8</v>
      </c>
      <c r="AB990" s="21">
        <f t="shared" si="176"/>
        <v>9.6000000000000014</v>
      </c>
      <c r="AC990" s="21">
        <f t="shared" si="177"/>
        <v>10.752000000000002</v>
      </c>
      <c r="AD990" s="139"/>
      <c r="AE990" s="140"/>
      <c r="AF990" s="58" t="s">
        <v>199</v>
      </c>
      <c r="AG990" s="58"/>
      <c r="AH990" s="2745"/>
    </row>
    <row r="991" spans="1:34" ht="18" customHeight="1" x14ac:dyDescent="0.25">
      <c r="A991" s="2572"/>
      <c r="B991" s="2569"/>
      <c r="C991" s="2850"/>
      <c r="D991" s="2597"/>
      <c r="E991" s="3360"/>
      <c r="F991" s="2747"/>
      <c r="G991" s="2748"/>
      <c r="H991" s="2748"/>
      <c r="I991" s="2748"/>
      <c r="J991" s="3138"/>
      <c r="K991" s="3138"/>
      <c r="L991" s="2854"/>
      <c r="M991" s="2854"/>
      <c r="N991" s="2748"/>
      <c r="O991" s="2751"/>
      <c r="P991" s="2905"/>
      <c r="Q991" s="2908"/>
      <c r="R991" s="2908"/>
      <c r="S991" s="2908"/>
      <c r="T991" s="2911"/>
      <c r="U991" s="2748"/>
      <c r="V991" s="132"/>
      <c r="W991" s="1183" t="s">
        <v>200</v>
      </c>
      <c r="X991" s="936" t="s">
        <v>860</v>
      </c>
      <c r="Y991" s="19">
        <v>100</v>
      </c>
      <c r="Z991" s="20" t="s">
        <v>204</v>
      </c>
      <c r="AA991" s="21">
        <v>0.4</v>
      </c>
      <c r="AB991" s="21">
        <f t="shared" si="176"/>
        <v>40</v>
      </c>
      <c r="AC991" s="21">
        <f t="shared" si="177"/>
        <v>44.8</v>
      </c>
      <c r="AD991" s="139"/>
      <c r="AE991" s="140"/>
      <c r="AF991" s="58" t="s">
        <v>199</v>
      </c>
      <c r="AG991" s="58"/>
      <c r="AH991" s="2745"/>
    </row>
    <row r="992" spans="1:34" ht="18" customHeight="1" x14ac:dyDescent="0.25">
      <c r="A992" s="2572"/>
      <c r="B992" s="2569"/>
      <c r="C992" s="2850"/>
      <c r="D992" s="2597"/>
      <c r="E992" s="3360"/>
      <c r="F992" s="2747"/>
      <c r="G992" s="2748"/>
      <c r="H992" s="2748"/>
      <c r="I992" s="2748"/>
      <c r="J992" s="3138"/>
      <c r="K992" s="3138"/>
      <c r="L992" s="2854"/>
      <c r="M992" s="2854"/>
      <c r="N992" s="2748"/>
      <c r="O992" s="2751"/>
      <c r="P992" s="2905"/>
      <c r="Q992" s="2908"/>
      <c r="R992" s="2908"/>
      <c r="S992" s="2908"/>
      <c r="T992" s="2911"/>
      <c r="U992" s="2748"/>
      <c r="V992" s="132"/>
      <c r="W992" s="1183" t="s">
        <v>200</v>
      </c>
      <c r="X992" s="936" t="s">
        <v>861</v>
      </c>
      <c r="Y992" s="19">
        <v>10</v>
      </c>
      <c r="Z992" s="20" t="s">
        <v>204</v>
      </c>
      <c r="AA992" s="21">
        <v>0.5</v>
      </c>
      <c r="AB992" s="21">
        <f t="shared" si="176"/>
        <v>5</v>
      </c>
      <c r="AC992" s="21">
        <f t="shared" si="177"/>
        <v>5.6</v>
      </c>
      <c r="AD992" s="139"/>
      <c r="AE992" s="140"/>
      <c r="AF992" s="58" t="s">
        <v>199</v>
      </c>
      <c r="AG992" s="58"/>
      <c r="AH992" s="2745"/>
    </row>
    <row r="993" spans="1:34" ht="18" customHeight="1" x14ac:dyDescent="0.25">
      <c r="A993" s="2572"/>
      <c r="B993" s="2569"/>
      <c r="C993" s="2850"/>
      <c r="D993" s="2597"/>
      <c r="E993" s="3360"/>
      <c r="F993" s="2747"/>
      <c r="G993" s="2748"/>
      <c r="H993" s="2748"/>
      <c r="I993" s="2748"/>
      <c r="J993" s="3138"/>
      <c r="K993" s="3138"/>
      <c r="L993" s="2854"/>
      <c r="M993" s="2854"/>
      <c r="N993" s="2748"/>
      <c r="O993" s="2751"/>
      <c r="P993" s="2905"/>
      <c r="Q993" s="2908"/>
      <c r="R993" s="2908"/>
      <c r="S993" s="2908"/>
      <c r="T993" s="2911"/>
      <c r="U993" s="2748"/>
      <c r="V993" s="132"/>
      <c r="W993" s="1183" t="s">
        <v>200</v>
      </c>
      <c r="X993" s="936" t="s">
        <v>862</v>
      </c>
      <c r="Y993" s="19">
        <v>13</v>
      </c>
      <c r="Z993" s="20" t="s">
        <v>204</v>
      </c>
      <c r="AA993" s="21">
        <v>0.15</v>
      </c>
      <c r="AB993" s="21">
        <f t="shared" si="176"/>
        <v>1.95</v>
      </c>
      <c r="AC993" s="21">
        <f t="shared" si="177"/>
        <v>2.1840000000000002</v>
      </c>
      <c r="AD993" s="139"/>
      <c r="AE993" s="140"/>
      <c r="AF993" s="58" t="s">
        <v>199</v>
      </c>
      <c r="AG993" s="58"/>
      <c r="AH993" s="2745"/>
    </row>
    <row r="994" spans="1:34" ht="18" customHeight="1" x14ac:dyDescent="0.25">
      <c r="A994" s="2572"/>
      <c r="B994" s="2569"/>
      <c r="C994" s="2850"/>
      <c r="D994" s="2597"/>
      <c r="E994" s="3360"/>
      <c r="F994" s="2747"/>
      <c r="G994" s="2748"/>
      <c r="H994" s="2748"/>
      <c r="I994" s="2748"/>
      <c r="J994" s="3138"/>
      <c r="K994" s="3138"/>
      <c r="L994" s="2854"/>
      <c r="M994" s="2854"/>
      <c r="N994" s="2748"/>
      <c r="O994" s="2751"/>
      <c r="P994" s="2905"/>
      <c r="Q994" s="2908"/>
      <c r="R994" s="2908"/>
      <c r="S994" s="2908"/>
      <c r="T994" s="2911"/>
      <c r="U994" s="2748"/>
      <c r="V994" s="132"/>
      <c r="W994" s="1183" t="s">
        <v>200</v>
      </c>
      <c r="X994" s="936" t="s">
        <v>863</v>
      </c>
      <c r="Y994" s="19">
        <v>10</v>
      </c>
      <c r="Z994" s="20" t="s">
        <v>238</v>
      </c>
      <c r="AA994" s="21">
        <v>0.41</v>
      </c>
      <c r="AB994" s="21">
        <f t="shared" si="176"/>
        <v>4.0999999999999996</v>
      </c>
      <c r="AC994" s="21">
        <f t="shared" si="177"/>
        <v>4.5919999999999996</v>
      </c>
      <c r="AD994" s="139"/>
      <c r="AE994" s="140"/>
      <c r="AF994" s="58" t="s">
        <v>199</v>
      </c>
      <c r="AG994" s="58"/>
      <c r="AH994" s="2745"/>
    </row>
    <row r="995" spans="1:34" ht="18" customHeight="1" x14ac:dyDescent="0.25">
      <c r="A995" s="2572"/>
      <c r="B995" s="2569"/>
      <c r="C995" s="2850"/>
      <c r="D995" s="2597"/>
      <c r="E995" s="3360"/>
      <c r="F995" s="2747"/>
      <c r="G995" s="2748"/>
      <c r="H995" s="2748"/>
      <c r="I995" s="2748"/>
      <c r="J995" s="3138"/>
      <c r="K995" s="3138"/>
      <c r="L995" s="2854"/>
      <c r="M995" s="2854"/>
      <c r="N995" s="2748"/>
      <c r="O995" s="2751"/>
      <c r="P995" s="2905"/>
      <c r="Q995" s="2908"/>
      <c r="R995" s="2908"/>
      <c r="S995" s="2908"/>
      <c r="T995" s="2911"/>
      <c r="U995" s="2748"/>
      <c r="V995" s="132"/>
      <c r="W995" s="1183" t="s">
        <v>200</v>
      </c>
      <c r="X995" s="936" t="s">
        <v>864</v>
      </c>
      <c r="Y995" s="19">
        <v>12</v>
      </c>
      <c r="Z995" s="20" t="s">
        <v>865</v>
      </c>
      <c r="AA995" s="21">
        <v>1.34</v>
      </c>
      <c r="AB995" s="21">
        <f t="shared" si="176"/>
        <v>16.080000000000002</v>
      </c>
      <c r="AC995" s="21">
        <f t="shared" si="177"/>
        <v>18.009600000000002</v>
      </c>
      <c r="AD995" s="139"/>
      <c r="AE995" s="140"/>
      <c r="AF995" s="58" t="s">
        <v>199</v>
      </c>
      <c r="AG995" s="58"/>
      <c r="AH995" s="2745"/>
    </row>
    <row r="996" spans="1:34" ht="18" customHeight="1" x14ac:dyDescent="0.25">
      <c r="A996" s="2572"/>
      <c r="B996" s="2569"/>
      <c r="C996" s="2850"/>
      <c r="D996" s="2597"/>
      <c r="E996" s="3360"/>
      <c r="F996" s="2747"/>
      <c r="G996" s="2748"/>
      <c r="H996" s="2748"/>
      <c r="I996" s="2748"/>
      <c r="J996" s="3138"/>
      <c r="K996" s="3138"/>
      <c r="L996" s="2854"/>
      <c r="M996" s="2854"/>
      <c r="N996" s="2748"/>
      <c r="O996" s="2751"/>
      <c r="P996" s="2905"/>
      <c r="Q996" s="2908"/>
      <c r="R996" s="2908"/>
      <c r="S996" s="2908"/>
      <c r="T996" s="2911"/>
      <c r="U996" s="2748"/>
      <c r="V996" s="132"/>
      <c r="W996" s="1183" t="s">
        <v>200</v>
      </c>
      <c r="X996" s="936" t="s">
        <v>866</v>
      </c>
      <c r="Y996" s="19">
        <v>10</v>
      </c>
      <c r="Z996" s="20" t="s">
        <v>865</v>
      </c>
      <c r="AA996" s="21">
        <v>1.34</v>
      </c>
      <c r="AB996" s="21">
        <f t="shared" si="176"/>
        <v>13.4</v>
      </c>
      <c r="AC996" s="21">
        <f t="shared" si="177"/>
        <v>15.008000000000001</v>
      </c>
      <c r="AD996" s="139"/>
      <c r="AE996" s="140"/>
      <c r="AF996" s="58" t="s">
        <v>199</v>
      </c>
      <c r="AG996" s="58"/>
      <c r="AH996" s="2745"/>
    </row>
    <row r="997" spans="1:34" ht="18" customHeight="1" x14ac:dyDescent="0.25">
      <c r="A997" s="2572"/>
      <c r="B997" s="2569"/>
      <c r="C997" s="2850"/>
      <c r="D997" s="2597"/>
      <c r="E997" s="3360"/>
      <c r="F997" s="2747"/>
      <c r="G997" s="2748"/>
      <c r="H997" s="2748"/>
      <c r="I997" s="2748"/>
      <c r="J997" s="3138"/>
      <c r="K997" s="3138"/>
      <c r="L997" s="2854"/>
      <c r="M997" s="2854"/>
      <c r="N997" s="2748"/>
      <c r="O997" s="2751"/>
      <c r="P997" s="2905"/>
      <c r="Q997" s="2908"/>
      <c r="R997" s="2908"/>
      <c r="S997" s="2908"/>
      <c r="T997" s="2911"/>
      <c r="U997" s="2748"/>
      <c r="V997" s="132"/>
      <c r="W997" s="1183" t="s">
        <v>200</v>
      </c>
      <c r="X997" s="936" t="s">
        <v>867</v>
      </c>
      <c r="Y997" s="19">
        <v>30</v>
      </c>
      <c r="Z997" s="20" t="s">
        <v>204</v>
      </c>
      <c r="AA997" s="21">
        <v>0.78</v>
      </c>
      <c r="AB997" s="21">
        <f t="shared" si="176"/>
        <v>23.400000000000002</v>
      </c>
      <c r="AC997" s="21">
        <f t="shared" si="177"/>
        <v>26.208000000000002</v>
      </c>
      <c r="AD997" s="139"/>
      <c r="AE997" s="140"/>
      <c r="AF997" s="58" t="s">
        <v>199</v>
      </c>
      <c r="AG997" s="58"/>
      <c r="AH997" s="2745"/>
    </row>
    <row r="998" spans="1:34" ht="18" customHeight="1" x14ac:dyDescent="0.25">
      <c r="A998" s="2572"/>
      <c r="B998" s="2569"/>
      <c r="C998" s="2850"/>
      <c r="D998" s="2597"/>
      <c r="E998" s="3360"/>
      <c r="F998" s="2747"/>
      <c r="G998" s="2748"/>
      <c r="H998" s="2748"/>
      <c r="I998" s="2748"/>
      <c r="J998" s="3138"/>
      <c r="K998" s="3138"/>
      <c r="L998" s="2854"/>
      <c r="M998" s="2854"/>
      <c r="N998" s="2748"/>
      <c r="O998" s="2751"/>
      <c r="P998" s="2905"/>
      <c r="Q998" s="2908"/>
      <c r="R998" s="2908"/>
      <c r="S998" s="2908"/>
      <c r="T998" s="2911"/>
      <c r="U998" s="2748"/>
      <c r="V998" s="132"/>
      <c r="W998" s="1183" t="s">
        <v>200</v>
      </c>
      <c r="X998" s="936" t="s">
        <v>868</v>
      </c>
      <c r="Y998" s="19">
        <v>24</v>
      </c>
      <c r="Z998" s="20" t="s">
        <v>204</v>
      </c>
      <c r="AA998" s="21">
        <v>1.7</v>
      </c>
      <c r="AB998" s="21">
        <f t="shared" si="176"/>
        <v>40.799999999999997</v>
      </c>
      <c r="AC998" s="21">
        <f t="shared" si="177"/>
        <v>45.695999999999998</v>
      </c>
      <c r="AD998" s="139"/>
      <c r="AE998" s="140"/>
      <c r="AF998" s="58" t="s">
        <v>199</v>
      </c>
      <c r="AG998" s="58"/>
      <c r="AH998" s="2745"/>
    </row>
    <row r="999" spans="1:34" ht="18" customHeight="1" x14ac:dyDescent="0.25">
      <c r="A999" s="2572"/>
      <c r="B999" s="2569"/>
      <c r="C999" s="2850"/>
      <c r="D999" s="2597"/>
      <c r="E999" s="3360"/>
      <c r="F999" s="2747"/>
      <c r="G999" s="2748"/>
      <c r="H999" s="2748"/>
      <c r="I999" s="2748"/>
      <c r="J999" s="3138"/>
      <c r="K999" s="3138"/>
      <c r="L999" s="2854"/>
      <c r="M999" s="2854"/>
      <c r="N999" s="2748"/>
      <c r="O999" s="2751"/>
      <c r="P999" s="2905"/>
      <c r="Q999" s="2908"/>
      <c r="R999" s="2908"/>
      <c r="S999" s="2908"/>
      <c r="T999" s="2911"/>
      <c r="U999" s="2748"/>
      <c r="V999" s="132"/>
      <c r="W999" s="1183" t="s">
        <v>200</v>
      </c>
      <c r="X999" s="936" t="s">
        <v>869</v>
      </c>
      <c r="Y999" s="19">
        <v>40</v>
      </c>
      <c r="Z999" s="20" t="s">
        <v>204</v>
      </c>
      <c r="AA999" s="21">
        <v>0.4</v>
      </c>
      <c r="AB999" s="21">
        <f t="shared" si="176"/>
        <v>16</v>
      </c>
      <c r="AC999" s="21">
        <f t="shared" si="177"/>
        <v>17.920000000000002</v>
      </c>
      <c r="AD999" s="139"/>
      <c r="AE999" s="140"/>
      <c r="AF999" s="58" t="s">
        <v>199</v>
      </c>
      <c r="AG999" s="58"/>
      <c r="AH999" s="2745"/>
    </row>
    <row r="1000" spans="1:34" ht="18" customHeight="1" x14ac:dyDescent="0.25">
      <c r="A1000" s="2572"/>
      <c r="B1000" s="2569"/>
      <c r="C1000" s="2850"/>
      <c r="D1000" s="2597"/>
      <c r="E1000" s="3360"/>
      <c r="F1000" s="2747"/>
      <c r="G1000" s="2748"/>
      <c r="H1000" s="2748"/>
      <c r="I1000" s="2748"/>
      <c r="J1000" s="3138"/>
      <c r="K1000" s="3138"/>
      <c r="L1000" s="2854"/>
      <c r="M1000" s="2854"/>
      <c r="N1000" s="2748"/>
      <c r="O1000" s="2751"/>
      <c r="P1000" s="2905"/>
      <c r="Q1000" s="2908"/>
      <c r="R1000" s="2908"/>
      <c r="S1000" s="2908"/>
      <c r="T1000" s="2911"/>
      <c r="U1000" s="2748"/>
      <c r="V1000" s="132"/>
      <c r="W1000" s="1183" t="s">
        <v>200</v>
      </c>
      <c r="X1000" s="936" t="s">
        <v>870</v>
      </c>
      <c r="Y1000" s="19">
        <v>10</v>
      </c>
      <c r="Z1000" s="20" t="s">
        <v>235</v>
      </c>
      <c r="AA1000" s="21">
        <v>0.65</v>
      </c>
      <c r="AB1000" s="21">
        <f t="shared" si="176"/>
        <v>6.5</v>
      </c>
      <c r="AC1000" s="21">
        <f t="shared" si="177"/>
        <v>7.28</v>
      </c>
      <c r="AD1000" s="139"/>
      <c r="AE1000" s="140"/>
      <c r="AF1000" s="58" t="s">
        <v>199</v>
      </c>
      <c r="AG1000" s="58"/>
      <c r="AH1000" s="2745"/>
    </row>
    <row r="1001" spans="1:34" ht="18" customHeight="1" x14ac:dyDescent="0.25">
      <c r="A1001" s="2572"/>
      <c r="B1001" s="2569"/>
      <c r="C1001" s="2850"/>
      <c r="D1001" s="2597"/>
      <c r="E1001" s="3360"/>
      <c r="F1001" s="2747"/>
      <c r="G1001" s="2748"/>
      <c r="H1001" s="2748"/>
      <c r="I1001" s="2748"/>
      <c r="J1001" s="3138"/>
      <c r="K1001" s="3138"/>
      <c r="L1001" s="2854"/>
      <c r="M1001" s="2854"/>
      <c r="N1001" s="2748"/>
      <c r="O1001" s="2751"/>
      <c r="P1001" s="2905"/>
      <c r="Q1001" s="2908"/>
      <c r="R1001" s="2908"/>
      <c r="S1001" s="2908"/>
      <c r="T1001" s="2911"/>
      <c r="U1001" s="2748"/>
      <c r="V1001" s="132"/>
      <c r="W1001" s="1183" t="s">
        <v>200</v>
      </c>
      <c r="X1001" s="936" t="s">
        <v>871</v>
      </c>
      <c r="Y1001" s="19">
        <v>10</v>
      </c>
      <c r="Z1001" s="20" t="s">
        <v>235</v>
      </c>
      <c r="AA1001" s="21">
        <v>1.55</v>
      </c>
      <c r="AB1001" s="21">
        <f t="shared" si="176"/>
        <v>15.5</v>
      </c>
      <c r="AC1001" s="21">
        <f t="shared" si="177"/>
        <v>17.36</v>
      </c>
      <c r="AD1001" s="139"/>
      <c r="AE1001" s="140"/>
      <c r="AF1001" s="58" t="s">
        <v>199</v>
      </c>
      <c r="AG1001" s="58"/>
      <c r="AH1001" s="2745"/>
    </row>
    <row r="1002" spans="1:34" ht="18" customHeight="1" x14ac:dyDescent="0.25">
      <c r="A1002" s="2572"/>
      <c r="B1002" s="2569"/>
      <c r="C1002" s="2850"/>
      <c r="D1002" s="2597"/>
      <c r="E1002" s="3360"/>
      <c r="F1002" s="2747"/>
      <c r="G1002" s="2748"/>
      <c r="H1002" s="2748"/>
      <c r="I1002" s="2748"/>
      <c r="J1002" s="3138"/>
      <c r="K1002" s="3138"/>
      <c r="L1002" s="2854"/>
      <c r="M1002" s="2854"/>
      <c r="N1002" s="2748"/>
      <c r="O1002" s="2751"/>
      <c r="P1002" s="2905"/>
      <c r="Q1002" s="2908"/>
      <c r="R1002" s="2908"/>
      <c r="S1002" s="2908"/>
      <c r="T1002" s="2911"/>
      <c r="U1002" s="2748"/>
      <c r="V1002" s="132"/>
      <c r="W1002" s="1183" t="s">
        <v>200</v>
      </c>
      <c r="X1002" s="936" t="s">
        <v>872</v>
      </c>
      <c r="Y1002" s="19">
        <v>12</v>
      </c>
      <c r="Z1002" s="20" t="s">
        <v>238</v>
      </c>
      <c r="AA1002" s="21">
        <v>2.1</v>
      </c>
      <c r="AB1002" s="21">
        <f t="shared" si="176"/>
        <v>25.200000000000003</v>
      </c>
      <c r="AC1002" s="21">
        <f t="shared" si="177"/>
        <v>28.224000000000004</v>
      </c>
      <c r="AD1002" s="139"/>
      <c r="AE1002" s="140"/>
      <c r="AF1002" s="58" t="s">
        <v>199</v>
      </c>
      <c r="AG1002" s="58"/>
      <c r="AH1002" s="2745"/>
    </row>
    <row r="1003" spans="1:34" ht="18" customHeight="1" x14ac:dyDescent="0.25">
      <c r="A1003" s="2572"/>
      <c r="B1003" s="2569"/>
      <c r="C1003" s="2850"/>
      <c r="D1003" s="2597"/>
      <c r="E1003" s="3360"/>
      <c r="F1003" s="2747"/>
      <c r="G1003" s="2748"/>
      <c r="H1003" s="2748"/>
      <c r="I1003" s="2748"/>
      <c r="J1003" s="3138"/>
      <c r="K1003" s="3138"/>
      <c r="L1003" s="2854"/>
      <c r="M1003" s="2854"/>
      <c r="N1003" s="2748"/>
      <c r="O1003" s="2751"/>
      <c r="P1003" s="2905"/>
      <c r="Q1003" s="2908"/>
      <c r="R1003" s="2908"/>
      <c r="S1003" s="2908"/>
      <c r="T1003" s="2911"/>
      <c r="U1003" s="2748"/>
      <c r="V1003" s="132" t="s">
        <v>211</v>
      </c>
      <c r="W1003" s="129"/>
      <c r="X1003" s="133" t="s">
        <v>212</v>
      </c>
      <c r="Y1003" s="19"/>
      <c r="Z1003" s="20"/>
      <c r="AA1003" s="21"/>
      <c r="AB1003" s="21"/>
      <c r="AC1003" s="21"/>
      <c r="AD1003" s="139">
        <f>SUM(AC1004:AC1014)</f>
        <v>338.91199999999998</v>
      </c>
      <c r="AE1003" s="140"/>
      <c r="AF1003" s="58"/>
      <c r="AG1003" s="58"/>
      <c r="AH1003" s="2745"/>
    </row>
    <row r="1004" spans="1:34" ht="18" customHeight="1" x14ac:dyDescent="0.25">
      <c r="A1004" s="2572"/>
      <c r="B1004" s="2569"/>
      <c r="C1004" s="2850"/>
      <c r="D1004" s="2597"/>
      <c r="E1004" s="3360"/>
      <c r="F1004" s="2747"/>
      <c r="G1004" s="2748"/>
      <c r="H1004" s="2748"/>
      <c r="I1004" s="2748"/>
      <c r="J1004" s="3138"/>
      <c r="K1004" s="3138"/>
      <c r="L1004" s="2854"/>
      <c r="M1004" s="2854"/>
      <c r="N1004" s="2748"/>
      <c r="O1004" s="2751"/>
      <c r="P1004" s="2905"/>
      <c r="Q1004" s="2908"/>
      <c r="R1004" s="2908"/>
      <c r="S1004" s="2908"/>
      <c r="T1004" s="2911"/>
      <c r="U1004" s="2748"/>
      <c r="V1004" s="132"/>
      <c r="W1004" s="1183" t="s">
        <v>200</v>
      </c>
      <c r="X1004" s="936" t="s">
        <v>873</v>
      </c>
      <c r="Y1004" s="19">
        <v>40</v>
      </c>
      <c r="Z1004" s="20" t="s">
        <v>874</v>
      </c>
      <c r="AA1004" s="21">
        <v>3</v>
      </c>
      <c r="AB1004" s="21">
        <f t="shared" si="175"/>
        <v>120</v>
      </c>
      <c r="AC1004" s="21">
        <f t="shared" si="174"/>
        <v>134.4</v>
      </c>
      <c r="AD1004" s="139"/>
      <c r="AE1004" s="140"/>
      <c r="AF1004" s="58" t="s">
        <v>199</v>
      </c>
      <c r="AG1004" s="58"/>
      <c r="AH1004" s="2745"/>
    </row>
    <row r="1005" spans="1:34" ht="18" customHeight="1" x14ac:dyDescent="0.25">
      <c r="A1005" s="2572"/>
      <c r="B1005" s="2569"/>
      <c r="C1005" s="2850"/>
      <c r="D1005" s="2597"/>
      <c r="E1005" s="3360"/>
      <c r="F1005" s="2747"/>
      <c r="G1005" s="2748"/>
      <c r="H1005" s="2748"/>
      <c r="I1005" s="2748"/>
      <c r="J1005" s="3138"/>
      <c r="K1005" s="3138"/>
      <c r="L1005" s="2854"/>
      <c r="M1005" s="2854"/>
      <c r="N1005" s="2748"/>
      <c r="O1005" s="2751"/>
      <c r="P1005" s="2905"/>
      <c r="Q1005" s="2908"/>
      <c r="R1005" s="2908"/>
      <c r="S1005" s="2908"/>
      <c r="T1005" s="2911"/>
      <c r="U1005" s="2748"/>
      <c r="V1005" s="132"/>
      <c r="W1005" s="1183" t="s">
        <v>200</v>
      </c>
      <c r="X1005" s="936" t="s">
        <v>875</v>
      </c>
      <c r="Y1005" s="19">
        <v>8</v>
      </c>
      <c r="Z1005" s="20" t="s">
        <v>238</v>
      </c>
      <c r="AA1005" s="21">
        <v>4.58</v>
      </c>
      <c r="AB1005" s="21">
        <f t="shared" si="175"/>
        <v>36.64</v>
      </c>
      <c r="AC1005" s="21">
        <f t="shared" si="174"/>
        <v>41.036799999999999</v>
      </c>
      <c r="AD1005" s="139"/>
      <c r="AE1005" s="140"/>
      <c r="AF1005" s="58" t="s">
        <v>199</v>
      </c>
      <c r="AG1005" s="58"/>
      <c r="AH1005" s="2745"/>
    </row>
    <row r="1006" spans="1:34" ht="18" customHeight="1" x14ac:dyDescent="0.25">
      <c r="A1006" s="2572"/>
      <c r="B1006" s="2569"/>
      <c r="C1006" s="2850"/>
      <c r="D1006" s="2597"/>
      <c r="E1006" s="3360"/>
      <c r="F1006" s="2747"/>
      <c r="G1006" s="2748"/>
      <c r="H1006" s="2748"/>
      <c r="I1006" s="2748"/>
      <c r="J1006" s="3138"/>
      <c r="K1006" s="3138"/>
      <c r="L1006" s="2854"/>
      <c r="M1006" s="2854"/>
      <c r="N1006" s="2748"/>
      <c r="O1006" s="2751"/>
      <c r="P1006" s="2905"/>
      <c r="Q1006" s="2908"/>
      <c r="R1006" s="2908"/>
      <c r="S1006" s="2908"/>
      <c r="T1006" s="2911"/>
      <c r="U1006" s="2748"/>
      <c r="V1006" s="132"/>
      <c r="W1006" s="1183" t="s">
        <v>200</v>
      </c>
      <c r="X1006" s="936" t="s">
        <v>876</v>
      </c>
      <c r="Y1006" s="19">
        <v>12</v>
      </c>
      <c r="Z1006" s="20" t="s">
        <v>877</v>
      </c>
      <c r="AA1006" s="21">
        <v>1.1000000000000001</v>
      </c>
      <c r="AB1006" s="21">
        <f t="shared" si="175"/>
        <v>13.200000000000001</v>
      </c>
      <c r="AC1006" s="21">
        <f t="shared" si="174"/>
        <v>14.784000000000001</v>
      </c>
      <c r="AD1006" s="139"/>
      <c r="AE1006" s="140"/>
      <c r="AF1006" s="58" t="s">
        <v>199</v>
      </c>
      <c r="AG1006" s="58"/>
      <c r="AH1006" s="2745"/>
    </row>
    <row r="1007" spans="1:34" ht="18" customHeight="1" x14ac:dyDescent="0.25">
      <c r="A1007" s="2572"/>
      <c r="B1007" s="2569"/>
      <c r="C1007" s="2850"/>
      <c r="D1007" s="2597"/>
      <c r="E1007" s="3360"/>
      <c r="F1007" s="2747"/>
      <c r="G1007" s="2748"/>
      <c r="H1007" s="2748"/>
      <c r="I1007" s="2748"/>
      <c r="J1007" s="3138"/>
      <c r="K1007" s="3138"/>
      <c r="L1007" s="2854"/>
      <c r="M1007" s="2854"/>
      <c r="N1007" s="2748"/>
      <c r="O1007" s="2751"/>
      <c r="P1007" s="2905"/>
      <c r="Q1007" s="2908"/>
      <c r="R1007" s="2908"/>
      <c r="S1007" s="2908"/>
      <c r="T1007" s="2911"/>
      <c r="U1007" s="2748"/>
      <c r="V1007" s="132"/>
      <c r="W1007" s="1183" t="s">
        <v>200</v>
      </c>
      <c r="X1007" s="936" t="s">
        <v>878</v>
      </c>
      <c r="Y1007" s="19">
        <v>6</v>
      </c>
      <c r="Z1007" s="20" t="s">
        <v>879</v>
      </c>
      <c r="AA1007" s="21">
        <v>3</v>
      </c>
      <c r="AB1007" s="21">
        <f t="shared" si="175"/>
        <v>18</v>
      </c>
      <c r="AC1007" s="21">
        <f t="shared" si="174"/>
        <v>20.16</v>
      </c>
      <c r="AD1007" s="139"/>
      <c r="AE1007" s="140"/>
      <c r="AF1007" s="58" t="s">
        <v>199</v>
      </c>
      <c r="AG1007" s="58"/>
      <c r="AH1007" s="2745"/>
    </row>
    <row r="1008" spans="1:34" ht="18" customHeight="1" x14ac:dyDescent="0.25">
      <c r="A1008" s="2572"/>
      <c r="B1008" s="2569"/>
      <c r="C1008" s="2850"/>
      <c r="D1008" s="2597"/>
      <c r="E1008" s="3360"/>
      <c r="F1008" s="2747"/>
      <c r="G1008" s="2748"/>
      <c r="H1008" s="2748"/>
      <c r="I1008" s="2748"/>
      <c r="J1008" s="3138"/>
      <c r="K1008" s="3138"/>
      <c r="L1008" s="2854"/>
      <c r="M1008" s="2854"/>
      <c r="N1008" s="2748"/>
      <c r="O1008" s="2751"/>
      <c r="P1008" s="2905"/>
      <c r="Q1008" s="2908"/>
      <c r="R1008" s="2908"/>
      <c r="S1008" s="2908"/>
      <c r="T1008" s="2911"/>
      <c r="U1008" s="2748"/>
      <c r="V1008" s="132"/>
      <c r="W1008" s="1183" t="s">
        <v>200</v>
      </c>
      <c r="X1008" s="936" t="s">
        <v>880</v>
      </c>
      <c r="Y1008" s="19">
        <v>3</v>
      </c>
      <c r="Z1008" s="20" t="s">
        <v>865</v>
      </c>
      <c r="AA1008" s="21">
        <v>1.67</v>
      </c>
      <c r="AB1008" s="21">
        <f t="shared" si="175"/>
        <v>5.01</v>
      </c>
      <c r="AC1008" s="21">
        <f t="shared" si="174"/>
        <v>5.6112000000000002</v>
      </c>
      <c r="AD1008" s="139"/>
      <c r="AE1008" s="140"/>
      <c r="AF1008" s="58" t="s">
        <v>199</v>
      </c>
      <c r="AG1008" s="58"/>
      <c r="AH1008" s="2745"/>
    </row>
    <row r="1009" spans="1:34" ht="18" customHeight="1" x14ac:dyDescent="0.25">
      <c r="A1009" s="2572"/>
      <c r="B1009" s="2569"/>
      <c r="C1009" s="2850"/>
      <c r="D1009" s="2597"/>
      <c r="E1009" s="3360"/>
      <c r="F1009" s="2747"/>
      <c r="G1009" s="2748"/>
      <c r="H1009" s="2748"/>
      <c r="I1009" s="2748"/>
      <c r="J1009" s="3138"/>
      <c r="K1009" s="3138"/>
      <c r="L1009" s="2854"/>
      <c r="M1009" s="2854"/>
      <c r="N1009" s="2748"/>
      <c r="O1009" s="2751"/>
      <c r="P1009" s="2905"/>
      <c r="Q1009" s="2908"/>
      <c r="R1009" s="2908"/>
      <c r="S1009" s="2908"/>
      <c r="T1009" s="2911"/>
      <c r="U1009" s="2748"/>
      <c r="V1009" s="132"/>
      <c r="W1009" s="1183" t="s">
        <v>200</v>
      </c>
      <c r="X1009" s="936" t="s">
        <v>881</v>
      </c>
      <c r="Y1009" s="19">
        <v>6</v>
      </c>
      <c r="Z1009" s="20" t="s">
        <v>842</v>
      </c>
      <c r="AA1009" s="21">
        <v>1.9</v>
      </c>
      <c r="AB1009" s="21">
        <f t="shared" si="175"/>
        <v>11.399999999999999</v>
      </c>
      <c r="AC1009" s="21">
        <f t="shared" si="174"/>
        <v>12.767999999999999</v>
      </c>
      <c r="AD1009" s="139"/>
      <c r="AE1009" s="140"/>
      <c r="AF1009" s="58" t="s">
        <v>199</v>
      </c>
      <c r="AG1009" s="58"/>
      <c r="AH1009" s="2745"/>
    </row>
    <row r="1010" spans="1:34" s="18" customFormat="1" ht="18" customHeight="1" x14ac:dyDescent="0.25">
      <c r="A1010" s="2572"/>
      <c r="B1010" s="2569"/>
      <c r="C1010" s="2850"/>
      <c r="D1010" s="2597"/>
      <c r="E1010" s="3360"/>
      <c r="F1010" s="2747"/>
      <c r="G1010" s="2748"/>
      <c r="H1010" s="2748"/>
      <c r="I1010" s="2748"/>
      <c r="J1010" s="3138"/>
      <c r="K1010" s="3138"/>
      <c r="L1010" s="2854"/>
      <c r="M1010" s="2854"/>
      <c r="N1010" s="2748"/>
      <c r="O1010" s="2751"/>
      <c r="P1010" s="2905"/>
      <c r="Q1010" s="2908"/>
      <c r="R1010" s="2908"/>
      <c r="S1010" s="2908"/>
      <c r="T1010" s="2911"/>
      <c r="U1010" s="2748"/>
      <c r="V1010" s="132"/>
      <c r="W1010" s="1183" t="s">
        <v>200</v>
      </c>
      <c r="X1010" s="936" t="s">
        <v>882</v>
      </c>
      <c r="Y1010" s="19">
        <v>3</v>
      </c>
      <c r="Z1010" s="20" t="s">
        <v>204</v>
      </c>
      <c r="AA1010" s="21">
        <v>2.11</v>
      </c>
      <c r="AB1010" s="21">
        <f t="shared" si="175"/>
        <v>6.33</v>
      </c>
      <c r="AC1010" s="21">
        <f t="shared" si="174"/>
        <v>7.0895999999999999</v>
      </c>
      <c r="AD1010" s="139"/>
      <c r="AE1010" s="140"/>
      <c r="AF1010" s="58" t="s">
        <v>199</v>
      </c>
      <c r="AG1010" s="58"/>
      <c r="AH1010" s="2745"/>
    </row>
    <row r="1011" spans="1:34" s="18" customFormat="1" ht="18" customHeight="1" x14ac:dyDescent="0.25">
      <c r="A1011" s="2572"/>
      <c r="B1011" s="2569"/>
      <c r="C1011" s="2850"/>
      <c r="D1011" s="2597"/>
      <c r="E1011" s="3360"/>
      <c r="F1011" s="2747"/>
      <c r="G1011" s="2748"/>
      <c r="H1011" s="2748"/>
      <c r="I1011" s="2748"/>
      <c r="J1011" s="3138"/>
      <c r="K1011" s="3138"/>
      <c r="L1011" s="2854"/>
      <c r="M1011" s="2854"/>
      <c r="N1011" s="2748"/>
      <c r="O1011" s="2751"/>
      <c r="P1011" s="2905"/>
      <c r="Q1011" s="2908"/>
      <c r="R1011" s="2908"/>
      <c r="S1011" s="2908"/>
      <c r="T1011" s="2911"/>
      <c r="U1011" s="2748"/>
      <c r="V1011" s="132"/>
      <c r="W1011" s="1183" t="s">
        <v>200</v>
      </c>
      <c r="X1011" s="936" t="s">
        <v>883</v>
      </c>
      <c r="Y1011" s="19">
        <v>2</v>
      </c>
      <c r="Z1011" s="20" t="s">
        <v>204</v>
      </c>
      <c r="AA1011" s="21">
        <v>4.3099999999999996</v>
      </c>
      <c r="AB1011" s="21">
        <f t="shared" si="175"/>
        <v>8.6199999999999992</v>
      </c>
      <c r="AC1011" s="21">
        <f t="shared" si="174"/>
        <v>9.654399999999999</v>
      </c>
      <c r="AD1011" s="139"/>
      <c r="AE1011" s="140"/>
      <c r="AF1011" s="58" t="s">
        <v>199</v>
      </c>
      <c r="AG1011" s="58"/>
      <c r="AH1011" s="2745"/>
    </row>
    <row r="1012" spans="1:34" s="18" customFormat="1" ht="18" customHeight="1" x14ac:dyDescent="0.25">
      <c r="A1012" s="2572"/>
      <c r="B1012" s="2569"/>
      <c r="C1012" s="2850"/>
      <c r="D1012" s="2597"/>
      <c r="E1012" s="3360"/>
      <c r="F1012" s="2747"/>
      <c r="G1012" s="2748"/>
      <c r="H1012" s="2748"/>
      <c r="I1012" s="2748"/>
      <c r="J1012" s="3138"/>
      <c r="K1012" s="3138"/>
      <c r="L1012" s="2854"/>
      <c r="M1012" s="2854"/>
      <c r="N1012" s="2748"/>
      <c r="O1012" s="2751"/>
      <c r="P1012" s="2905"/>
      <c r="Q1012" s="2908"/>
      <c r="R1012" s="2908"/>
      <c r="S1012" s="2908"/>
      <c r="T1012" s="2911"/>
      <c r="U1012" s="2748"/>
      <c r="V1012" s="132"/>
      <c r="W1012" s="1183" t="s">
        <v>200</v>
      </c>
      <c r="X1012" s="936" t="s">
        <v>884</v>
      </c>
      <c r="Y1012" s="19">
        <v>10</v>
      </c>
      <c r="Z1012" s="20" t="s">
        <v>204</v>
      </c>
      <c r="AA1012" s="21">
        <v>1.5</v>
      </c>
      <c r="AB1012" s="21">
        <f t="shared" si="175"/>
        <v>15</v>
      </c>
      <c r="AC1012" s="21">
        <f t="shared" si="174"/>
        <v>16.8</v>
      </c>
      <c r="AD1012" s="139"/>
      <c r="AE1012" s="140"/>
      <c r="AF1012" s="58" t="s">
        <v>199</v>
      </c>
      <c r="AG1012" s="58"/>
      <c r="AH1012" s="2745"/>
    </row>
    <row r="1013" spans="1:34" s="18" customFormat="1" ht="18" customHeight="1" x14ac:dyDescent="0.25">
      <c r="A1013" s="2572"/>
      <c r="B1013" s="2569"/>
      <c r="C1013" s="2850"/>
      <c r="D1013" s="2597"/>
      <c r="E1013" s="3360"/>
      <c r="F1013" s="2747"/>
      <c r="G1013" s="2748"/>
      <c r="H1013" s="2748"/>
      <c r="I1013" s="2748"/>
      <c r="J1013" s="3138"/>
      <c r="K1013" s="3138"/>
      <c r="L1013" s="2854"/>
      <c r="M1013" s="2854"/>
      <c r="N1013" s="2748"/>
      <c r="O1013" s="2751"/>
      <c r="P1013" s="2905"/>
      <c r="Q1013" s="2908"/>
      <c r="R1013" s="2908"/>
      <c r="S1013" s="2908"/>
      <c r="T1013" s="2911"/>
      <c r="U1013" s="2748"/>
      <c r="V1013" s="132"/>
      <c r="W1013" s="1183" t="s">
        <v>200</v>
      </c>
      <c r="X1013" s="936" t="s">
        <v>885</v>
      </c>
      <c r="Y1013" s="19">
        <v>12</v>
      </c>
      <c r="Z1013" s="20" t="s">
        <v>204</v>
      </c>
      <c r="AA1013" s="21">
        <v>2.9</v>
      </c>
      <c r="AB1013" s="21">
        <f t="shared" si="175"/>
        <v>34.799999999999997</v>
      </c>
      <c r="AC1013" s="21">
        <f t="shared" si="174"/>
        <v>38.975999999999999</v>
      </c>
      <c r="AD1013" s="139"/>
      <c r="AE1013" s="140"/>
      <c r="AF1013" s="58" t="s">
        <v>199</v>
      </c>
      <c r="AG1013" s="58"/>
      <c r="AH1013" s="2745"/>
    </row>
    <row r="1014" spans="1:34" s="18" customFormat="1" ht="18" customHeight="1" thickBot="1" x14ac:dyDescent="0.3">
      <c r="A1014" s="2572"/>
      <c r="B1014" s="2569"/>
      <c r="C1014" s="2823"/>
      <c r="D1014" s="2897"/>
      <c r="E1014" s="3361"/>
      <c r="F1014" s="3158"/>
      <c r="G1014" s="2826"/>
      <c r="H1014" s="2826"/>
      <c r="I1014" s="2826"/>
      <c r="J1014" s="3324"/>
      <c r="K1014" s="3324"/>
      <c r="L1014" s="2903"/>
      <c r="M1014" s="2903"/>
      <c r="N1014" s="2826"/>
      <c r="O1014" s="2832"/>
      <c r="P1014" s="2906"/>
      <c r="Q1014" s="2909"/>
      <c r="R1014" s="2909"/>
      <c r="S1014" s="2909"/>
      <c r="T1014" s="2912"/>
      <c r="U1014" s="2826"/>
      <c r="V1014" s="78"/>
      <c r="W1014" s="1190" t="s">
        <v>200</v>
      </c>
      <c r="X1014" s="61" t="s">
        <v>886</v>
      </c>
      <c r="Y1014" s="62">
        <v>16</v>
      </c>
      <c r="Z1014" s="63" t="s">
        <v>249</v>
      </c>
      <c r="AA1014" s="64">
        <v>2.1</v>
      </c>
      <c r="AB1014" s="64">
        <f>+Y1014*AA1014</f>
        <v>33.6</v>
      </c>
      <c r="AC1014" s="64">
        <f t="shared" si="174"/>
        <v>37.632000000000005</v>
      </c>
      <c r="AD1014" s="65"/>
      <c r="AE1014" s="63"/>
      <c r="AF1014" s="66" t="s">
        <v>199</v>
      </c>
      <c r="AG1014" s="66"/>
      <c r="AH1014" s="2841"/>
    </row>
    <row r="1015" spans="1:34" s="67" customFormat="1" ht="22.5" customHeight="1" thickBot="1" x14ac:dyDescent="0.3">
      <c r="A1015" s="2572"/>
      <c r="B1015" s="2570"/>
      <c r="C1015" s="2592" t="s">
        <v>137</v>
      </c>
      <c r="D1015" s="2592"/>
      <c r="E1015" s="2592"/>
      <c r="F1015" s="2592"/>
      <c r="G1015" s="2592"/>
      <c r="H1015" s="2592"/>
      <c r="I1015" s="2592"/>
      <c r="J1015" s="2592"/>
      <c r="K1015" s="2592"/>
      <c r="L1015" s="2592"/>
      <c r="M1015" s="2592"/>
      <c r="N1015" s="2592"/>
      <c r="O1015" s="101" t="s">
        <v>138</v>
      </c>
      <c r="P1015" s="104">
        <f>SUM(P967:P1011)</f>
        <v>1573688.246</v>
      </c>
      <c r="Q1015" s="104">
        <f>SUM(Q967:Q1011)</f>
        <v>0</v>
      </c>
      <c r="R1015" s="104">
        <f>SUM(R967:R1011)</f>
        <v>0</v>
      </c>
      <c r="S1015" s="104">
        <f>SUM(S967:S1011)</f>
        <v>0</v>
      </c>
      <c r="T1015" s="104">
        <f>SUM(T967:T1011)</f>
        <v>1573688.246</v>
      </c>
      <c r="U1015" s="103"/>
      <c r="V1015" s="3186" t="s">
        <v>139</v>
      </c>
      <c r="W1015" s="3187"/>
      <c r="X1015" s="3187"/>
      <c r="Y1015" s="3187"/>
      <c r="Z1015" s="3187"/>
      <c r="AA1015" s="3187"/>
      <c r="AB1015" s="3187"/>
      <c r="AC1015" s="101" t="s">
        <v>138</v>
      </c>
      <c r="AD1015" s="106">
        <f>SUM(AD967:AD1014)</f>
        <v>1573688.246</v>
      </c>
      <c r="AE1015" s="3172"/>
      <c r="AF1015" s="3173"/>
      <c r="AG1015" s="3173"/>
      <c r="AH1015" s="3174"/>
    </row>
    <row r="1016" spans="1:34" s="18" customFormat="1" ht="36" customHeight="1" x14ac:dyDescent="0.25">
      <c r="A1016" s="2572"/>
      <c r="B1016" s="2586" t="s">
        <v>159</v>
      </c>
      <c r="C1016" s="2977" t="s">
        <v>19</v>
      </c>
      <c r="D1016" s="3004" t="s">
        <v>20</v>
      </c>
      <c r="E1016" s="3355" t="s">
        <v>74</v>
      </c>
      <c r="F1016" s="3006" t="s">
        <v>200</v>
      </c>
      <c r="G1016" s="2888" t="s">
        <v>917</v>
      </c>
      <c r="H1016" s="3005" t="s">
        <v>888</v>
      </c>
      <c r="I1016" s="2603" t="s">
        <v>889</v>
      </c>
      <c r="J1016" s="3357">
        <v>0</v>
      </c>
      <c r="K1016" s="3357">
        <v>1</v>
      </c>
      <c r="L1016" s="2736">
        <v>0</v>
      </c>
      <c r="M1016" s="2736">
        <v>8</v>
      </c>
      <c r="N1016" s="2603" t="s">
        <v>918</v>
      </c>
      <c r="O1016" s="2738" t="s">
        <v>919</v>
      </c>
      <c r="P1016" s="2740">
        <v>10.08</v>
      </c>
      <c r="Q1016" s="2742">
        <v>0</v>
      </c>
      <c r="R1016" s="2742">
        <v>0</v>
      </c>
      <c r="S1016" s="2937">
        <v>0</v>
      </c>
      <c r="T1016" s="3353">
        <f>SUM(P1016:R1018)</f>
        <v>10.08</v>
      </c>
      <c r="U1016" s="3350" t="s">
        <v>890</v>
      </c>
      <c r="V1016" s="257" t="s">
        <v>197</v>
      </c>
      <c r="W1016" s="274"/>
      <c r="X1016" s="264" t="s">
        <v>198</v>
      </c>
      <c r="Y1016" s="88"/>
      <c r="Z1016" s="89"/>
      <c r="AA1016" s="16"/>
      <c r="AB1016" s="16"/>
      <c r="AC1016" s="16"/>
      <c r="AD1016" s="2214">
        <f>SUM(AC1017:AC1018)</f>
        <v>0</v>
      </c>
      <c r="AE1016" s="89"/>
      <c r="AF1016" s="91"/>
      <c r="AG1016" s="91"/>
      <c r="AH1016" s="2849"/>
    </row>
    <row r="1017" spans="1:34" s="18" customFormat="1" ht="36" customHeight="1" x14ac:dyDescent="0.25">
      <c r="A1017" s="2572"/>
      <c r="B1017" s="2578"/>
      <c r="C1017" s="2797"/>
      <c r="D1017" s="2597"/>
      <c r="E1017" s="3356"/>
      <c r="F1017" s="3007"/>
      <c r="G1017" s="2729"/>
      <c r="H1017" s="2748"/>
      <c r="I1017" s="2605"/>
      <c r="J1017" s="3358"/>
      <c r="K1017" s="3358"/>
      <c r="L1017" s="2737"/>
      <c r="M1017" s="2737"/>
      <c r="N1017" s="2605"/>
      <c r="O1017" s="2739"/>
      <c r="P1017" s="2741"/>
      <c r="Q1017" s="2743"/>
      <c r="R1017" s="2743"/>
      <c r="S1017" s="2908"/>
      <c r="T1017" s="3354"/>
      <c r="U1017" s="3351"/>
      <c r="V1017" s="258"/>
      <c r="W1017" s="1183" t="s">
        <v>200</v>
      </c>
      <c r="X1017" s="265" t="s">
        <v>920</v>
      </c>
      <c r="Y1017" s="19">
        <v>0</v>
      </c>
      <c r="Z1017" s="20" t="s">
        <v>204</v>
      </c>
      <c r="AA1017" s="21">
        <v>0.3</v>
      </c>
      <c r="AB1017" s="21">
        <f>+Y1017*AA1017</f>
        <v>0</v>
      </c>
      <c r="AC1017" s="21">
        <f t="shared" ref="AC1017:AC1049" si="178">+AB1017*0.12+AB1017</f>
        <v>0</v>
      </c>
      <c r="AD1017" s="22"/>
      <c r="AE1017" s="20"/>
      <c r="AF1017" s="20"/>
      <c r="AG1017" s="23" t="s">
        <v>199</v>
      </c>
      <c r="AH1017" s="2745"/>
    </row>
    <row r="1018" spans="1:34" s="18" customFormat="1" ht="36" customHeight="1" x14ac:dyDescent="0.25">
      <c r="A1018" s="2572"/>
      <c r="B1018" s="2578"/>
      <c r="C1018" s="2797"/>
      <c r="D1018" s="2597"/>
      <c r="E1018" s="3356"/>
      <c r="F1018" s="3007"/>
      <c r="G1018" s="2729"/>
      <c r="H1018" s="2748"/>
      <c r="I1018" s="2605"/>
      <c r="J1018" s="3358"/>
      <c r="K1018" s="3358"/>
      <c r="L1018" s="2737"/>
      <c r="M1018" s="2737"/>
      <c r="N1018" s="2605"/>
      <c r="O1018" s="2739"/>
      <c r="P1018" s="2741"/>
      <c r="Q1018" s="2743"/>
      <c r="R1018" s="2743"/>
      <c r="S1018" s="2908"/>
      <c r="T1018" s="3354"/>
      <c r="U1018" s="3351"/>
      <c r="V1018" s="282"/>
      <c r="W1018" s="1191" t="s">
        <v>200</v>
      </c>
      <c r="X1018" s="283" t="s">
        <v>921</v>
      </c>
      <c r="Y1018" s="147">
        <v>0</v>
      </c>
      <c r="Z1018" s="140" t="s">
        <v>235</v>
      </c>
      <c r="AA1018" s="116">
        <v>0.69</v>
      </c>
      <c r="AB1018" s="116">
        <f t="shared" ref="AB1018:AB1049" si="179">+Y1018*AA1018</f>
        <v>0</v>
      </c>
      <c r="AC1018" s="116">
        <f>+AB1018*0.12+AB1018</f>
        <v>0</v>
      </c>
      <c r="AD1018" s="139"/>
      <c r="AE1018" s="20"/>
      <c r="AF1018" s="20"/>
      <c r="AG1018" s="24" t="s">
        <v>199</v>
      </c>
      <c r="AH1018" s="2745"/>
    </row>
    <row r="1019" spans="1:34" ht="39.75" customHeight="1" x14ac:dyDescent="0.25">
      <c r="A1019" s="2572"/>
      <c r="B1019" s="2578"/>
      <c r="C1019" s="2772" t="s">
        <v>19</v>
      </c>
      <c r="D1019" s="2596" t="s">
        <v>20</v>
      </c>
      <c r="E1019" s="3328" t="s">
        <v>74</v>
      </c>
      <c r="F1019" s="3330" t="s">
        <v>200</v>
      </c>
      <c r="G1019" s="2845" t="s">
        <v>922</v>
      </c>
      <c r="H1019" s="2845" t="s">
        <v>891</v>
      </c>
      <c r="I1019" s="2699" t="s">
        <v>892</v>
      </c>
      <c r="J1019" s="2760">
        <v>25</v>
      </c>
      <c r="K1019" s="2760">
        <v>20</v>
      </c>
      <c r="L1019" s="2761">
        <v>20</v>
      </c>
      <c r="M1019" s="2761">
        <v>20</v>
      </c>
      <c r="N1019" s="2845" t="s">
        <v>923</v>
      </c>
      <c r="O1019" s="2855" t="s">
        <v>924</v>
      </c>
      <c r="P1019" s="2732">
        <v>91.28</v>
      </c>
      <c r="Q1019" s="2734">
        <v>0</v>
      </c>
      <c r="R1019" s="2734">
        <v>0</v>
      </c>
      <c r="S1019" s="2734">
        <v>0</v>
      </c>
      <c r="T1019" s="3352">
        <f>SUM(P1019:R1021)</f>
        <v>91.28</v>
      </c>
      <c r="U1019" s="2845" t="s">
        <v>893</v>
      </c>
      <c r="V1019" s="676" t="s">
        <v>197</v>
      </c>
      <c r="W1019" s="181"/>
      <c r="X1019" s="30" t="s">
        <v>198</v>
      </c>
      <c r="Y1019" s="31"/>
      <c r="Z1019" s="32"/>
      <c r="AA1019" s="33"/>
      <c r="AB1019" s="15"/>
      <c r="AC1019" s="15"/>
      <c r="AD1019" s="2337">
        <f>SUM(AC1020:AC1021)</f>
        <v>0</v>
      </c>
      <c r="AE1019" s="32"/>
      <c r="AF1019" s="36"/>
      <c r="AG1019" s="36"/>
      <c r="AH1019" s="2744"/>
    </row>
    <row r="1020" spans="1:34" ht="39.75" customHeight="1" x14ac:dyDescent="0.25">
      <c r="A1020" s="2573"/>
      <c r="B1020" s="2579"/>
      <c r="C1020" s="2797"/>
      <c r="D1020" s="2597"/>
      <c r="E1020" s="3320"/>
      <c r="F1020" s="3322"/>
      <c r="G1020" s="2748"/>
      <c r="H1020" s="2748"/>
      <c r="I1020" s="2700"/>
      <c r="J1020" s="2749"/>
      <c r="K1020" s="2749"/>
      <c r="L1020" s="2750"/>
      <c r="M1020" s="2750"/>
      <c r="N1020" s="2748"/>
      <c r="O1020" s="2751"/>
      <c r="P1020" s="2733"/>
      <c r="Q1020" s="2735"/>
      <c r="R1020" s="2735"/>
      <c r="S1020" s="2735"/>
      <c r="T1020" s="2877"/>
      <c r="U1020" s="2748"/>
      <c r="V1020" s="260"/>
      <c r="W1020" s="1185" t="s">
        <v>200</v>
      </c>
      <c r="X1020" s="267" t="s">
        <v>226</v>
      </c>
      <c r="Y1020" s="38">
        <v>0</v>
      </c>
      <c r="Z1020" s="39" t="s">
        <v>839</v>
      </c>
      <c r="AA1020" s="40">
        <v>3.26</v>
      </c>
      <c r="AB1020" s="21">
        <f t="shared" si="179"/>
        <v>0</v>
      </c>
      <c r="AC1020" s="21">
        <f t="shared" si="178"/>
        <v>0</v>
      </c>
      <c r="AD1020" s="41"/>
      <c r="AE1020" s="39"/>
      <c r="AF1020" s="24"/>
      <c r="AG1020" s="24" t="s">
        <v>199</v>
      </c>
      <c r="AH1020" s="2745"/>
    </row>
    <row r="1021" spans="1:34" ht="39.75" customHeight="1" x14ac:dyDescent="0.25">
      <c r="A1021" s="2571" t="s">
        <v>158</v>
      </c>
      <c r="B1021" s="2577" t="s">
        <v>159</v>
      </c>
      <c r="C1021" s="2797"/>
      <c r="D1021" s="2597"/>
      <c r="E1021" s="3320"/>
      <c r="F1021" s="3322"/>
      <c r="G1021" s="2748"/>
      <c r="H1021" s="2748"/>
      <c r="I1021" s="2700"/>
      <c r="J1021" s="2749"/>
      <c r="K1021" s="2749"/>
      <c r="L1021" s="2750"/>
      <c r="M1021" s="2750"/>
      <c r="N1021" s="2748"/>
      <c r="O1021" s="2751"/>
      <c r="P1021" s="2733"/>
      <c r="Q1021" s="2735"/>
      <c r="R1021" s="2735"/>
      <c r="S1021" s="2735"/>
      <c r="T1021" s="2877"/>
      <c r="U1021" s="2748"/>
      <c r="V1021" s="261"/>
      <c r="W1021" s="1192" t="s">
        <v>200</v>
      </c>
      <c r="X1021" s="281" t="s">
        <v>925</v>
      </c>
      <c r="Y1021" s="43">
        <v>0</v>
      </c>
      <c r="Z1021" s="26" t="s">
        <v>235</v>
      </c>
      <c r="AA1021" s="45">
        <v>0.65</v>
      </c>
      <c r="AB1021" s="27">
        <f t="shared" si="179"/>
        <v>0</v>
      </c>
      <c r="AC1021" s="227">
        <f t="shared" si="178"/>
        <v>0</v>
      </c>
      <c r="AD1021" s="46"/>
      <c r="AE1021" s="39"/>
      <c r="AF1021" s="24"/>
      <c r="AG1021" s="24" t="s">
        <v>199</v>
      </c>
      <c r="AH1021" s="2745"/>
    </row>
    <row r="1022" spans="1:34" ht="39.75" customHeight="1" x14ac:dyDescent="0.25">
      <c r="A1022" s="2572"/>
      <c r="B1022" s="2578"/>
      <c r="C1022" s="2772" t="s">
        <v>19</v>
      </c>
      <c r="D1022" s="2596" t="s">
        <v>20</v>
      </c>
      <c r="E1022" s="3328" t="s">
        <v>74</v>
      </c>
      <c r="F1022" s="3330" t="s">
        <v>200</v>
      </c>
      <c r="G1022" s="2845" t="s">
        <v>926</v>
      </c>
      <c r="H1022" s="2845" t="s">
        <v>894</v>
      </c>
      <c r="I1022" s="2677" t="s">
        <v>895</v>
      </c>
      <c r="J1022" s="2760">
        <v>120</v>
      </c>
      <c r="K1022" s="2760">
        <v>150</v>
      </c>
      <c r="L1022" s="2761">
        <v>20</v>
      </c>
      <c r="M1022" s="2761">
        <v>24</v>
      </c>
      <c r="N1022" s="2845" t="s">
        <v>927</v>
      </c>
      <c r="O1022" s="2855" t="s">
        <v>928</v>
      </c>
      <c r="P1022" s="3188">
        <v>0</v>
      </c>
      <c r="Q1022" s="2734">
        <v>0</v>
      </c>
      <c r="R1022" s="2734">
        <v>0</v>
      </c>
      <c r="S1022" s="2734">
        <v>0</v>
      </c>
      <c r="T1022" s="2953">
        <f>SUM(P1022:R1024)</f>
        <v>0</v>
      </c>
      <c r="U1022" s="2845" t="s">
        <v>893</v>
      </c>
      <c r="V1022" s="661" t="s">
        <v>197</v>
      </c>
      <c r="W1022" s="175"/>
      <c r="X1022" s="162" t="s">
        <v>198</v>
      </c>
      <c r="Y1022" s="48"/>
      <c r="Z1022" s="49"/>
      <c r="AA1022" s="50"/>
      <c r="AB1022" s="34"/>
      <c r="AC1022" s="34"/>
      <c r="AD1022" s="259">
        <f>SUM(AC1023:AC1024)</f>
        <v>0</v>
      </c>
      <c r="AE1022" s="32"/>
      <c r="AF1022" s="36"/>
      <c r="AG1022" s="36"/>
      <c r="AH1022" s="2744"/>
    </row>
    <row r="1023" spans="1:34" ht="39.75" customHeight="1" x14ac:dyDescent="0.25">
      <c r="A1023" s="2572"/>
      <c r="B1023" s="2578"/>
      <c r="C1023" s="2797"/>
      <c r="D1023" s="2597"/>
      <c r="E1023" s="3320"/>
      <c r="F1023" s="3322"/>
      <c r="G1023" s="2748"/>
      <c r="H1023" s="2748"/>
      <c r="I1023" s="2620"/>
      <c r="J1023" s="2749"/>
      <c r="K1023" s="2749"/>
      <c r="L1023" s="2750"/>
      <c r="M1023" s="2750"/>
      <c r="N1023" s="2748"/>
      <c r="O1023" s="2751"/>
      <c r="P1023" s="3189"/>
      <c r="Q1023" s="2735"/>
      <c r="R1023" s="2735"/>
      <c r="S1023" s="2735"/>
      <c r="T1023" s="2752"/>
      <c r="U1023" s="2748"/>
      <c r="V1023" s="262"/>
      <c r="W1023" s="1193" t="s">
        <v>200</v>
      </c>
      <c r="X1023" s="266" t="s">
        <v>896</v>
      </c>
      <c r="Y1023" s="38">
        <v>0</v>
      </c>
      <c r="Z1023" s="39" t="s">
        <v>865</v>
      </c>
      <c r="AA1023" s="40">
        <v>1.1499999999999999</v>
      </c>
      <c r="AB1023" s="21">
        <f t="shared" si="179"/>
        <v>0</v>
      </c>
      <c r="AC1023" s="21">
        <f t="shared" si="178"/>
        <v>0</v>
      </c>
      <c r="AD1023" s="41"/>
      <c r="AE1023" s="39"/>
      <c r="AF1023" s="24"/>
      <c r="AG1023" s="24" t="s">
        <v>199</v>
      </c>
      <c r="AH1023" s="2745"/>
    </row>
    <row r="1024" spans="1:34" ht="39.75" customHeight="1" x14ac:dyDescent="0.25">
      <c r="A1024" s="2572"/>
      <c r="B1024" s="2578"/>
      <c r="C1024" s="2797"/>
      <c r="D1024" s="2597"/>
      <c r="E1024" s="3320"/>
      <c r="F1024" s="3322"/>
      <c r="G1024" s="2748"/>
      <c r="H1024" s="2748"/>
      <c r="I1024" s="2620"/>
      <c r="J1024" s="2749"/>
      <c r="K1024" s="2749"/>
      <c r="L1024" s="2750"/>
      <c r="M1024" s="2750"/>
      <c r="N1024" s="2748"/>
      <c r="O1024" s="2751"/>
      <c r="P1024" s="3189"/>
      <c r="Q1024" s="2735"/>
      <c r="R1024" s="2735"/>
      <c r="S1024" s="2735"/>
      <c r="T1024" s="2955"/>
      <c r="U1024" s="2748"/>
      <c r="V1024" s="284"/>
      <c r="W1024" s="1188" t="s">
        <v>200</v>
      </c>
      <c r="X1024" s="283" t="s">
        <v>897</v>
      </c>
      <c r="Y1024" s="54">
        <v>0</v>
      </c>
      <c r="Z1024" s="55" t="s">
        <v>865</v>
      </c>
      <c r="AA1024" s="56">
        <v>1.1499999999999999</v>
      </c>
      <c r="AB1024" s="116">
        <f t="shared" si="179"/>
        <v>0</v>
      </c>
      <c r="AC1024" s="116">
        <f t="shared" si="178"/>
        <v>0</v>
      </c>
      <c r="AD1024" s="57"/>
      <c r="AE1024" s="55"/>
      <c r="AF1024" s="24"/>
      <c r="AG1024" s="24" t="s">
        <v>199</v>
      </c>
      <c r="AH1024" s="2745"/>
    </row>
    <row r="1025" spans="1:34" ht="39.75" customHeight="1" x14ac:dyDescent="0.25">
      <c r="A1025" s="2572"/>
      <c r="B1025" s="2578"/>
      <c r="C1025" s="3058" t="s">
        <v>19</v>
      </c>
      <c r="D1025" s="2596" t="s">
        <v>20</v>
      </c>
      <c r="E1025" s="3328" t="s">
        <v>74</v>
      </c>
      <c r="F1025" s="3330" t="s">
        <v>200</v>
      </c>
      <c r="G1025" s="3346" t="s">
        <v>929</v>
      </c>
      <c r="H1025" s="2845" t="s">
        <v>898</v>
      </c>
      <c r="I1025" s="2699" t="s">
        <v>899</v>
      </c>
      <c r="J1025" s="2872">
        <v>0</v>
      </c>
      <c r="K1025" s="2760">
        <v>2</v>
      </c>
      <c r="L1025" s="2761">
        <v>0</v>
      </c>
      <c r="M1025" s="2761">
        <v>8</v>
      </c>
      <c r="N1025" s="2845" t="s">
        <v>930</v>
      </c>
      <c r="O1025" s="2855" t="s">
        <v>931</v>
      </c>
      <c r="P1025" s="3188">
        <v>0</v>
      </c>
      <c r="Q1025" s="3190">
        <v>0</v>
      </c>
      <c r="R1025" s="3190">
        <v>0</v>
      </c>
      <c r="S1025" s="3190">
        <v>0</v>
      </c>
      <c r="T1025" s="3348">
        <f>SUM(P1025:R1027)</f>
        <v>0</v>
      </c>
      <c r="U1025" s="2845" t="s">
        <v>893</v>
      </c>
      <c r="V1025" s="676" t="s">
        <v>197</v>
      </c>
      <c r="W1025" s="181"/>
      <c r="X1025" s="30" t="s">
        <v>198</v>
      </c>
      <c r="Y1025" s="31"/>
      <c r="Z1025" s="32"/>
      <c r="AA1025" s="33"/>
      <c r="AB1025" s="15"/>
      <c r="AC1025" s="15"/>
      <c r="AD1025" s="17">
        <f>SUM(AC1026:AC1027)</f>
        <v>0</v>
      </c>
      <c r="AE1025" s="32"/>
      <c r="AF1025" s="36"/>
      <c r="AG1025" s="36"/>
      <c r="AH1025" s="2744" t="s">
        <v>962</v>
      </c>
    </row>
    <row r="1026" spans="1:34" ht="39.75" customHeight="1" x14ac:dyDescent="0.25">
      <c r="A1026" s="2572"/>
      <c r="B1026" s="2578"/>
      <c r="C1026" s="3059"/>
      <c r="D1026" s="2597"/>
      <c r="E1026" s="3320"/>
      <c r="F1026" s="3322"/>
      <c r="G1026" s="3347"/>
      <c r="H1026" s="2748"/>
      <c r="I1026" s="2700"/>
      <c r="J1026" s="2873"/>
      <c r="K1026" s="2749"/>
      <c r="L1026" s="2750"/>
      <c r="M1026" s="2750"/>
      <c r="N1026" s="2748"/>
      <c r="O1026" s="2751"/>
      <c r="P1026" s="3189"/>
      <c r="Q1026" s="3191"/>
      <c r="R1026" s="3191"/>
      <c r="S1026" s="3191"/>
      <c r="T1026" s="2877"/>
      <c r="U1026" s="2748"/>
      <c r="V1026" s="262"/>
      <c r="W1026" s="1193" t="s">
        <v>200</v>
      </c>
      <c r="X1026" s="37" t="s">
        <v>932</v>
      </c>
      <c r="Y1026" s="38">
        <v>0</v>
      </c>
      <c r="Z1026" s="20" t="s">
        <v>204</v>
      </c>
      <c r="AA1026" s="40">
        <v>0.37</v>
      </c>
      <c r="AB1026" s="21">
        <f t="shared" si="179"/>
        <v>0</v>
      </c>
      <c r="AC1026" s="21">
        <f t="shared" si="178"/>
        <v>0</v>
      </c>
      <c r="AD1026" s="41"/>
      <c r="AE1026" s="39"/>
      <c r="AF1026" s="24"/>
      <c r="AG1026" s="24" t="s">
        <v>199</v>
      </c>
      <c r="AH1026" s="3349"/>
    </row>
    <row r="1027" spans="1:34" ht="39.75" customHeight="1" x14ac:dyDescent="0.25">
      <c r="A1027" s="2572"/>
      <c r="B1027" s="2578"/>
      <c r="C1027" s="3059"/>
      <c r="D1027" s="2597"/>
      <c r="E1027" s="3320"/>
      <c r="F1027" s="3322"/>
      <c r="G1027" s="3347"/>
      <c r="H1027" s="2748"/>
      <c r="I1027" s="2700"/>
      <c r="J1027" s="2873"/>
      <c r="K1027" s="2749"/>
      <c r="L1027" s="2750"/>
      <c r="M1027" s="2750"/>
      <c r="N1027" s="2748"/>
      <c r="O1027" s="2751"/>
      <c r="P1027" s="3189"/>
      <c r="Q1027" s="3191"/>
      <c r="R1027" s="3191"/>
      <c r="S1027" s="3191"/>
      <c r="T1027" s="2877"/>
      <c r="U1027" s="2748"/>
      <c r="V1027" s="261"/>
      <c r="W1027" s="1192" t="s">
        <v>200</v>
      </c>
      <c r="X1027" s="280" t="s">
        <v>241</v>
      </c>
      <c r="Y1027" s="43">
        <v>0</v>
      </c>
      <c r="Z1027" s="26" t="s">
        <v>204</v>
      </c>
      <c r="AA1027" s="45">
        <v>0.64</v>
      </c>
      <c r="AB1027" s="27">
        <f t="shared" si="179"/>
        <v>0</v>
      </c>
      <c r="AC1027" s="27">
        <f t="shared" si="178"/>
        <v>0</v>
      </c>
      <c r="AD1027" s="46"/>
      <c r="AE1027" s="44"/>
      <c r="AF1027" s="24"/>
      <c r="AG1027" s="24" t="s">
        <v>199</v>
      </c>
      <c r="AH1027" s="3349"/>
    </row>
    <row r="1028" spans="1:34" ht="31.5" customHeight="1" x14ac:dyDescent="0.25">
      <c r="A1028" s="2572"/>
      <c r="B1028" s="2578"/>
      <c r="C1028" s="3058" t="s">
        <v>19</v>
      </c>
      <c r="D1028" s="2596" t="s">
        <v>20</v>
      </c>
      <c r="E1028" s="3328" t="s">
        <v>74</v>
      </c>
      <c r="F1028" s="3330" t="s">
        <v>200</v>
      </c>
      <c r="G1028" s="2845" t="s">
        <v>933</v>
      </c>
      <c r="H1028" s="2845" t="s">
        <v>900</v>
      </c>
      <c r="I1028" s="2677" t="s">
        <v>901</v>
      </c>
      <c r="J1028" s="2760">
        <v>950</v>
      </c>
      <c r="K1028" s="3344">
        <v>400</v>
      </c>
      <c r="L1028" s="2761">
        <v>20</v>
      </c>
      <c r="M1028" s="2761">
        <v>24</v>
      </c>
      <c r="N1028" s="2845" t="s">
        <v>934</v>
      </c>
      <c r="O1028" s="2855" t="s">
        <v>935</v>
      </c>
      <c r="P1028" s="3188">
        <v>0</v>
      </c>
      <c r="Q1028" s="3190">
        <v>0</v>
      </c>
      <c r="R1028" s="3190">
        <v>0</v>
      </c>
      <c r="S1028" s="3190">
        <v>0</v>
      </c>
      <c r="T1028" s="2953">
        <f>SUM(P1028:R1030)</f>
        <v>0</v>
      </c>
      <c r="U1028" s="2677" t="s">
        <v>902</v>
      </c>
      <c r="V1028" s="661" t="s">
        <v>197</v>
      </c>
      <c r="W1028" s="175"/>
      <c r="X1028" s="162" t="s">
        <v>198</v>
      </c>
      <c r="Y1028" s="48"/>
      <c r="Z1028" s="49"/>
      <c r="AA1028" s="50"/>
      <c r="AB1028" s="34"/>
      <c r="AC1028" s="34"/>
      <c r="AD1028" s="259">
        <f>SUM(AC1029:AC1030)</f>
        <v>0</v>
      </c>
      <c r="AE1028" s="49"/>
      <c r="AF1028" s="36"/>
      <c r="AG1028" s="36"/>
      <c r="AH1028" s="1034"/>
    </row>
    <row r="1029" spans="1:34" ht="31.5" customHeight="1" x14ac:dyDescent="0.25">
      <c r="A1029" s="2572"/>
      <c r="B1029" s="2578"/>
      <c r="C1029" s="3059"/>
      <c r="D1029" s="2597"/>
      <c r="E1029" s="3320"/>
      <c r="F1029" s="3322"/>
      <c r="G1029" s="2748"/>
      <c r="H1029" s="2748"/>
      <c r="I1029" s="2620"/>
      <c r="J1029" s="2749"/>
      <c r="K1029" s="3345"/>
      <c r="L1029" s="2750"/>
      <c r="M1029" s="2750"/>
      <c r="N1029" s="2748"/>
      <c r="O1029" s="2751"/>
      <c r="P1029" s="3189"/>
      <c r="Q1029" s="3191"/>
      <c r="R1029" s="3191"/>
      <c r="S1029" s="3191"/>
      <c r="T1029" s="2752"/>
      <c r="U1029" s="2620"/>
      <c r="V1029" s="262"/>
      <c r="W1029" s="1193" t="s">
        <v>200</v>
      </c>
      <c r="X1029" s="270" t="s">
        <v>936</v>
      </c>
      <c r="Y1029" s="38">
        <v>0</v>
      </c>
      <c r="Z1029" s="39" t="s">
        <v>235</v>
      </c>
      <c r="AA1029" s="40">
        <v>0.49</v>
      </c>
      <c r="AB1029" s="21">
        <f t="shared" si="179"/>
        <v>0</v>
      </c>
      <c r="AC1029" s="21">
        <f t="shared" si="178"/>
        <v>0</v>
      </c>
      <c r="AD1029" s="41"/>
      <c r="AE1029" s="39"/>
      <c r="AF1029" s="24"/>
      <c r="AG1029" s="24" t="s">
        <v>199</v>
      </c>
      <c r="AH1029" s="1028"/>
    </row>
    <row r="1030" spans="1:34" ht="31.5" customHeight="1" x14ac:dyDescent="0.25">
      <c r="A1030" s="2572"/>
      <c r="B1030" s="2578"/>
      <c r="C1030" s="3059"/>
      <c r="D1030" s="2597"/>
      <c r="E1030" s="3320"/>
      <c r="F1030" s="3322"/>
      <c r="G1030" s="2748"/>
      <c r="H1030" s="2748"/>
      <c r="I1030" s="2620"/>
      <c r="J1030" s="2749"/>
      <c r="K1030" s="3345"/>
      <c r="L1030" s="2750"/>
      <c r="M1030" s="2750"/>
      <c r="N1030" s="2748"/>
      <c r="O1030" s="2751"/>
      <c r="P1030" s="3189"/>
      <c r="Q1030" s="3191"/>
      <c r="R1030" s="3191"/>
      <c r="S1030" s="3191"/>
      <c r="T1030" s="2752"/>
      <c r="U1030" s="2620"/>
      <c r="V1030" s="284"/>
      <c r="W1030" s="1194" t="s">
        <v>200</v>
      </c>
      <c r="X1030" s="272" t="s">
        <v>937</v>
      </c>
      <c r="Y1030" s="287">
        <v>0</v>
      </c>
      <c r="Z1030" s="55" t="s">
        <v>235</v>
      </c>
      <c r="AA1030" s="56">
        <v>1.54</v>
      </c>
      <c r="AB1030" s="116">
        <f t="shared" si="179"/>
        <v>0</v>
      </c>
      <c r="AC1030" s="116">
        <f t="shared" si="178"/>
        <v>0</v>
      </c>
      <c r="AD1030" s="57"/>
      <c r="AE1030" s="39"/>
      <c r="AF1030" s="24"/>
      <c r="AG1030" s="24" t="s">
        <v>199</v>
      </c>
      <c r="AH1030" s="1028"/>
    </row>
    <row r="1031" spans="1:34" ht="31.5" customHeight="1" x14ac:dyDescent="0.25">
      <c r="A1031" s="2572"/>
      <c r="B1031" s="2578"/>
      <c r="C1031" s="3058" t="s">
        <v>19</v>
      </c>
      <c r="D1031" s="2596" t="s">
        <v>20</v>
      </c>
      <c r="E1031" s="3328" t="s">
        <v>74</v>
      </c>
      <c r="F1031" s="3330" t="s">
        <v>200</v>
      </c>
      <c r="G1031" s="2845" t="s">
        <v>938</v>
      </c>
      <c r="H1031" s="2855" t="s">
        <v>903</v>
      </c>
      <c r="I1031" s="2677" t="s">
        <v>904</v>
      </c>
      <c r="J1031" s="2760">
        <v>3</v>
      </c>
      <c r="K1031" s="2760">
        <v>2</v>
      </c>
      <c r="L1031" s="2761">
        <v>6</v>
      </c>
      <c r="M1031" s="2761">
        <v>6</v>
      </c>
      <c r="N1031" s="2845" t="s">
        <v>939</v>
      </c>
      <c r="O1031" s="2855" t="s">
        <v>940</v>
      </c>
      <c r="P1031" s="3188">
        <v>22.02</v>
      </c>
      <c r="Q1031" s="3190">
        <v>0</v>
      </c>
      <c r="R1031" s="3190">
        <v>0</v>
      </c>
      <c r="S1031" s="3190">
        <v>0</v>
      </c>
      <c r="T1031" s="2953">
        <f>SUM(P1031:R1033)</f>
        <v>22.02</v>
      </c>
      <c r="U1031" s="2845" t="s">
        <v>905</v>
      </c>
      <c r="V1031" s="676" t="s">
        <v>197</v>
      </c>
      <c r="W1031" s="181"/>
      <c r="X1031" s="30" t="s">
        <v>198</v>
      </c>
      <c r="Y1031" s="31"/>
      <c r="Z1031" s="32"/>
      <c r="AA1031" s="33"/>
      <c r="AB1031" s="15"/>
      <c r="AC1031" s="15"/>
      <c r="AD1031" s="2337">
        <f>SUM(AC1032:AC1033)</f>
        <v>0</v>
      </c>
      <c r="AE1031" s="32"/>
      <c r="AF1031" s="36"/>
      <c r="AG1031" s="36"/>
      <c r="AH1031" s="1034"/>
    </row>
    <row r="1032" spans="1:34" ht="31.5" customHeight="1" x14ac:dyDescent="0.25">
      <c r="A1032" s="2572"/>
      <c r="B1032" s="2578"/>
      <c r="C1032" s="3059"/>
      <c r="D1032" s="2597"/>
      <c r="E1032" s="3320"/>
      <c r="F1032" s="3322"/>
      <c r="G1032" s="2748"/>
      <c r="H1032" s="2751"/>
      <c r="I1032" s="2620"/>
      <c r="J1032" s="2749"/>
      <c r="K1032" s="2749"/>
      <c r="L1032" s="2750"/>
      <c r="M1032" s="2750"/>
      <c r="N1032" s="2748"/>
      <c r="O1032" s="2751"/>
      <c r="P1032" s="3189"/>
      <c r="Q1032" s="3191"/>
      <c r="R1032" s="3191"/>
      <c r="S1032" s="3191"/>
      <c r="T1032" s="2752"/>
      <c r="U1032" s="2748"/>
      <c r="V1032" s="262"/>
      <c r="W1032" s="1193" t="s">
        <v>200</v>
      </c>
      <c r="X1032" s="270" t="s">
        <v>906</v>
      </c>
      <c r="Y1032" s="38">
        <v>0</v>
      </c>
      <c r="Z1032" s="39" t="s">
        <v>204</v>
      </c>
      <c r="AA1032" s="40">
        <v>0.5</v>
      </c>
      <c r="AB1032" s="21">
        <f t="shared" si="179"/>
        <v>0</v>
      </c>
      <c r="AC1032" s="21">
        <f t="shared" si="178"/>
        <v>0</v>
      </c>
      <c r="AD1032" s="41"/>
      <c r="AE1032" s="39"/>
      <c r="AF1032" s="24"/>
      <c r="AG1032" s="24" t="s">
        <v>199</v>
      </c>
      <c r="AH1032" s="1028"/>
    </row>
    <row r="1033" spans="1:34" ht="31.5" customHeight="1" x14ac:dyDescent="0.25">
      <c r="A1033" s="2572"/>
      <c r="B1033" s="2578"/>
      <c r="C1033" s="3059"/>
      <c r="D1033" s="2597"/>
      <c r="E1033" s="3320"/>
      <c r="F1033" s="3322"/>
      <c r="G1033" s="2748"/>
      <c r="H1033" s="2751"/>
      <c r="I1033" s="2620"/>
      <c r="J1033" s="2749"/>
      <c r="K1033" s="2749"/>
      <c r="L1033" s="2750"/>
      <c r="M1033" s="2750"/>
      <c r="N1033" s="2748"/>
      <c r="O1033" s="2751"/>
      <c r="P1033" s="3189"/>
      <c r="Q1033" s="3191"/>
      <c r="R1033" s="3191"/>
      <c r="S1033" s="3191"/>
      <c r="T1033" s="2752"/>
      <c r="U1033" s="2748"/>
      <c r="V1033" s="261"/>
      <c r="W1033" s="1192" t="s">
        <v>200</v>
      </c>
      <c r="X1033" s="269" t="s">
        <v>941</v>
      </c>
      <c r="Y1033" s="43">
        <v>0</v>
      </c>
      <c r="Z1033" s="44" t="s">
        <v>204</v>
      </c>
      <c r="AA1033" s="45">
        <v>9.83</v>
      </c>
      <c r="AB1033" s="27">
        <f t="shared" si="179"/>
        <v>0</v>
      </c>
      <c r="AC1033" s="27">
        <f t="shared" si="178"/>
        <v>0</v>
      </c>
      <c r="AD1033" s="46"/>
      <c r="AE1033" s="39"/>
      <c r="AF1033" s="24"/>
      <c r="AG1033" s="24" t="s">
        <v>199</v>
      </c>
      <c r="AH1033" s="1028"/>
    </row>
    <row r="1034" spans="1:34" ht="33.950000000000003" customHeight="1" x14ac:dyDescent="0.25">
      <c r="A1034" s="2572"/>
      <c r="B1034" s="2578"/>
      <c r="C1034" s="3058" t="s">
        <v>19</v>
      </c>
      <c r="D1034" s="2596" t="s">
        <v>20</v>
      </c>
      <c r="E1034" s="3328" t="s">
        <v>907</v>
      </c>
      <c r="F1034" s="3330" t="s">
        <v>200</v>
      </c>
      <c r="G1034" s="2845" t="s">
        <v>942</v>
      </c>
      <c r="H1034" s="2845" t="s">
        <v>908</v>
      </c>
      <c r="I1034" s="2699" t="s">
        <v>909</v>
      </c>
      <c r="J1034" s="2760">
        <v>7</v>
      </c>
      <c r="K1034" s="2760">
        <v>8</v>
      </c>
      <c r="L1034" s="2761">
        <v>8</v>
      </c>
      <c r="M1034" s="2761">
        <v>8</v>
      </c>
      <c r="N1034" s="2845" t="s">
        <v>943</v>
      </c>
      <c r="O1034" s="2855" t="s">
        <v>944</v>
      </c>
      <c r="P1034" s="3188">
        <v>0</v>
      </c>
      <c r="Q1034" s="3190">
        <v>0</v>
      </c>
      <c r="R1034" s="3190">
        <v>0</v>
      </c>
      <c r="S1034" s="3190">
        <v>0</v>
      </c>
      <c r="T1034" s="2953">
        <f>SUM(P1034:R1037)</f>
        <v>0</v>
      </c>
      <c r="U1034" s="2845" t="s">
        <v>910</v>
      </c>
      <c r="V1034" s="675" t="s">
        <v>201</v>
      </c>
      <c r="W1034" s="285"/>
      <c r="X1034" s="286" t="s">
        <v>225</v>
      </c>
      <c r="Y1034" s="48"/>
      <c r="Z1034" s="49"/>
      <c r="AA1034" s="50"/>
      <c r="AB1034" s="34"/>
      <c r="AC1034" s="34"/>
      <c r="AD1034" s="2338">
        <f>SUM(AC1035:AC1037)</f>
        <v>362.57760000000002</v>
      </c>
      <c r="AE1034" s="32"/>
      <c r="AF1034" s="36"/>
      <c r="AG1034" s="36"/>
      <c r="AH1034" s="1034"/>
    </row>
    <row r="1035" spans="1:34" ht="18" customHeight="1" x14ac:dyDescent="0.25">
      <c r="A1035" s="2572"/>
      <c r="B1035" s="2578"/>
      <c r="C1035" s="3059"/>
      <c r="D1035" s="2597"/>
      <c r="E1035" s="3320"/>
      <c r="F1035" s="3322"/>
      <c r="G1035" s="2748"/>
      <c r="H1035" s="2748"/>
      <c r="I1035" s="2700"/>
      <c r="J1035" s="2749"/>
      <c r="K1035" s="2749"/>
      <c r="L1035" s="2750"/>
      <c r="M1035" s="2750"/>
      <c r="N1035" s="2748"/>
      <c r="O1035" s="2751"/>
      <c r="P1035" s="3189"/>
      <c r="Q1035" s="3191"/>
      <c r="R1035" s="3191"/>
      <c r="S1035" s="3191"/>
      <c r="T1035" s="2752"/>
      <c r="U1035" s="2748"/>
      <c r="V1035" s="262"/>
      <c r="W1035" s="1193" t="s">
        <v>200</v>
      </c>
      <c r="X1035" s="267" t="s">
        <v>2805</v>
      </c>
      <c r="Y1035" s="38">
        <v>1</v>
      </c>
      <c r="Z1035" s="39" t="s">
        <v>204</v>
      </c>
      <c r="AA1035" s="40">
        <v>109.45</v>
      </c>
      <c r="AB1035" s="21">
        <f t="shared" si="179"/>
        <v>109.45</v>
      </c>
      <c r="AC1035" s="21">
        <f t="shared" si="178"/>
        <v>122.584</v>
      </c>
      <c r="AD1035" s="41"/>
      <c r="AE1035" s="39"/>
      <c r="AF1035" s="24"/>
      <c r="AG1035" s="24" t="s">
        <v>199</v>
      </c>
      <c r="AH1035" s="1028"/>
    </row>
    <row r="1036" spans="1:34" ht="18" customHeight="1" x14ac:dyDescent="0.25">
      <c r="A1036" s="2572"/>
      <c r="B1036" s="2578"/>
      <c r="C1036" s="3059"/>
      <c r="D1036" s="2597"/>
      <c r="E1036" s="3320"/>
      <c r="F1036" s="3322"/>
      <c r="G1036" s="2748"/>
      <c r="H1036" s="2748"/>
      <c r="I1036" s="2700"/>
      <c r="J1036" s="2749"/>
      <c r="K1036" s="2749"/>
      <c r="L1036" s="2750"/>
      <c r="M1036" s="2750"/>
      <c r="N1036" s="2748"/>
      <c r="O1036" s="2751"/>
      <c r="P1036" s="3189"/>
      <c r="Q1036" s="3191"/>
      <c r="R1036" s="3191"/>
      <c r="S1036" s="3191"/>
      <c r="T1036" s="2752"/>
      <c r="U1036" s="2748"/>
      <c r="V1036" s="260"/>
      <c r="W1036" s="1185" t="s">
        <v>200</v>
      </c>
      <c r="X1036" s="267" t="s">
        <v>2806</v>
      </c>
      <c r="Y1036" s="38">
        <v>1</v>
      </c>
      <c r="Z1036" s="39" t="s">
        <v>204</v>
      </c>
      <c r="AA1036" s="40">
        <v>107.14</v>
      </c>
      <c r="AB1036" s="21">
        <f t="shared" si="179"/>
        <v>107.14</v>
      </c>
      <c r="AC1036" s="21">
        <f t="shared" si="178"/>
        <v>119.99680000000001</v>
      </c>
      <c r="AD1036" s="41"/>
      <c r="AE1036" s="39"/>
      <c r="AF1036" s="24"/>
      <c r="AG1036" s="24" t="s">
        <v>199</v>
      </c>
      <c r="AH1036" s="1028"/>
    </row>
    <row r="1037" spans="1:34" ht="18" customHeight="1" x14ac:dyDescent="0.25">
      <c r="A1037" s="2572"/>
      <c r="B1037" s="2578"/>
      <c r="C1037" s="3060"/>
      <c r="D1037" s="2598"/>
      <c r="E1037" s="3329"/>
      <c r="F1037" s="3331"/>
      <c r="G1037" s="2846"/>
      <c r="H1037" s="2846"/>
      <c r="I1037" s="2651"/>
      <c r="J1037" s="2848"/>
      <c r="K1037" s="2848"/>
      <c r="L1037" s="2881"/>
      <c r="M1037" s="2881"/>
      <c r="N1037" s="2846"/>
      <c r="O1037" s="2882"/>
      <c r="P1037" s="3224"/>
      <c r="Q1037" s="3225"/>
      <c r="R1037" s="3225"/>
      <c r="S1037" s="3225"/>
      <c r="T1037" s="2955"/>
      <c r="U1037" s="2846"/>
      <c r="V1037" s="261"/>
      <c r="W1037" s="1192" t="s">
        <v>200</v>
      </c>
      <c r="X1037" s="267" t="s">
        <v>2807</v>
      </c>
      <c r="Y1037" s="43">
        <v>1</v>
      </c>
      <c r="Z1037" s="44" t="s">
        <v>204</v>
      </c>
      <c r="AA1037" s="45">
        <v>107.14</v>
      </c>
      <c r="AB1037" s="27">
        <f t="shared" si="179"/>
        <v>107.14</v>
      </c>
      <c r="AC1037" s="27">
        <f t="shared" si="178"/>
        <v>119.99680000000001</v>
      </c>
      <c r="AD1037" s="46"/>
      <c r="AE1037" s="44"/>
      <c r="AF1037" s="29"/>
      <c r="AG1037" s="29" t="s">
        <v>199</v>
      </c>
      <c r="AH1037" s="1029"/>
    </row>
    <row r="1038" spans="1:34" ht="33.950000000000003" customHeight="1" x14ac:dyDescent="0.25">
      <c r="A1038" s="2572"/>
      <c r="B1038" s="2578"/>
      <c r="C1038" s="3058" t="s">
        <v>19</v>
      </c>
      <c r="D1038" s="2596" t="s">
        <v>20</v>
      </c>
      <c r="E1038" s="3328" t="s">
        <v>74</v>
      </c>
      <c r="F1038" s="3330" t="s">
        <v>200</v>
      </c>
      <c r="G1038" s="2845" t="s">
        <v>945</v>
      </c>
      <c r="H1038" s="3335" t="s">
        <v>946</v>
      </c>
      <c r="I1038" s="3338" t="s">
        <v>911</v>
      </c>
      <c r="J1038" s="3341">
        <v>6</v>
      </c>
      <c r="K1038" s="2760">
        <v>6</v>
      </c>
      <c r="L1038" s="2761">
        <v>20</v>
      </c>
      <c r="M1038" s="2761">
        <v>24</v>
      </c>
      <c r="N1038" s="2845" t="s">
        <v>947</v>
      </c>
      <c r="O1038" s="2855" t="s">
        <v>948</v>
      </c>
      <c r="P1038" s="3188">
        <v>313.60000000000002</v>
      </c>
      <c r="Q1038" s="3190">
        <v>0</v>
      </c>
      <c r="R1038" s="3190">
        <v>0</v>
      </c>
      <c r="S1038" s="3190">
        <v>0</v>
      </c>
      <c r="T1038" s="2953">
        <f>SUM(P1038:R1042)</f>
        <v>313.60000000000002</v>
      </c>
      <c r="U1038" s="2845" t="s">
        <v>912</v>
      </c>
      <c r="V1038" s="675" t="s">
        <v>201</v>
      </c>
      <c r="W1038" s="275"/>
      <c r="X1038" s="271" t="s">
        <v>225</v>
      </c>
      <c r="Y1038" s="31"/>
      <c r="Z1038" s="32"/>
      <c r="AA1038" s="33"/>
      <c r="AB1038" s="15"/>
      <c r="AC1038" s="34"/>
      <c r="AD1038" s="259">
        <f>SUM(AC1039:AC1042)</f>
        <v>313.60000000000002</v>
      </c>
      <c r="AE1038" s="32"/>
      <c r="AF1038" s="36"/>
      <c r="AG1038" s="36"/>
      <c r="AH1038" s="1034"/>
    </row>
    <row r="1039" spans="1:34" ht="18" customHeight="1" x14ac:dyDescent="0.25">
      <c r="A1039" s="2572"/>
      <c r="B1039" s="2578"/>
      <c r="C1039" s="3059"/>
      <c r="D1039" s="2597"/>
      <c r="E1039" s="3320"/>
      <c r="F1039" s="3322"/>
      <c r="G1039" s="2748"/>
      <c r="H1039" s="3336"/>
      <c r="I1039" s="3339"/>
      <c r="J1039" s="3342"/>
      <c r="K1039" s="2749"/>
      <c r="L1039" s="2750"/>
      <c r="M1039" s="2750"/>
      <c r="N1039" s="2748"/>
      <c r="O1039" s="2751"/>
      <c r="P1039" s="3189"/>
      <c r="Q1039" s="3191"/>
      <c r="R1039" s="3191"/>
      <c r="S1039" s="3191"/>
      <c r="T1039" s="2752"/>
      <c r="U1039" s="2748"/>
      <c r="V1039" s="262"/>
      <c r="W1039" s="1193" t="s">
        <v>200</v>
      </c>
      <c r="X1039" s="268" t="s">
        <v>949</v>
      </c>
      <c r="Y1039" s="38">
        <v>0</v>
      </c>
      <c r="Z1039" s="39" t="s">
        <v>204</v>
      </c>
      <c r="AA1039" s="40">
        <v>140</v>
      </c>
      <c r="AB1039" s="21">
        <f t="shared" si="179"/>
        <v>0</v>
      </c>
      <c r="AC1039" s="21">
        <f t="shared" si="178"/>
        <v>0</v>
      </c>
      <c r="AD1039" s="41"/>
      <c r="AE1039" s="39"/>
      <c r="AF1039" s="24"/>
      <c r="AG1039" s="24" t="s">
        <v>199</v>
      </c>
      <c r="AH1039" s="1028"/>
    </row>
    <row r="1040" spans="1:34" ht="18" customHeight="1" x14ac:dyDescent="0.25">
      <c r="A1040" s="2572"/>
      <c r="B1040" s="2578"/>
      <c r="C1040" s="3059"/>
      <c r="D1040" s="2597"/>
      <c r="E1040" s="3320"/>
      <c r="F1040" s="3322"/>
      <c r="G1040" s="2748"/>
      <c r="H1040" s="3336"/>
      <c r="I1040" s="3339"/>
      <c r="J1040" s="3342"/>
      <c r="K1040" s="2749"/>
      <c r="L1040" s="2750"/>
      <c r="M1040" s="2750"/>
      <c r="N1040" s="2748"/>
      <c r="O1040" s="2751"/>
      <c r="P1040" s="3189"/>
      <c r="Q1040" s="3191"/>
      <c r="R1040" s="3191"/>
      <c r="S1040" s="3191"/>
      <c r="T1040" s="2752"/>
      <c r="U1040" s="2748"/>
      <c r="V1040" s="260"/>
      <c r="W1040" s="1185" t="s">
        <v>200</v>
      </c>
      <c r="X1040" s="272" t="s">
        <v>950</v>
      </c>
      <c r="Y1040" s="38">
        <v>0</v>
      </c>
      <c r="Z1040" s="39" t="s">
        <v>204</v>
      </c>
      <c r="AA1040" s="40">
        <v>135</v>
      </c>
      <c r="AB1040" s="21">
        <f t="shared" si="179"/>
        <v>0</v>
      </c>
      <c r="AC1040" s="21">
        <f t="shared" si="178"/>
        <v>0</v>
      </c>
      <c r="AD1040" s="41"/>
      <c r="AE1040" s="39"/>
      <c r="AF1040" s="24"/>
      <c r="AG1040" s="24" t="s">
        <v>199</v>
      </c>
      <c r="AH1040" s="1028"/>
    </row>
    <row r="1041" spans="1:34" ht="18" customHeight="1" x14ac:dyDescent="0.25">
      <c r="A1041" s="2572"/>
      <c r="B1041" s="2578"/>
      <c r="C1041" s="3059"/>
      <c r="D1041" s="2597"/>
      <c r="E1041" s="3320"/>
      <c r="F1041" s="3322"/>
      <c r="G1041" s="2748"/>
      <c r="H1041" s="3336"/>
      <c r="I1041" s="3339"/>
      <c r="J1041" s="3342"/>
      <c r="K1041" s="2749"/>
      <c r="L1041" s="2750"/>
      <c r="M1041" s="2750"/>
      <c r="N1041" s="2748"/>
      <c r="O1041" s="2751"/>
      <c r="P1041" s="3189"/>
      <c r="Q1041" s="3191"/>
      <c r="R1041" s="3191"/>
      <c r="S1041" s="3191"/>
      <c r="T1041" s="2752"/>
      <c r="U1041" s="2748"/>
      <c r="V1041" s="260"/>
      <c r="W1041" s="1185" t="s">
        <v>200</v>
      </c>
      <c r="X1041" s="37" t="s">
        <v>951</v>
      </c>
      <c r="Y1041" s="38">
        <v>1</v>
      </c>
      <c r="Z1041" s="39" t="s">
        <v>204</v>
      </c>
      <c r="AA1041" s="40">
        <v>90</v>
      </c>
      <c r="AB1041" s="21">
        <f t="shared" si="179"/>
        <v>90</v>
      </c>
      <c r="AC1041" s="21">
        <f t="shared" si="178"/>
        <v>100.8</v>
      </c>
      <c r="AD1041" s="41"/>
      <c r="AE1041" s="39"/>
      <c r="AF1041" s="24"/>
      <c r="AG1041" s="24" t="s">
        <v>199</v>
      </c>
      <c r="AH1041" s="1028"/>
    </row>
    <row r="1042" spans="1:34" ht="18" customHeight="1" x14ac:dyDescent="0.25">
      <c r="A1042" s="2573"/>
      <c r="B1042" s="2579"/>
      <c r="C1042" s="3060"/>
      <c r="D1042" s="2598"/>
      <c r="E1042" s="3329"/>
      <c r="F1042" s="3331"/>
      <c r="G1042" s="2846"/>
      <c r="H1042" s="3337"/>
      <c r="I1042" s="3340"/>
      <c r="J1042" s="3343"/>
      <c r="K1042" s="2848"/>
      <c r="L1042" s="2881"/>
      <c r="M1042" s="2881"/>
      <c r="N1042" s="2846"/>
      <c r="O1042" s="2882"/>
      <c r="P1042" s="3224"/>
      <c r="Q1042" s="3225"/>
      <c r="R1042" s="3225"/>
      <c r="S1042" s="3225"/>
      <c r="T1042" s="2955"/>
      <c r="U1042" s="2846"/>
      <c r="V1042" s="261"/>
      <c r="W1042" s="1192" t="s">
        <v>200</v>
      </c>
      <c r="X1042" s="37" t="s">
        <v>952</v>
      </c>
      <c r="Y1042" s="43">
        <v>2</v>
      </c>
      <c r="Z1042" s="44" t="s">
        <v>204</v>
      </c>
      <c r="AA1042" s="45">
        <v>95</v>
      </c>
      <c r="AB1042" s="27">
        <f t="shared" si="179"/>
        <v>190</v>
      </c>
      <c r="AC1042" s="27">
        <f t="shared" si="178"/>
        <v>212.8</v>
      </c>
      <c r="AD1042" s="46"/>
      <c r="AE1042" s="44"/>
      <c r="AF1042" s="29"/>
      <c r="AG1042" s="29" t="s">
        <v>199</v>
      </c>
      <c r="AH1042" s="1029"/>
    </row>
    <row r="1043" spans="1:34" ht="33.950000000000003" customHeight="1" x14ac:dyDescent="0.25">
      <c r="A1043" s="2571" t="s">
        <v>158</v>
      </c>
      <c r="B1043" s="2568" t="s">
        <v>159</v>
      </c>
      <c r="C1043" s="3058" t="s">
        <v>19</v>
      </c>
      <c r="D1043" s="2596" t="s">
        <v>20</v>
      </c>
      <c r="E1043" s="3328" t="s">
        <v>74</v>
      </c>
      <c r="F1043" s="3330" t="s">
        <v>200</v>
      </c>
      <c r="G1043" s="2845" t="s">
        <v>961</v>
      </c>
      <c r="H1043" s="2845" t="s">
        <v>913</v>
      </c>
      <c r="I1043" s="2845" t="s">
        <v>914</v>
      </c>
      <c r="J1043" s="3332">
        <v>1</v>
      </c>
      <c r="K1043" s="3332">
        <v>2</v>
      </c>
      <c r="L1043" s="3325">
        <v>3</v>
      </c>
      <c r="M1043" s="3325">
        <v>4</v>
      </c>
      <c r="N1043" s="2768" t="s">
        <v>953</v>
      </c>
      <c r="O1043" s="2855" t="s">
        <v>954</v>
      </c>
      <c r="P1043" s="3188">
        <v>200</v>
      </c>
      <c r="Q1043" s="3190">
        <v>0</v>
      </c>
      <c r="R1043" s="3190">
        <v>0</v>
      </c>
      <c r="S1043" s="3190">
        <v>0</v>
      </c>
      <c r="T1043" s="2953">
        <f>SUM(P1043:R1046)</f>
        <v>200</v>
      </c>
      <c r="U1043" s="2677" t="s">
        <v>915</v>
      </c>
      <c r="V1043" s="644" t="s">
        <v>215</v>
      </c>
      <c r="W1043" s="229"/>
      <c r="X1043" s="230" t="s">
        <v>206</v>
      </c>
      <c r="Y1043" s="31"/>
      <c r="Z1043" s="32"/>
      <c r="AA1043" s="33"/>
      <c r="AB1043" s="15"/>
      <c r="AC1043" s="15"/>
      <c r="AD1043" s="2337">
        <f>SUM(AC1044:AC1045)</f>
        <v>0</v>
      </c>
      <c r="AE1043" s="32"/>
      <c r="AF1043" s="36"/>
      <c r="AG1043" s="36"/>
      <c r="AH1043" s="1034"/>
    </row>
    <row r="1044" spans="1:34" ht="18" customHeight="1" x14ac:dyDescent="0.25">
      <c r="A1044" s="2572"/>
      <c r="B1044" s="2569"/>
      <c r="C1044" s="3059"/>
      <c r="D1044" s="2597"/>
      <c r="E1044" s="3320"/>
      <c r="F1044" s="3322"/>
      <c r="G1044" s="2748"/>
      <c r="H1044" s="2748"/>
      <c r="I1044" s="2748"/>
      <c r="J1044" s="3333"/>
      <c r="K1044" s="3333"/>
      <c r="L1044" s="3326"/>
      <c r="M1044" s="3326"/>
      <c r="N1044" s="2605"/>
      <c r="O1044" s="2751"/>
      <c r="P1044" s="3189"/>
      <c r="Q1044" s="3191"/>
      <c r="R1044" s="3191"/>
      <c r="S1044" s="3191"/>
      <c r="T1044" s="2752"/>
      <c r="U1044" s="2620"/>
      <c r="V1044" s="262"/>
      <c r="W1044" s="1193" t="s">
        <v>200</v>
      </c>
      <c r="X1044" s="37" t="s">
        <v>955</v>
      </c>
      <c r="Y1044" s="38">
        <v>0</v>
      </c>
      <c r="Z1044" s="39" t="s">
        <v>250</v>
      </c>
      <c r="AA1044" s="40">
        <v>178.57</v>
      </c>
      <c r="AB1044" s="21">
        <f t="shared" si="179"/>
        <v>0</v>
      </c>
      <c r="AC1044" s="21">
        <f t="shared" si="178"/>
        <v>0</v>
      </c>
      <c r="AD1044" s="41"/>
      <c r="AE1044" s="39"/>
      <c r="AF1044" s="24"/>
      <c r="AG1044" s="24" t="s">
        <v>199</v>
      </c>
      <c r="AH1044" s="1028"/>
    </row>
    <row r="1045" spans="1:34" ht="18" customHeight="1" x14ac:dyDescent="0.25">
      <c r="A1045" s="2572"/>
      <c r="B1045" s="2569"/>
      <c r="C1045" s="3059"/>
      <c r="D1045" s="2597"/>
      <c r="E1045" s="3320"/>
      <c r="F1045" s="3322"/>
      <c r="G1045" s="2748"/>
      <c r="H1045" s="2748"/>
      <c r="I1045" s="2748"/>
      <c r="J1045" s="3333"/>
      <c r="K1045" s="3333"/>
      <c r="L1045" s="3326"/>
      <c r="M1045" s="3326"/>
      <c r="N1045" s="2605"/>
      <c r="O1045" s="2751"/>
      <c r="P1045" s="3189"/>
      <c r="Q1045" s="3191"/>
      <c r="R1045" s="3191"/>
      <c r="S1045" s="3191"/>
      <c r="T1045" s="2752"/>
      <c r="U1045" s="2620"/>
      <c r="V1045" s="702" t="s">
        <v>213</v>
      </c>
      <c r="W1045" s="276"/>
      <c r="X1045" s="273" t="s">
        <v>214</v>
      </c>
      <c r="Y1045" s="38"/>
      <c r="Z1045" s="39"/>
      <c r="AA1045" s="40"/>
      <c r="AB1045" s="21"/>
      <c r="AC1045" s="21"/>
      <c r="AD1045" s="259">
        <f>SUM(AC1046:AC1046)</f>
        <v>0</v>
      </c>
      <c r="AE1045" s="39"/>
      <c r="AF1045" s="24"/>
      <c r="AG1045" s="24"/>
      <c r="AH1045" s="1028"/>
    </row>
    <row r="1046" spans="1:34" ht="18" customHeight="1" x14ac:dyDescent="0.25">
      <c r="A1046" s="2572"/>
      <c r="B1046" s="2569"/>
      <c r="C1046" s="3060"/>
      <c r="D1046" s="2598"/>
      <c r="E1046" s="3329"/>
      <c r="F1046" s="3331"/>
      <c r="G1046" s="2846"/>
      <c r="H1046" s="2846"/>
      <c r="I1046" s="2846"/>
      <c r="J1046" s="3334"/>
      <c r="K1046" s="3334"/>
      <c r="L1046" s="3327"/>
      <c r="M1046" s="3327"/>
      <c r="N1046" s="2607"/>
      <c r="O1046" s="2882"/>
      <c r="P1046" s="3224"/>
      <c r="Q1046" s="3225"/>
      <c r="R1046" s="3225"/>
      <c r="S1046" s="3225"/>
      <c r="T1046" s="2955"/>
      <c r="U1046" s="2678"/>
      <c r="V1046" s="261"/>
      <c r="W1046" s="1192" t="s">
        <v>200</v>
      </c>
      <c r="X1046" s="280" t="s">
        <v>956</v>
      </c>
      <c r="Y1046" s="288">
        <v>0</v>
      </c>
      <c r="Z1046" s="44" t="s">
        <v>204</v>
      </c>
      <c r="AA1046" s="45">
        <v>313.39999999999998</v>
      </c>
      <c r="AB1046" s="27">
        <f t="shared" si="179"/>
        <v>0</v>
      </c>
      <c r="AC1046" s="27">
        <f t="shared" si="178"/>
        <v>0</v>
      </c>
      <c r="AD1046" s="46"/>
      <c r="AE1046" s="44"/>
      <c r="AF1046" s="29"/>
      <c r="AG1046" s="29" t="s">
        <v>199</v>
      </c>
      <c r="AH1046" s="1029"/>
    </row>
    <row r="1047" spans="1:34" s="18" customFormat="1" ht="22.5" customHeight="1" x14ac:dyDescent="0.25">
      <c r="A1047" s="2572"/>
      <c r="B1047" s="2569"/>
      <c r="C1047" s="2914" t="s">
        <v>19</v>
      </c>
      <c r="D1047" s="2597" t="s">
        <v>20</v>
      </c>
      <c r="E1047" s="3320" t="s">
        <v>74</v>
      </c>
      <c r="F1047" s="3322" t="s">
        <v>200</v>
      </c>
      <c r="G1047" s="2748" t="s">
        <v>957</v>
      </c>
      <c r="H1047" s="2748" t="s">
        <v>203</v>
      </c>
      <c r="I1047" s="2748" t="s">
        <v>958</v>
      </c>
      <c r="J1047" s="3138">
        <v>8</v>
      </c>
      <c r="K1047" s="3138">
        <v>8</v>
      </c>
      <c r="L1047" s="2854">
        <v>20</v>
      </c>
      <c r="M1047" s="2854">
        <v>24</v>
      </c>
      <c r="N1047" s="2748" t="s">
        <v>959</v>
      </c>
      <c r="O1047" s="2751" t="s">
        <v>221</v>
      </c>
      <c r="P1047" s="2905">
        <v>39.200000000000003</v>
      </c>
      <c r="Q1047" s="2908">
        <v>0</v>
      </c>
      <c r="R1047" s="2908">
        <v>0</v>
      </c>
      <c r="S1047" s="2908">
        <v>0</v>
      </c>
      <c r="T1047" s="2752">
        <f>SUM(P1047:R1049)</f>
        <v>39.200000000000003</v>
      </c>
      <c r="U1047" s="2748" t="s">
        <v>912</v>
      </c>
      <c r="V1047" s="661" t="s">
        <v>197</v>
      </c>
      <c r="W1047" s="175"/>
      <c r="X1047" s="162" t="s">
        <v>198</v>
      </c>
      <c r="Y1047" s="59"/>
      <c r="Z1047" s="60"/>
      <c r="AA1047" s="34"/>
      <c r="AB1047" s="34"/>
      <c r="AC1047" s="34"/>
      <c r="AD1047" s="2338">
        <f>SUM(AC1048:AC1049)</f>
        <v>0</v>
      </c>
      <c r="AE1047" s="60"/>
      <c r="AF1047" s="52"/>
      <c r="AG1047" s="52"/>
      <c r="AH1047" s="2745"/>
    </row>
    <row r="1048" spans="1:34" s="18" customFormat="1" ht="22.5" customHeight="1" x14ac:dyDescent="0.25">
      <c r="A1048" s="2572"/>
      <c r="B1048" s="2569"/>
      <c r="C1048" s="2797"/>
      <c r="D1048" s="2597"/>
      <c r="E1048" s="3320"/>
      <c r="F1048" s="3322"/>
      <c r="G1048" s="2748"/>
      <c r="H1048" s="2748"/>
      <c r="I1048" s="2748"/>
      <c r="J1048" s="3138"/>
      <c r="K1048" s="3138"/>
      <c r="L1048" s="2854"/>
      <c r="M1048" s="2854"/>
      <c r="N1048" s="2748"/>
      <c r="O1048" s="2751"/>
      <c r="P1048" s="2905"/>
      <c r="Q1048" s="2908"/>
      <c r="R1048" s="2908"/>
      <c r="S1048" s="2908"/>
      <c r="T1048" s="2752"/>
      <c r="U1048" s="2748"/>
      <c r="V1048" s="258"/>
      <c r="W1048" s="1183" t="s">
        <v>200</v>
      </c>
      <c r="X1048" s="263" t="s">
        <v>960</v>
      </c>
      <c r="Y1048" s="19">
        <v>0</v>
      </c>
      <c r="Z1048" s="39" t="s">
        <v>204</v>
      </c>
      <c r="AA1048" s="21">
        <v>0.75</v>
      </c>
      <c r="AB1048" s="21">
        <f t="shared" si="179"/>
        <v>0</v>
      </c>
      <c r="AC1048" s="21">
        <f t="shared" si="178"/>
        <v>0</v>
      </c>
      <c r="AD1048" s="22"/>
      <c r="AE1048" s="20"/>
      <c r="AF1048" s="24"/>
      <c r="AG1048" s="24" t="s">
        <v>199</v>
      </c>
      <c r="AH1048" s="2745"/>
    </row>
    <row r="1049" spans="1:34" s="18" customFormat="1" ht="22.5" customHeight="1" thickBot="1" x14ac:dyDescent="0.3">
      <c r="A1049" s="2572"/>
      <c r="B1049" s="2569"/>
      <c r="C1049" s="3319"/>
      <c r="D1049" s="2897"/>
      <c r="E1049" s="3321"/>
      <c r="F1049" s="3323"/>
      <c r="G1049" s="2826"/>
      <c r="H1049" s="2826"/>
      <c r="I1049" s="2826"/>
      <c r="J1049" s="3324"/>
      <c r="K1049" s="3324"/>
      <c r="L1049" s="2903"/>
      <c r="M1049" s="2903"/>
      <c r="N1049" s="2826"/>
      <c r="O1049" s="2832"/>
      <c r="P1049" s="2906"/>
      <c r="Q1049" s="2909"/>
      <c r="R1049" s="2909"/>
      <c r="S1049" s="2909"/>
      <c r="T1049" s="3155"/>
      <c r="U1049" s="2826"/>
      <c r="V1049" s="277"/>
      <c r="W1049" s="1195" t="s">
        <v>200</v>
      </c>
      <c r="X1049" s="278" t="s">
        <v>916</v>
      </c>
      <c r="Y1049" s="279">
        <v>0</v>
      </c>
      <c r="Z1049" s="119" t="s">
        <v>204</v>
      </c>
      <c r="AA1049" s="233">
        <v>0.2</v>
      </c>
      <c r="AB1049" s="64">
        <f t="shared" si="179"/>
        <v>0</v>
      </c>
      <c r="AC1049" s="64">
        <f t="shared" si="178"/>
        <v>0</v>
      </c>
      <c r="AD1049" s="65"/>
      <c r="AE1049" s="63"/>
      <c r="AF1049" s="66"/>
      <c r="AG1049" s="66" t="s">
        <v>199</v>
      </c>
      <c r="AH1049" s="2841"/>
    </row>
    <row r="1050" spans="1:34" s="67" customFormat="1" ht="22.5" customHeight="1" thickBot="1" x14ac:dyDescent="0.3">
      <c r="A1050" s="2572"/>
      <c r="B1050" s="2570"/>
      <c r="C1050" s="2592" t="s">
        <v>137</v>
      </c>
      <c r="D1050" s="2592"/>
      <c r="E1050" s="2592"/>
      <c r="F1050" s="2592"/>
      <c r="G1050" s="2592"/>
      <c r="H1050" s="2592"/>
      <c r="I1050" s="2592"/>
      <c r="J1050" s="2592"/>
      <c r="K1050" s="2592"/>
      <c r="L1050" s="2592"/>
      <c r="M1050" s="2592"/>
      <c r="N1050" s="2592"/>
      <c r="O1050" s="101" t="s">
        <v>138</v>
      </c>
      <c r="P1050" s="117">
        <f>SUM(P1016:P1048)</f>
        <v>676.18000000000006</v>
      </c>
      <c r="Q1050" s="117">
        <f>SUM(Q1016:Q1048)</f>
        <v>0</v>
      </c>
      <c r="R1050" s="117">
        <f>SUM(R1016:R1048)</f>
        <v>0</v>
      </c>
      <c r="S1050" s="117">
        <f>SUM(S1016:S1048)</f>
        <v>0</v>
      </c>
      <c r="T1050" s="117">
        <f>SUM(T1016:T1048)</f>
        <v>676.18000000000006</v>
      </c>
      <c r="U1050" s="103"/>
      <c r="V1050" s="3171" t="s">
        <v>139</v>
      </c>
      <c r="W1050" s="2592"/>
      <c r="X1050" s="2592"/>
      <c r="Y1050" s="2592"/>
      <c r="Z1050" s="2592"/>
      <c r="AA1050" s="2592"/>
      <c r="AB1050" s="2592"/>
      <c r="AC1050" s="101" t="s">
        <v>138</v>
      </c>
      <c r="AD1050" s="106">
        <f>SUM(AD1016:AD1049)</f>
        <v>676.17759999999998</v>
      </c>
      <c r="AE1050" s="3172"/>
      <c r="AF1050" s="3173"/>
      <c r="AG1050" s="3173"/>
      <c r="AH1050" s="3174"/>
    </row>
    <row r="1051" spans="1:34" s="18" customFormat="1" ht="18" customHeight="1" x14ac:dyDescent="0.25">
      <c r="A1051" s="2572"/>
      <c r="B1051" s="2586" t="s">
        <v>160</v>
      </c>
      <c r="C1051" s="3098" t="s">
        <v>1746</v>
      </c>
      <c r="D1051" s="3313" t="s">
        <v>20</v>
      </c>
      <c r="E1051" s="3099" t="s">
        <v>93</v>
      </c>
      <c r="F1051" s="3314" t="s">
        <v>200</v>
      </c>
      <c r="G1051" s="3099" t="s">
        <v>1747</v>
      </c>
      <c r="H1051" s="3099" t="s">
        <v>1748</v>
      </c>
      <c r="I1051" s="3315" t="s">
        <v>1749</v>
      </c>
      <c r="J1051" s="3317">
        <v>150</v>
      </c>
      <c r="K1051" s="3317">
        <v>80</v>
      </c>
      <c r="L1051" s="3318">
        <v>24</v>
      </c>
      <c r="M1051" s="3318">
        <v>24</v>
      </c>
      <c r="N1051" s="3099" t="s">
        <v>1750</v>
      </c>
      <c r="O1051" s="3100" t="s">
        <v>1751</v>
      </c>
      <c r="P1051" s="3101">
        <f>+AD1051+AD1059</f>
        <v>83.799485714285709</v>
      </c>
      <c r="Q1051" s="3102">
        <v>0</v>
      </c>
      <c r="R1051" s="3103">
        <v>0</v>
      </c>
      <c r="S1051" s="3103">
        <v>0</v>
      </c>
      <c r="T1051" s="3104">
        <f>SUM(P1051:R1062)</f>
        <v>83.799485714285709</v>
      </c>
      <c r="U1051" s="3099" t="s">
        <v>1752</v>
      </c>
      <c r="V1051" s="450" t="s">
        <v>197</v>
      </c>
      <c r="W1051" s="482"/>
      <c r="X1051" s="451" t="s">
        <v>1753</v>
      </c>
      <c r="Y1051" s="483"/>
      <c r="Z1051" s="1002"/>
      <c r="AA1051" s="452"/>
      <c r="AB1051" s="16"/>
      <c r="AC1051" s="16"/>
      <c r="AD1051" s="501">
        <f>+SUM(AC1052:AC1058)</f>
        <v>32.124285714285712</v>
      </c>
      <c r="AE1051" s="453"/>
      <c r="AF1051" s="453"/>
      <c r="AG1051" s="1513"/>
      <c r="AH1051" s="3094"/>
    </row>
    <row r="1052" spans="1:34" s="18" customFormat="1" ht="18" customHeight="1" x14ac:dyDescent="0.25">
      <c r="A1052" s="2572"/>
      <c r="B1052" s="2578"/>
      <c r="C1052" s="3033"/>
      <c r="D1052" s="3036"/>
      <c r="E1052" s="2998"/>
      <c r="F1052" s="3039"/>
      <c r="G1052" s="2998"/>
      <c r="H1052" s="2998"/>
      <c r="I1052" s="3316"/>
      <c r="J1052" s="3042"/>
      <c r="K1052" s="3042"/>
      <c r="L1052" s="3056"/>
      <c r="M1052" s="3056"/>
      <c r="N1052" s="2998"/>
      <c r="O1052" s="3048"/>
      <c r="P1052" s="3050"/>
      <c r="Q1052" s="3052"/>
      <c r="R1052" s="3054"/>
      <c r="S1052" s="3054"/>
      <c r="T1052" s="2996"/>
      <c r="U1052" s="2998"/>
      <c r="V1052" s="454"/>
      <c r="W1052" s="1183" t="s">
        <v>200</v>
      </c>
      <c r="X1052" s="455" t="s">
        <v>1754</v>
      </c>
      <c r="Y1052" s="484">
        <v>4</v>
      </c>
      <c r="Z1052" s="23" t="s">
        <v>218</v>
      </c>
      <c r="AA1052" s="1005">
        <v>2.9285714285714279</v>
      </c>
      <c r="AB1052" s="21">
        <f t="shared" ref="AB1052:AB1113" si="180">+Y1052*AA1052</f>
        <v>11.714285714285712</v>
      </c>
      <c r="AC1052" s="21">
        <f>+AB1052</f>
        <v>11.714285714285712</v>
      </c>
      <c r="AD1052" s="502"/>
      <c r="AE1052" s="24"/>
      <c r="AF1052" s="24" t="s">
        <v>199</v>
      </c>
      <c r="AG1052" s="1514"/>
      <c r="AH1052" s="3001"/>
    </row>
    <row r="1053" spans="1:34" s="18" customFormat="1" ht="18" customHeight="1" x14ac:dyDescent="0.25">
      <c r="A1053" s="2572"/>
      <c r="B1053" s="2578"/>
      <c r="C1053" s="3033"/>
      <c r="D1053" s="3036"/>
      <c r="E1053" s="2998"/>
      <c r="F1053" s="3039"/>
      <c r="G1053" s="2998"/>
      <c r="H1053" s="2998"/>
      <c r="I1053" s="3316"/>
      <c r="J1053" s="3042"/>
      <c r="K1053" s="3042"/>
      <c r="L1053" s="3056"/>
      <c r="M1053" s="3056"/>
      <c r="N1053" s="2998"/>
      <c r="O1053" s="3048"/>
      <c r="P1053" s="3050"/>
      <c r="Q1053" s="3052"/>
      <c r="R1053" s="3054"/>
      <c r="S1053" s="3054"/>
      <c r="T1053" s="2996"/>
      <c r="U1053" s="2998"/>
      <c r="V1053" s="454"/>
      <c r="W1053" s="1183" t="s">
        <v>200</v>
      </c>
      <c r="X1053" s="455" t="s">
        <v>1755</v>
      </c>
      <c r="Y1053" s="484">
        <v>12</v>
      </c>
      <c r="Z1053" s="23" t="s">
        <v>204</v>
      </c>
      <c r="AA1053" s="1005">
        <v>0.2232142857142857</v>
      </c>
      <c r="AB1053" s="21">
        <f t="shared" si="180"/>
        <v>2.6785714285714284</v>
      </c>
      <c r="AC1053" s="21">
        <f t="shared" ref="AC1053:AC1113" si="181">+AB1053*0.12+AB1053</f>
        <v>3</v>
      </c>
      <c r="AD1053" s="502"/>
      <c r="AE1053" s="24"/>
      <c r="AF1053" s="24" t="s">
        <v>199</v>
      </c>
      <c r="AG1053" s="1514"/>
      <c r="AH1053" s="3001"/>
    </row>
    <row r="1054" spans="1:34" s="18" customFormat="1" ht="18" customHeight="1" x14ac:dyDescent="0.25">
      <c r="A1054" s="2572"/>
      <c r="B1054" s="2578"/>
      <c r="C1054" s="3033"/>
      <c r="D1054" s="3036"/>
      <c r="E1054" s="2998"/>
      <c r="F1054" s="3039"/>
      <c r="G1054" s="2998"/>
      <c r="H1054" s="2998"/>
      <c r="I1054" s="3316"/>
      <c r="J1054" s="3042"/>
      <c r="K1054" s="3042"/>
      <c r="L1054" s="3056"/>
      <c r="M1054" s="3056"/>
      <c r="N1054" s="2998"/>
      <c r="O1054" s="3048"/>
      <c r="P1054" s="3050"/>
      <c r="Q1054" s="3052"/>
      <c r="R1054" s="3054"/>
      <c r="S1054" s="3054"/>
      <c r="T1054" s="2996"/>
      <c r="U1054" s="2998"/>
      <c r="V1054" s="454"/>
      <c r="W1054" s="1183" t="s">
        <v>200</v>
      </c>
      <c r="X1054" s="455" t="s">
        <v>1756</v>
      </c>
      <c r="Y1054" s="484">
        <v>12</v>
      </c>
      <c r="Z1054" s="23" t="s">
        <v>204</v>
      </c>
      <c r="AA1054" s="1005">
        <v>0.2232142857142857</v>
      </c>
      <c r="AB1054" s="21">
        <f t="shared" si="180"/>
        <v>2.6785714285714284</v>
      </c>
      <c r="AC1054" s="21">
        <f t="shared" si="181"/>
        <v>3</v>
      </c>
      <c r="AD1054" s="502"/>
      <c r="AE1054" s="24"/>
      <c r="AF1054" s="24" t="s">
        <v>199</v>
      </c>
      <c r="AG1054" s="1514"/>
      <c r="AH1054" s="3001"/>
    </row>
    <row r="1055" spans="1:34" s="18" customFormat="1" ht="18" customHeight="1" x14ac:dyDescent="0.25">
      <c r="A1055" s="2572"/>
      <c r="B1055" s="2578"/>
      <c r="C1055" s="3033"/>
      <c r="D1055" s="3036"/>
      <c r="E1055" s="2998"/>
      <c r="F1055" s="3039"/>
      <c r="G1055" s="2998"/>
      <c r="H1055" s="2998"/>
      <c r="I1055" s="3316"/>
      <c r="J1055" s="3042"/>
      <c r="K1055" s="3042"/>
      <c r="L1055" s="3056"/>
      <c r="M1055" s="3056"/>
      <c r="N1055" s="2998"/>
      <c r="O1055" s="3048"/>
      <c r="P1055" s="3050"/>
      <c r="Q1055" s="3052"/>
      <c r="R1055" s="3054"/>
      <c r="S1055" s="3054"/>
      <c r="T1055" s="2996"/>
      <c r="U1055" s="2998"/>
      <c r="V1055" s="454"/>
      <c r="W1055" s="1183" t="s">
        <v>200</v>
      </c>
      <c r="X1055" s="455" t="s">
        <v>1757</v>
      </c>
      <c r="Y1055" s="484">
        <v>12</v>
      </c>
      <c r="Z1055" s="23" t="s">
        <v>204</v>
      </c>
      <c r="AA1055" s="1005">
        <v>0.20535714285714285</v>
      </c>
      <c r="AB1055" s="21">
        <f t="shared" si="180"/>
        <v>2.4642857142857144</v>
      </c>
      <c r="AC1055" s="21">
        <f t="shared" si="181"/>
        <v>2.7600000000000002</v>
      </c>
      <c r="AD1055" s="502"/>
      <c r="AE1055" s="24"/>
      <c r="AF1055" s="24" t="s">
        <v>199</v>
      </c>
      <c r="AG1055" s="1514"/>
      <c r="AH1055" s="3001"/>
    </row>
    <row r="1056" spans="1:34" ht="18" customHeight="1" x14ac:dyDescent="0.25">
      <c r="A1056" s="2572"/>
      <c r="B1056" s="2578"/>
      <c r="C1056" s="3033"/>
      <c r="D1056" s="3036"/>
      <c r="E1056" s="2998"/>
      <c r="F1056" s="3039"/>
      <c r="G1056" s="2998"/>
      <c r="H1056" s="2998"/>
      <c r="I1056" s="3316"/>
      <c r="J1056" s="3042"/>
      <c r="K1056" s="3042"/>
      <c r="L1056" s="3056"/>
      <c r="M1056" s="3056"/>
      <c r="N1056" s="2998"/>
      <c r="O1056" s="3048"/>
      <c r="P1056" s="3050"/>
      <c r="Q1056" s="3052"/>
      <c r="R1056" s="3054"/>
      <c r="S1056" s="3054"/>
      <c r="T1056" s="2996"/>
      <c r="U1056" s="2998"/>
      <c r="V1056" s="454"/>
      <c r="W1056" s="1183" t="s">
        <v>200</v>
      </c>
      <c r="X1056" s="455" t="s">
        <v>1758</v>
      </c>
      <c r="Y1056" s="484">
        <v>3</v>
      </c>
      <c r="Z1056" s="23" t="s">
        <v>205</v>
      </c>
      <c r="AA1056" s="1005">
        <v>0.62499999999999989</v>
      </c>
      <c r="AB1056" s="21">
        <f t="shared" si="180"/>
        <v>1.8749999999999996</v>
      </c>
      <c r="AC1056" s="21">
        <f t="shared" si="181"/>
        <v>2.0999999999999996</v>
      </c>
      <c r="AD1056" s="502"/>
      <c r="AE1056" s="24"/>
      <c r="AF1056" s="24" t="s">
        <v>199</v>
      </c>
      <c r="AG1056" s="1514"/>
      <c r="AH1056" s="3001"/>
    </row>
    <row r="1057" spans="1:34" ht="18" customHeight="1" x14ac:dyDescent="0.25">
      <c r="A1057" s="2572"/>
      <c r="B1057" s="2578"/>
      <c r="C1057" s="3033"/>
      <c r="D1057" s="3036"/>
      <c r="E1057" s="2998"/>
      <c r="F1057" s="3039"/>
      <c r="G1057" s="2998"/>
      <c r="H1057" s="2998"/>
      <c r="I1057" s="3316"/>
      <c r="J1057" s="3042"/>
      <c r="K1057" s="3042"/>
      <c r="L1057" s="3056"/>
      <c r="M1057" s="3056"/>
      <c r="N1057" s="2998"/>
      <c r="O1057" s="3048"/>
      <c r="P1057" s="3050"/>
      <c r="Q1057" s="3052"/>
      <c r="R1057" s="3054"/>
      <c r="S1057" s="3054"/>
      <c r="T1057" s="2996"/>
      <c r="U1057" s="2998"/>
      <c r="V1057" s="454"/>
      <c r="W1057" s="1183" t="s">
        <v>200</v>
      </c>
      <c r="X1057" s="455" t="s">
        <v>1759</v>
      </c>
      <c r="Y1057" s="484">
        <v>3</v>
      </c>
      <c r="Z1057" s="23" t="s">
        <v>204</v>
      </c>
      <c r="AA1057" s="1005">
        <v>2.0089285714285712</v>
      </c>
      <c r="AB1057" s="21">
        <f t="shared" si="180"/>
        <v>6.0267857142857135</v>
      </c>
      <c r="AC1057" s="21">
        <f t="shared" si="181"/>
        <v>6.7499999999999991</v>
      </c>
      <c r="AD1057" s="502"/>
      <c r="AE1057" s="24"/>
      <c r="AF1057" s="24" t="s">
        <v>199</v>
      </c>
      <c r="AG1057" s="1514"/>
      <c r="AH1057" s="3001"/>
    </row>
    <row r="1058" spans="1:34" ht="18" customHeight="1" x14ac:dyDescent="0.25">
      <c r="A1058" s="2572"/>
      <c r="B1058" s="2578"/>
      <c r="C1058" s="3033"/>
      <c r="D1058" s="3036"/>
      <c r="E1058" s="2998"/>
      <c r="F1058" s="3039"/>
      <c r="G1058" s="2998"/>
      <c r="H1058" s="2998"/>
      <c r="I1058" s="3316"/>
      <c r="J1058" s="3042"/>
      <c r="K1058" s="3042"/>
      <c r="L1058" s="3056"/>
      <c r="M1058" s="3056"/>
      <c r="N1058" s="2998"/>
      <c r="O1058" s="3048"/>
      <c r="P1058" s="3050"/>
      <c r="Q1058" s="3052"/>
      <c r="R1058" s="3054"/>
      <c r="S1058" s="3054"/>
      <c r="T1058" s="2996"/>
      <c r="U1058" s="2998"/>
      <c r="V1058" s="456"/>
      <c r="W1058" s="1183" t="s">
        <v>200</v>
      </c>
      <c r="X1058" s="455" t="s">
        <v>1760</v>
      </c>
      <c r="Y1058" s="484">
        <v>5</v>
      </c>
      <c r="Z1058" s="23" t="s">
        <v>204</v>
      </c>
      <c r="AA1058" s="1005">
        <v>0.5</v>
      </c>
      <c r="AB1058" s="21">
        <f t="shared" si="180"/>
        <v>2.5</v>
      </c>
      <c r="AC1058" s="21">
        <f t="shared" si="181"/>
        <v>2.8</v>
      </c>
      <c r="AD1058" s="502"/>
      <c r="AE1058" s="24"/>
      <c r="AF1058" s="24" t="s">
        <v>199</v>
      </c>
      <c r="AG1058" s="1514"/>
      <c r="AH1058" s="3001"/>
    </row>
    <row r="1059" spans="1:34" ht="33.950000000000003" customHeight="1" x14ac:dyDescent="0.25">
      <c r="A1059" s="2572"/>
      <c r="B1059" s="2578"/>
      <c r="C1059" s="3033"/>
      <c r="D1059" s="3036"/>
      <c r="E1059" s="2998"/>
      <c r="F1059" s="3039"/>
      <c r="G1059" s="2998"/>
      <c r="H1059" s="2998"/>
      <c r="I1059" s="3316"/>
      <c r="J1059" s="3042"/>
      <c r="K1059" s="3042"/>
      <c r="L1059" s="3056"/>
      <c r="M1059" s="3056"/>
      <c r="N1059" s="2998"/>
      <c r="O1059" s="3048"/>
      <c r="P1059" s="3050"/>
      <c r="Q1059" s="3052"/>
      <c r="R1059" s="3054"/>
      <c r="S1059" s="3054"/>
      <c r="T1059" s="2996"/>
      <c r="U1059" s="2998"/>
      <c r="V1059" s="457" t="s">
        <v>201</v>
      </c>
      <c r="W1059" s="1515"/>
      <c r="X1059" s="458" t="s">
        <v>225</v>
      </c>
      <c r="Y1059" s="485"/>
      <c r="Z1059" s="23"/>
      <c r="AA1059" s="493"/>
      <c r="AB1059" s="21"/>
      <c r="AC1059" s="21"/>
      <c r="AD1059" s="502">
        <f>+SUM(AC1060:AC1062)</f>
        <v>51.675199999999997</v>
      </c>
      <c r="AE1059" s="24"/>
      <c r="AF1059" s="24"/>
      <c r="AG1059" s="1514"/>
      <c r="AH1059" s="3001"/>
    </row>
    <row r="1060" spans="1:34" ht="18" customHeight="1" x14ac:dyDescent="0.25">
      <c r="A1060" s="2572"/>
      <c r="B1060" s="2578"/>
      <c r="C1060" s="3033"/>
      <c r="D1060" s="3036"/>
      <c r="E1060" s="2998"/>
      <c r="F1060" s="3039"/>
      <c r="G1060" s="2998"/>
      <c r="H1060" s="2998"/>
      <c r="I1060" s="3316"/>
      <c r="J1060" s="3042"/>
      <c r="K1060" s="3042"/>
      <c r="L1060" s="3056"/>
      <c r="M1060" s="3056"/>
      <c r="N1060" s="2998"/>
      <c r="O1060" s="3048"/>
      <c r="P1060" s="3050"/>
      <c r="Q1060" s="3052"/>
      <c r="R1060" s="3054"/>
      <c r="S1060" s="3054"/>
      <c r="T1060" s="2996"/>
      <c r="U1060" s="2998"/>
      <c r="V1060" s="459"/>
      <c r="W1060" s="1183" t="s">
        <v>200</v>
      </c>
      <c r="X1060" s="1401" t="s">
        <v>1761</v>
      </c>
      <c r="Y1060" s="486">
        <v>1</v>
      </c>
      <c r="Z1060" s="23" t="s">
        <v>204</v>
      </c>
      <c r="AA1060" s="1005">
        <v>28.71</v>
      </c>
      <c r="AB1060" s="21">
        <f t="shared" si="180"/>
        <v>28.71</v>
      </c>
      <c r="AC1060" s="21">
        <f t="shared" si="181"/>
        <v>32.155200000000001</v>
      </c>
      <c r="AD1060" s="503"/>
      <c r="AE1060" s="24"/>
      <c r="AF1060" s="24" t="s">
        <v>199</v>
      </c>
      <c r="AG1060" s="1514"/>
      <c r="AH1060" s="3001"/>
    </row>
    <row r="1061" spans="1:34" ht="18" customHeight="1" x14ac:dyDescent="0.25">
      <c r="A1061" s="2572"/>
      <c r="B1061" s="2578"/>
      <c r="C1061" s="3033"/>
      <c r="D1061" s="3036"/>
      <c r="E1061" s="2998"/>
      <c r="F1061" s="3039"/>
      <c r="G1061" s="2998"/>
      <c r="H1061" s="2998"/>
      <c r="I1061" s="3316"/>
      <c r="J1061" s="3042"/>
      <c r="K1061" s="3042"/>
      <c r="L1061" s="3056"/>
      <c r="M1061" s="3056"/>
      <c r="N1061" s="2998"/>
      <c r="O1061" s="3048"/>
      <c r="P1061" s="3050"/>
      <c r="Q1061" s="3052"/>
      <c r="R1061" s="3054"/>
      <c r="S1061" s="3054"/>
      <c r="T1061" s="2996"/>
      <c r="U1061" s="2998"/>
      <c r="V1061" s="457"/>
      <c r="W1061" s="1183" t="s">
        <v>200</v>
      </c>
      <c r="X1061" s="455" t="s">
        <v>1762</v>
      </c>
      <c r="Y1061" s="485">
        <v>1</v>
      </c>
      <c r="Z1061" s="23" t="s">
        <v>204</v>
      </c>
      <c r="AA1061" s="493">
        <v>8.7142857142857135</v>
      </c>
      <c r="AB1061" s="21">
        <f t="shared" si="180"/>
        <v>8.7142857142857135</v>
      </c>
      <c r="AC1061" s="21">
        <f t="shared" si="181"/>
        <v>9.76</v>
      </c>
      <c r="AD1061" s="502"/>
      <c r="AE1061" s="24"/>
      <c r="AF1061" s="24" t="s">
        <v>199</v>
      </c>
      <c r="AG1061" s="1514"/>
      <c r="AH1061" s="3001"/>
    </row>
    <row r="1062" spans="1:34" ht="18" customHeight="1" x14ac:dyDescent="0.25">
      <c r="A1062" s="2572"/>
      <c r="B1062" s="2578"/>
      <c r="C1062" s="3033"/>
      <c r="D1062" s="3036"/>
      <c r="E1062" s="2998"/>
      <c r="F1062" s="3039"/>
      <c r="G1062" s="2998"/>
      <c r="H1062" s="2998"/>
      <c r="I1062" s="3316"/>
      <c r="J1062" s="3042"/>
      <c r="K1062" s="3042"/>
      <c r="L1062" s="3056"/>
      <c r="M1062" s="3056"/>
      <c r="N1062" s="2998"/>
      <c r="O1062" s="3048"/>
      <c r="P1062" s="3050"/>
      <c r="Q1062" s="3052"/>
      <c r="R1062" s="3054"/>
      <c r="S1062" s="3054"/>
      <c r="T1062" s="2996"/>
      <c r="U1062" s="2998"/>
      <c r="V1062" s="457"/>
      <c r="W1062" s="1183" t="s">
        <v>200</v>
      </c>
      <c r="X1062" s="455" t="s">
        <v>1763</v>
      </c>
      <c r="Y1062" s="485">
        <v>1</v>
      </c>
      <c r="Z1062" s="23" t="s">
        <v>204</v>
      </c>
      <c r="AA1062" s="493">
        <v>8.7142857142857135</v>
      </c>
      <c r="AB1062" s="21">
        <f t="shared" si="180"/>
        <v>8.7142857142857135</v>
      </c>
      <c r="AC1062" s="21">
        <f t="shared" si="181"/>
        <v>9.76</v>
      </c>
      <c r="AD1062" s="502"/>
      <c r="AE1062" s="24"/>
      <c r="AF1062" s="24" t="s">
        <v>199</v>
      </c>
      <c r="AG1062" s="1516"/>
      <c r="AH1062" s="3001"/>
    </row>
    <row r="1063" spans="1:34" ht="18" customHeight="1" x14ac:dyDescent="0.25">
      <c r="A1063" s="2572"/>
      <c r="B1063" s="2578"/>
      <c r="C1063" s="3063" t="s">
        <v>1746</v>
      </c>
      <c r="D1063" s="3065" t="s">
        <v>20</v>
      </c>
      <c r="E1063" s="3067" t="s">
        <v>93</v>
      </c>
      <c r="F1063" s="3069" t="s">
        <v>200</v>
      </c>
      <c r="G1063" s="3067" t="s">
        <v>1764</v>
      </c>
      <c r="H1063" s="3067" t="s">
        <v>1765</v>
      </c>
      <c r="I1063" s="3067" t="s">
        <v>1766</v>
      </c>
      <c r="J1063" s="3073">
        <v>500</v>
      </c>
      <c r="K1063" s="3073">
        <v>500</v>
      </c>
      <c r="L1063" s="3074">
        <v>24</v>
      </c>
      <c r="M1063" s="3074">
        <v>24</v>
      </c>
      <c r="N1063" s="3067" t="s">
        <v>1767</v>
      </c>
      <c r="O1063" s="3076" t="s">
        <v>1768</v>
      </c>
      <c r="P1063" s="3078">
        <f>+AD1063+AD1084+AD1088</f>
        <v>1001.0051428571427</v>
      </c>
      <c r="Q1063" s="3080">
        <f>+AD1086</f>
        <v>45</v>
      </c>
      <c r="R1063" s="3082">
        <f>+AD1080</f>
        <v>9508.2624000000014</v>
      </c>
      <c r="S1063" s="3082">
        <v>0</v>
      </c>
      <c r="T1063" s="3084">
        <f>SUM(P1063:R1089)</f>
        <v>10554.267542857144</v>
      </c>
      <c r="U1063" s="3067" t="s">
        <v>1769</v>
      </c>
      <c r="V1063" s="473" t="s">
        <v>197</v>
      </c>
      <c r="W1063" s="1517"/>
      <c r="X1063" s="474" t="s">
        <v>1753</v>
      </c>
      <c r="Y1063" s="1377"/>
      <c r="Z1063" s="999"/>
      <c r="AA1063" s="494"/>
      <c r="AB1063" s="15"/>
      <c r="AC1063" s="15"/>
      <c r="AD1063" s="505">
        <f>+SUM(AC1064:AC1079)</f>
        <v>426.47154285714277</v>
      </c>
      <c r="AE1063" s="475"/>
      <c r="AF1063" s="475"/>
      <c r="AG1063" s="1518"/>
      <c r="AH1063" s="3095"/>
    </row>
    <row r="1064" spans="1:34" ht="18" customHeight="1" x14ac:dyDescent="0.25">
      <c r="A1064" s="2572"/>
      <c r="B1064" s="2578"/>
      <c r="C1064" s="3033"/>
      <c r="D1064" s="3036"/>
      <c r="E1064" s="2998"/>
      <c r="F1064" s="3039"/>
      <c r="G1064" s="2998"/>
      <c r="H1064" s="2998"/>
      <c r="I1064" s="2998"/>
      <c r="J1064" s="3042"/>
      <c r="K1064" s="3042"/>
      <c r="L1064" s="3046"/>
      <c r="M1064" s="3046"/>
      <c r="N1064" s="2998"/>
      <c r="O1064" s="3048"/>
      <c r="P1064" s="3050"/>
      <c r="Q1064" s="3052"/>
      <c r="R1064" s="3054"/>
      <c r="S1064" s="3054"/>
      <c r="T1064" s="2996"/>
      <c r="U1064" s="2998"/>
      <c r="V1064" s="457"/>
      <c r="W1064" s="1183" t="s">
        <v>200</v>
      </c>
      <c r="X1064" s="455" t="s">
        <v>1754</v>
      </c>
      <c r="Y1064" s="484">
        <v>65</v>
      </c>
      <c r="Z1064" s="23" t="s">
        <v>218</v>
      </c>
      <c r="AA1064" s="1005">
        <v>2.9285714285714279</v>
      </c>
      <c r="AB1064" s="21">
        <f t="shared" si="180"/>
        <v>190.3571428571428</v>
      </c>
      <c r="AC1064" s="21">
        <f>+AB1064</f>
        <v>190.3571428571428</v>
      </c>
      <c r="AD1064" s="502"/>
      <c r="AE1064" s="24"/>
      <c r="AF1064" s="24" t="s">
        <v>199</v>
      </c>
      <c r="AG1064" s="1514"/>
      <c r="AH1064" s="3096"/>
    </row>
    <row r="1065" spans="1:34" ht="18" customHeight="1" x14ac:dyDescent="0.25">
      <c r="A1065" s="2572"/>
      <c r="B1065" s="2578"/>
      <c r="C1065" s="3033"/>
      <c r="D1065" s="3036"/>
      <c r="E1065" s="2998"/>
      <c r="F1065" s="3039"/>
      <c r="G1065" s="2998"/>
      <c r="H1065" s="2998"/>
      <c r="I1065" s="2998"/>
      <c r="J1065" s="3042"/>
      <c r="K1065" s="3042"/>
      <c r="L1065" s="3046"/>
      <c r="M1065" s="3046"/>
      <c r="N1065" s="2998"/>
      <c r="O1065" s="3048"/>
      <c r="P1065" s="3050"/>
      <c r="Q1065" s="3052"/>
      <c r="R1065" s="3054"/>
      <c r="S1065" s="3054"/>
      <c r="T1065" s="2996"/>
      <c r="U1065" s="2998"/>
      <c r="V1065" s="457"/>
      <c r="W1065" s="1183" t="s">
        <v>200</v>
      </c>
      <c r="X1065" s="455" t="s">
        <v>1755</v>
      </c>
      <c r="Y1065" s="484">
        <v>12</v>
      </c>
      <c r="Z1065" s="23" t="s">
        <v>204</v>
      </c>
      <c r="AA1065" s="1005">
        <v>0.2232142857142857</v>
      </c>
      <c r="AB1065" s="21">
        <f t="shared" si="180"/>
        <v>2.6785714285714284</v>
      </c>
      <c r="AC1065" s="21">
        <f t="shared" si="181"/>
        <v>3</v>
      </c>
      <c r="AD1065" s="502"/>
      <c r="AE1065" s="24"/>
      <c r="AF1065" s="24" t="s">
        <v>199</v>
      </c>
      <c r="AG1065" s="1514"/>
      <c r="AH1065" s="3096"/>
    </row>
    <row r="1066" spans="1:34" ht="18" customHeight="1" x14ac:dyDescent="0.25">
      <c r="A1066" s="2572"/>
      <c r="B1066" s="2578"/>
      <c r="C1066" s="3033"/>
      <c r="D1066" s="3036"/>
      <c r="E1066" s="2998"/>
      <c r="F1066" s="3039"/>
      <c r="G1066" s="2998"/>
      <c r="H1066" s="2998"/>
      <c r="I1066" s="2998"/>
      <c r="J1066" s="3042"/>
      <c r="K1066" s="3042"/>
      <c r="L1066" s="3046"/>
      <c r="M1066" s="3046"/>
      <c r="N1066" s="2998"/>
      <c r="O1066" s="3048"/>
      <c r="P1066" s="3050"/>
      <c r="Q1066" s="3052"/>
      <c r="R1066" s="3054"/>
      <c r="S1066" s="3054"/>
      <c r="T1066" s="2996"/>
      <c r="U1066" s="2998"/>
      <c r="V1066" s="457"/>
      <c r="W1066" s="1183" t="s">
        <v>200</v>
      </c>
      <c r="X1066" s="455" t="s">
        <v>1756</v>
      </c>
      <c r="Y1066" s="484">
        <v>12</v>
      </c>
      <c r="Z1066" s="23" t="s">
        <v>204</v>
      </c>
      <c r="AA1066" s="1005">
        <v>0.2232142857142857</v>
      </c>
      <c r="AB1066" s="21">
        <f t="shared" si="180"/>
        <v>2.6785714285714284</v>
      </c>
      <c r="AC1066" s="21">
        <f t="shared" si="181"/>
        <v>3</v>
      </c>
      <c r="AD1066" s="502"/>
      <c r="AE1066" s="24"/>
      <c r="AF1066" s="24" t="s">
        <v>199</v>
      </c>
      <c r="AG1066" s="1514"/>
      <c r="AH1066" s="3096"/>
    </row>
    <row r="1067" spans="1:34" ht="18" customHeight="1" x14ac:dyDescent="0.25">
      <c r="A1067" s="2572"/>
      <c r="B1067" s="2578"/>
      <c r="C1067" s="3033"/>
      <c r="D1067" s="3036"/>
      <c r="E1067" s="2998"/>
      <c r="F1067" s="3039"/>
      <c r="G1067" s="2998"/>
      <c r="H1067" s="2998"/>
      <c r="I1067" s="2998"/>
      <c r="J1067" s="3042"/>
      <c r="K1067" s="3042"/>
      <c r="L1067" s="3046"/>
      <c r="M1067" s="3046"/>
      <c r="N1067" s="2998"/>
      <c r="O1067" s="3048"/>
      <c r="P1067" s="3050"/>
      <c r="Q1067" s="3052"/>
      <c r="R1067" s="3054"/>
      <c r="S1067" s="3054"/>
      <c r="T1067" s="2996"/>
      <c r="U1067" s="2998"/>
      <c r="V1067" s="457"/>
      <c r="W1067" s="1183" t="s">
        <v>200</v>
      </c>
      <c r="X1067" s="455" t="s">
        <v>1757</v>
      </c>
      <c r="Y1067" s="484">
        <v>8</v>
      </c>
      <c r="Z1067" s="23" t="s">
        <v>204</v>
      </c>
      <c r="AA1067" s="1005">
        <v>0.20535714285714285</v>
      </c>
      <c r="AB1067" s="21">
        <f t="shared" si="180"/>
        <v>1.6428571428571428</v>
      </c>
      <c r="AC1067" s="21">
        <f t="shared" si="181"/>
        <v>1.8399999999999999</v>
      </c>
      <c r="AD1067" s="502"/>
      <c r="AE1067" s="24"/>
      <c r="AF1067" s="24" t="s">
        <v>199</v>
      </c>
      <c r="AG1067" s="1514"/>
      <c r="AH1067" s="3096"/>
    </row>
    <row r="1068" spans="1:34" ht="18" customHeight="1" x14ac:dyDescent="0.25">
      <c r="A1068" s="2572"/>
      <c r="B1068" s="2578"/>
      <c r="C1068" s="3033"/>
      <c r="D1068" s="3036"/>
      <c r="E1068" s="2998"/>
      <c r="F1068" s="3039"/>
      <c r="G1068" s="2998"/>
      <c r="H1068" s="2998"/>
      <c r="I1068" s="2998"/>
      <c r="J1068" s="3042"/>
      <c r="K1068" s="3042"/>
      <c r="L1068" s="3046"/>
      <c r="M1068" s="3046"/>
      <c r="N1068" s="2998"/>
      <c r="O1068" s="3048"/>
      <c r="P1068" s="3050"/>
      <c r="Q1068" s="3052"/>
      <c r="R1068" s="3054"/>
      <c r="S1068" s="3054"/>
      <c r="T1068" s="2996"/>
      <c r="U1068" s="2998"/>
      <c r="V1068" s="457"/>
      <c r="W1068" s="1183" t="s">
        <v>200</v>
      </c>
      <c r="X1068" s="455" t="s">
        <v>1758</v>
      </c>
      <c r="Y1068" s="484">
        <v>10</v>
      </c>
      <c r="Z1068" s="23" t="s">
        <v>205</v>
      </c>
      <c r="AA1068" s="1005">
        <v>0.62499999999999989</v>
      </c>
      <c r="AB1068" s="21">
        <f t="shared" si="180"/>
        <v>6.2499999999999991</v>
      </c>
      <c r="AC1068" s="21">
        <f t="shared" si="181"/>
        <v>6.9999999999999991</v>
      </c>
      <c r="AD1068" s="502"/>
      <c r="AE1068" s="24"/>
      <c r="AF1068" s="24" t="s">
        <v>199</v>
      </c>
      <c r="AG1068" s="1514"/>
      <c r="AH1068" s="3096"/>
    </row>
    <row r="1069" spans="1:34" ht="18" customHeight="1" x14ac:dyDescent="0.25">
      <c r="A1069" s="2572"/>
      <c r="B1069" s="2578"/>
      <c r="C1069" s="3033"/>
      <c r="D1069" s="3036"/>
      <c r="E1069" s="2998"/>
      <c r="F1069" s="3039"/>
      <c r="G1069" s="2998"/>
      <c r="H1069" s="2998"/>
      <c r="I1069" s="2998"/>
      <c r="J1069" s="3042"/>
      <c r="K1069" s="3042"/>
      <c r="L1069" s="3046"/>
      <c r="M1069" s="3046"/>
      <c r="N1069" s="2998"/>
      <c r="O1069" s="3048"/>
      <c r="P1069" s="3050"/>
      <c r="Q1069" s="3052"/>
      <c r="R1069" s="3054"/>
      <c r="S1069" s="3054"/>
      <c r="T1069" s="2996"/>
      <c r="U1069" s="2998"/>
      <c r="V1069" s="457"/>
      <c r="W1069" s="1183" t="s">
        <v>200</v>
      </c>
      <c r="X1069" s="455" t="s">
        <v>1759</v>
      </c>
      <c r="Y1069" s="484">
        <v>10</v>
      </c>
      <c r="Z1069" s="23" t="s">
        <v>204</v>
      </c>
      <c r="AA1069" s="1005">
        <v>2.0089285714285712</v>
      </c>
      <c r="AB1069" s="21">
        <f t="shared" si="180"/>
        <v>20.089285714285712</v>
      </c>
      <c r="AC1069" s="21">
        <f t="shared" si="181"/>
        <v>22.499999999999996</v>
      </c>
      <c r="AD1069" s="502"/>
      <c r="AE1069" s="24"/>
      <c r="AF1069" s="24" t="s">
        <v>199</v>
      </c>
      <c r="AG1069" s="1514"/>
      <c r="AH1069" s="3096"/>
    </row>
    <row r="1070" spans="1:34" ht="18" customHeight="1" x14ac:dyDescent="0.25">
      <c r="A1070" s="2572"/>
      <c r="B1070" s="2578"/>
      <c r="C1070" s="3033"/>
      <c r="D1070" s="3036"/>
      <c r="E1070" s="2998"/>
      <c r="F1070" s="3039"/>
      <c r="G1070" s="2998"/>
      <c r="H1070" s="2998"/>
      <c r="I1070" s="2998"/>
      <c r="J1070" s="3042"/>
      <c r="K1070" s="3042"/>
      <c r="L1070" s="3046"/>
      <c r="M1070" s="3046"/>
      <c r="N1070" s="2998"/>
      <c r="O1070" s="3048"/>
      <c r="P1070" s="3050"/>
      <c r="Q1070" s="3052"/>
      <c r="R1070" s="3054"/>
      <c r="S1070" s="3054"/>
      <c r="T1070" s="2996"/>
      <c r="U1070" s="2998"/>
      <c r="V1070" s="457"/>
      <c r="W1070" s="1183" t="s">
        <v>200</v>
      </c>
      <c r="X1070" s="455" t="s">
        <v>1770</v>
      </c>
      <c r="Y1070" s="484">
        <v>12</v>
      </c>
      <c r="Z1070" s="23" t="s">
        <v>204</v>
      </c>
      <c r="AA1070" s="1005">
        <v>5.3571428571428562E-2</v>
      </c>
      <c r="AB1070" s="21">
        <f t="shared" si="180"/>
        <v>0.64285714285714279</v>
      </c>
      <c r="AC1070" s="21">
        <f t="shared" si="181"/>
        <v>0.72</v>
      </c>
      <c r="AD1070" s="502"/>
      <c r="AE1070" s="24"/>
      <c r="AF1070" s="24" t="s">
        <v>199</v>
      </c>
      <c r="AG1070" s="1514"/>
      <c r="AH1070" s="3096"/>
    </row>
    <row r="1071" spans="1:34" ht="18" customHeight="1" x14ac:dyDescent="0.25">
      <c r="A1071" s="2572"/>
      <c r="B1071" s="2578"/>
      <c r="C1071" s="3033"/>
      <c r="D1071" s="3036"/>
      <c r="E1071" s="2998"/>
      <c r="F1071" s="3039"/>
      <c r="G1071" s="2998"/>
      <c r="H1071" s="2998"/>
      <c r="I1071" s="2998"/>
      <c r="J1071" s="3042"/>
      <c r="K1071" s="3042"/>
      <c r="L1071" s="3046"/>
      <c r="M1071" s="3046"/>
      <c r="N1071" s="2998"/>
      <c r="O1071" s="3048"/>
      <c r="P1071" s="3050"/>
      <c r="Q1071" s="3052"/>
      <c r="R1071" s="3054"/>
      <c r="S1071" s="3054"/>
      <c r="T1071" s="2996"/>
      <c r="U1071" s="2998"/>
      <c r="V1071" s="457"/>
      <c r="W1071" s="1183" t="s">
        <v>200</v>
      </c>
      <c r="X1071" s="455" t="s">
        <v>1771</v>
      </c>
      <c r="Y1071" s="484">
        <v>24</v>
      </c>
      <c r="Z1071" s="23" t="s">
        <v>204</v>
      </c>
      <c r="AA1071" s="1005">
        <v>7.946428571428571E-2</v>
      </c>
      <c r="AB1071" s="21">
        <f t="shared" si="180"/>
        <v>1.907142857142857</v>
      </c>
      <c r="AC1071" s="21">
        <f t="shared" si="181"/>
        <v>2.1359999999999997</v>
      </c>
      <c r="AD1071" s="502"/>
      <c r="AE1071" s="24"/>
      <c r="AF1071" s="24" t="s">
        <v>199</v>
      </c>
      <c r="AG1071" s="1514"/>
      <c r="AH1071" s="3096"/>
    </row>
    <row r="1072" spans="1:34" ht="18" customHeight="1" x14ac:dyDescent="0.25">
      <c r="A1072" s="2572"/>
      <c r="B1072" s="2578"/>
      <c r="C1072" s="3033"/>
      <c r="D1072" s="3036"/>
      <c r="E1072" s="2998"/>
      <c r="F1072" s="3039"/>
      <c r="G1072" s="2998"/>
      <c r="H1072" s="2998"/>
      <c r="I1072" s="2998"/>
      <c r="J1072" s="3042"/>
      <c r="K1072" s="3042"/>
      <c r="L1072" s="3046"/>
      <c r="M1072" s="3046"/>
      <c r="N1072" s="2998"/>
      <c r="O1072" s="3048"/>
      <c r="P1072" s="3050"/>
      <c r="Q1072" s="3052"/>
      <c r="R1072" s="3054"/>
      <c r="S1072" s="3054"/>
      <c r="T1072" s="2996"/>
      <c r="U1072" s="2998"/>
      <c r="V1072" s="457"/>
      <c r="W1072" s="1183" t="s">
        <v>200</v>
      </c>
      <c r="X1072" s="455" t="s">
        <v>1772</v>
      </c>
      <c r="Y1072" s="484">
        <v>24</v>
      </c>
      <c r="Z1072" s="23" t="s">
        <v>204</v>
      </c>
      <c r="AA1072" s="1005">
        <v>0.13</v>
      </c>
      <c r="AB1072" s="21">
        <f t="shared" si="180"/>
        <v>3.12</v>
      </c>
      <c r="AC1072" s="21">
        <f t="shared" si="181"/>
        <v>3.4944000000000002</v>
      </c>
      <c r="AD1072" s="502"/>
      <c r="AE1072" s="24"/>
      <c r="AF1072" s="24" t="s">
        <v>199</v>
      </c>
      <c r="AG1072" s="1514"/>
      <c r="AH1072" s="3096"/>
    </row>
    <row r="1073" spans="1:34" ht="18" customHeight="1" x14ac:dyDescent="0.25">
      <c r="A1073" s="2572"/>
      <c r="B1073" s="2578"/>
      <c r="C1073" s="3033"/>
      <c r="D1073" s="3036"/>
      <c r="E1073" s="2998"/>
      <c r="F1073" s="3039"/>
      <c r="G1073" s="2998"/>
      <c r="H1073" s="2998"/>
      <c r="I1073" s="2998"/>
      <c r="J1073" s="3042"/>
      <c r="K1073" s="3042"/>
      <c r="L1073" s="3046"/>
      <c r="M1073" s="3046"/>
      <c r="N1073" s="2998"/>
      <c r="O1073" s="3048"/>
      <c r="P1073" s="3050"/>
      <c r="Q1073" s="3052"/>
      <c r="R1073" s="3054"/>
      <c r="S1073" s="3054"/>
      <c r="T1073" s="2996"/>
      <c r="U1073" s="2998"/>
      <c r="V1073" s="457"/>
      <c r="W1073" s="1183" t="s">
        <v>200</v>
      </c>
      <c r="X1073" s="455" t="s">
        <v>1773</v>
      </c>
      <c r="Y1073" s="484">
        <v>2</v>
      </c>
      <c r="Z1073" s="23" t="s">
        <v>1774</v>
      </c>
      <c r="AA1073" s="1005">
        <v>1.7250000000000001</v>
      </c>
      <c r="AB1073" s="21">
        <f t="shared" si="180"/>
        <v>3.45</v>
      </c>
      <c r="AC1073" s="21">
        <f t="shared" si="181"/>
        <v>3.8640000000000003</v>
      </c>
      <c r="AD1073" s="502"/>
      <c r="AE1073" s="24"/>
      <c r="AF1073" s="24" t="s">
        <v>199</v>
      </c>
      <c r="AG1073" s="1514"/>
      <c r="AH1073" s="3096"/>
    </row>
    <row r="1074" spans="1:34" ht="18" customHeight="1" x14ac:dyDescent="0.25">
      <c r="A1074" s="2572"/>
      <c r="B1074" s="2578"/>
      <c r="C1074" s="3033"/>
      <c r="D1074" s="3036"/>
      <c r="E1074" s="2998"/>
      <c r="F1074" s="3039"/>
      <c r="G1074" s="2998"/>
      <c r="H1074" s="2998"/>
      <c r="I1074" s="2998"/>
      <c r="J1074" s="3042"/>
      <c r="K1074" s="3042"/>
      <c r="L1074" s="3046"/>
      <c r="M1074" s="3046"/>
      <c r="N1074" s="2998"/>
      <c r="O1074" s="3048"/>
      <c r="P1074" s="3050"/>
      <c r="Q1074" s="3052"/>
      <c r="R1074" s="3054"/>
      <c r="S1074" s="3054"/>
      <c r="T1074" s="2996"/>
      <c r="U1074" s="2998"/>
      <c r="V1074" s="457"/>
      <c r="W1074" s="1183" t="s">
        <v>200</v>
      </c>
      <c r="X1074" s="455" t="s">
        <v>1775</v>
      </c>
      <c r="Y1074" s="484">
        <v>50</v>
      </c>
      <c r="Z1074" s="23" t="s">
        <v>204</v>
      </c>
      <c r="AA1074" s="1005">
        <v>0.125</v>
      </c>
      <c r="AB1074" s="21">
        <f t="shared" si="180"/>
        <v>6.25</v>
      </c>
      <c r="AC1074" s="21">
        <f t="shared" si="181"/>
        <v>7</v>
      </c>
      <c r="AD1074" s="502"/>
      <c r="AE1074" s="24"/>
      <c r="AF1074" s="24" t="s">
        <v>199</v>
      </c>
      <c r="AG1074" s="1514"/>
      <c r="AH1074" s="3096"/>
    </row>
    <row r="1075" spans="1:34" ht="18" customHeight="1" x14ac:dyDescent="0.25">
      <c r="A1075" s="2572"/>
      <c r="B1075" s="2578"/>
      <c r="C1075" s="3033"/>
      <c r="D1075" s="3036"/>
      <c r="E1075" s="2998"/>
      <c r="F1075" s="3039"/>
      <c r="G1075" s="2998"/>
      <c r="H1075" s="2998"/>
      <c r="I1075" s="2998"/>
      <c r="J1075" s="3042"/>
      <c r="K1075" s="3042"/>
      <c r="L1075" s="3046"/>
      <c r="M1075" s="3046"/>
      <c r="N1075" s="2998"/>
      <c r="O1075" s="3048"/>
      <c r="P1075" s="3050"/>
      <c r="Q1075" s="3052"/>
      <c r="R1075" s="3054"/>
      <c r="S1075" s="3054"/>
      <c r="T1075" s="2996"/>
      <c r="U1075" s="2998"/>
      <c r="V1075" s="457"/>
      <c r="W1075" s="1183" t="s">
        <v>200</v>
      </c>
      <c r="X1075" s="455" t="s">
        <v>1776</v>
      </c>
      <c r="Y1075" s="484">
        <v>24</v>
      </c>
      <c r="Z1075" s="23" t="s">
        <v>204</v>
      </c>
      <c r="AA1075" s="1005">
        <v>1.4732142857142856</v>
      </c>
      <c r="AB1075" s="21">
        <f t="shared" si="180"/>
        <v>35.357142857142854</v>
      </c>
      <c r="AC1075" s="21">
        <f t="shared" si="181"/>
        <v>39.599999999999994</v>
      </c>
      <c r="AD1075" s="502"/>
      <c r="AE1075" s="24"/>
      <c r="AF1075" s="24" t="s">
        <v>199</v>
      </c>
      <c r="AG1075" s="1514"/>
      <c r="AH1075" s="3096"/>
    </row>
    <row r="1076" spans="1:34" ht="18" customHeight="1" x14ac:dyDescent="0.25">
      <c r="A1076" s="2573"/>
      <c r="B1076" s="2579"/>
      <c r="C1076" s="3033"/>
      <c r="D1076" s="3036"/>
      <c r="E1076" s="2998"/>
      <c r="F1076" s="3039"/>
      <c r="G1076" s="2998"/>
      <c r="H1076" s="2998"/>
      <c r="I1076" s="2998"/>
      <c r="J1076" s="3042"/>
      <c r="K1076" s="3042"/>
      <c r="L1076" s="3046"/>
      <c r="M1076" s="3046"/>
      <c r="N1076" s="2998"/>
      <c r="O1076" s="3048"/>
      <c r="P1076" s="3050"/>
      <c r="Q1076" s="3052"/>
      <c r="R1076" s="3054"/>
      <c r="S1076" s="3054"/>
      <c r="T1076" s="2996"/>
      <c r="U1076" s="2998"/>
      <c r="V1076" s="457"/>
      <c r="W1076" s="1183" t="s">
        <v>200</v>
      </c>
      <c r="X1076" s="455" t="s">
        <v>1777</v>
      </c>
      <c r="Y1076" s="484">
        <v>24</v>
      </c>
      <c r="Z1076" s="23" t="s">
        <v>204</v>
      </c>
      <c r="AA1076" s="1005">
        <v>0.83928571428571419</v>
      </c>
      <c r="AB1076" s="21">
        <f t="shared" si="180"/>
        <v>20.142857142857139</v>
      </c>
      <c r="AC1076" s="21">
        <f t="shared" si="181"/>
        <v>22.559999999999995</v>
      </c>
      <c r="AD1076" s="502"/>
      <c r="AE1076" s="24"/>
      <c r="AF1076" s="24" t="s">
        <v>199</v>
      </c>
      <c r="AG1076" s="1519"/>
      <c r="AH1076" s="3096"/>
    </row>
    <row r="1077" spans="1:34" ht="18" customHeight="1" x14ac:dyDescent="0.25">
      <c r="A1077" s="2571" t="s">
        <v>158</v>
      </c>
      <c r="B1077" s="2577" t="s">
        <v>160</v>
      </c>
      <c r="C1077" s="3033"/>
      <c r="D1077" s="3036"/>
      <c r="E1077" s="2998"/>
      <c r="F1077" s="3039"/>
      <c r="G1077" s="2998"/>
      <c r="H1077" s="2998"/>
      <c r="I1077" s="2998"/>
      <c r="J1077" s="3042"/>
      <c r="K1077" s="3042"/>
      <c r="L1077" s="3046"/>
      <c r="M1077" s="3046"/>
      <c r="N1077" s="2998"/>
      <c r="O1077" s="3048"/>
      <c r="P1077" s="3050"/>
      <c r="Q1077" s="3052"/>
      <c r="R1077" s="3054"/>
      <c r="S1077" s="3054"/>
      <c r="T1077" s="2996"/>
      <c r="U1077" s="2998"/>
      <c r="V1077" s="457"/>
      <c r="W1077" s="1183" t="s">
        <v>200</v>
      </c>
      <c r="X1077" s="455" t="s">
        <v>1778</v>
      </c>
      <c r="Y1077" s="484">
        <v>1</v>
      </c>
      <c r="Z1077" s="23" t="s">
        <v>387</v>
      </c>
      <c r="AA1077" s="1005">
        <v>4.79</v>
      </c>
      <c r="AB1077" s="21">
        <f t="shared" si="180"/>
        <v>4.79</v>
      </c>
      <c r="AC1077" s="21">
        <f t="shared" si="181"/>
        <v>5.3647999999999998</v>
      </c>
      <c r="AD1077" s="502"/>
      <c r="AE1077" s="24"/>
      <c r="AF1077" s="24" t="s">
        <v>199</v>
      </c>
      <c r="AG1077" s="1519"/>
      <c r="AH1077" s="3096"/>
    </row>
    <row r="1078" spans="1:34" ht="18" customHeight="1" x14ac:dyDescent="0.25">
      <c r="A1078" s="2572"/>
      <c r="B1078" s="2578"/>
      <c r="C1078" s="3033"/>
      <c r="D1078" s="3036"/>
      <c r="E1078" s="2998"/>
      <c r="F1078" s="3039"/>
      <c r="G1078" s="2998"/>
      <c r="H1078" s="2998"/>
      <c r="I1078" s="2998"/>
      <c r="J1078" s="3042"/>
      <c r="K1078" s="3042"/>
      <c r="L1078" s="3046"/>
      <c r="M1078" s="3046"/>
      <c r="N1078" s="2998"/>
      <c r="O1078" s="3048"/>
      <c r="P1078" s="3050"/>
      <c r="Q1078" s="3052"/>
      <c r="R1078" s="3054"/>
      <c r="S1078" s="3054"/>
      <c r="T1078" s="2996"/>
      <c r="U1078" s="2998"/>
      <c r="V1078" s="457"/>
      <c r="W1078" s="1183" t="s">
        <v>200</v>
      </c>
      <c r="X1078" s="455" t="s">
        <v>1779</v>
      </c>
      <c r="Y1078" s="484">
        <v>130</v>
      </c>
      <c r="Z1078" s="23" t="s">
        <v>1780</v>
      </c>
      <c r="AA1078" s="1005">
        <v>0.7142857142857143</v>
      </c>
      <c r="AB1078" s="21">
        <f t="shared" si="180"/>
        <v>92.857142857142861</v>
      </c>
      <c r="AC1078" s="21">
        <f t="shared" si="181"/>
        <v>104</v>
      </c>
      <c r="AD1078" s="502"/>
      <c r="AE1078" s="24"/>
      <c r="AF1078" s="24" t="s">
        <v>199</v>
      </c>
      <c r="AG1078" s="1514"/>
      <c r="AH1078" s="3096"/>
    </row>
    <row r="1079" spans="1:34" ht="18" customHeight="1" x14ac:dyDescent="0.25">
      <c r="A1079" s="2572"/>
      <c r="B1079" s="2578"/>
      <c r="C1079" s="3033"/>
      <c r="D1079" s="3036"/>
      <c r="E1079" s="2998"/>
      <c r="F1079" s="3039"/>
      <c r="G1079" s="2998"/>
      <c r="H1079" s="2998"/>
      <c r="I1079" s="2998"/>
      <c r="J1079" s="3042"/>
      <c r="K1079" s="3042"/>
      <c r="L1079" s="3046"/>
      <c r="M1079" s="3046"/>
      <c r="N1079" s="2998"/>
      <c r="O1079" s="3048"/>
      <c r="P1079" s="3050"/>
      <c r="Q1079" s="3052"/>
      <c r="R1079" s="3054"/>
      <c r="S1079" s="3054"/>
      <c r="T1079" s="2996"/>
      <c r="U1079" s="2998"/>
      <c r="V1079" s="462"/>
      <c r="W1079" s="1183" t="s">
        <v>200</v>
      </c>
      <c r="X1079" s="455" t="s">
        <v>1781</v>
      </c>
      <c r="Y1079" s="484">
        <v>2</v>
      </c>
      <c r="Z1079" s="23" t="s">
        <v>259</v>
      </c>
      <c r="AA1079" s="1005">
        <v>4.4800000000000004</v>
      </c>
      <c r="AB1079" s="21">
        <f t="shared" si="180"/>
        <v>8.9600000000000009</v>
      </c>
      <c r="AC1079" s="1520">
        <f t="shared" si="181"/>
        <v>10.035200000000001</v>
      </c>
      <c r="AD1079" s="502"/>
      <c r="AE1079" s="1534"/>
      <c r="AF1079" s="1534" t="s">
        <v>199</v>
      </c>
      <c r="AG1079" s="1514"/>
      <c r="AH1079" s="3096"/>
    </row>
    <row r="1080" spans="1:34" ht="18" customHeight="1" x14ac:dyDescent="0.25">
      <c r="A1080" s="2572"/>
      <c r="B1080" s="2578"/>
      <c r="C1080" s="3033"/>
      <c r="D1080" s="3036"/>
      <c r="E1080" s="2998"/>
      <c r="F1080" s="3039"/>
      <c r="G1080" s="2998"/>
      <c r="H1080" s="2998"/>
      <c r="I1080" s="2998"/>
      <c r="J1080" s="3042"/>
      <c r="K1080" s="3042"/>
      <c r="L1080" s="3046"/>
      <c r="M1080" s="3046"/>
      <c r="N1080" s="2998"/>
      <c r="O1080" s="3048"/>
      <c r="P1080" s="3050"/>
      <c r="Q1080" s="3052"/>
      <c r="R1080" s="3054"/>
      <c r="S1080" s="3054"/>
      <c r="T1080" s="2996"/>
      <c r="U1080" s="2998"/>
      <c r="V1080" s="2345" t="s">
        <v>624</v>
      </c>
      <c r="W1080" s="1503"/>
      <c r="X1080" s="2340" t="s">
        <v>256</v>
      </c>
      <c r="Y1080" s="2341"/>
      <c r="Z1080" s="2342"/>
      <c r="AA1080" s="2343"/>
      <c r="AB1080" s="2192"/>
      <c r="AC1080" s="2192"/>
      <c r="AD1080" s="2346">
        <f>+SUM(AC1081:AC1083)</f>
        <v>9508.2624000000014</v>
      </c>
      <c r="AE1080" s="24"/>
      <c r="AF1080" s="24"/>
      <c r="AG1080" s="1514"/>
      <c r="AH1080" s="3096"/>
    </row>
    <row r="1081" spans="1:34" ht="18" customHeight="1" x14ac:dyDescent="0.25">
      <c r="A1081" s="2572"/>
      <c r="B1081" s="2578"/>
      <c r="C1081" s="3033"/>
      <c r="D1081" s="3036"/>
      <c r="E1081" s="2998"/>
      <c r="F1081" s="3039"/>
      <c r="G1081" s="2998"/>
      <c r="H1081" s="2998"/>
      <c r="I1081" s="2998"/>
      <c r="J1081" s="3042"/>
      <c r="K1081" s="3042"/>
      <c r="L1081" s="3046"/>
      <c r="M1081" s="3046"/>
      <c r="N1081" s="2998"/>
      <c r="O1081" s="3048"/>
      <c r="P1081" s="3050"/>
      <c r="Q1081" s="3052"/>
      <c r="R1081" s="3054"/>
      <c r="S1081" s="3054"/>
      <c r="T1081" s="2996"/>
      <c r="U1081" s="2998"/>
      <c r="V1081" s="457"/>
      <c r="W1081" s="1183" t="s">
        <v>200</v>
      </c>
      <c r="X1081" s="2344" t="s">
        <v>2808</v>
      </c>
      <c r="Y1081" s="2341">
        <v>5</v>
      </c>
      <c r="Z1081" s="2342" t="s">
        <v>204</v>
      </c>
      <c r="AA1081" s="2343">
        <v>1157</v>
      </c>
      <c r="AB1081" s="2192">
        <f>+Y1081*AA1081</f>
        <v>5785</v>
      </c>
      <c r="AC1081" s="2192">
        <f>+AB1081*1.12</f>
        <v>6479.2000000000007</v>
      </c>
      <c r="AD1081" s="502"/>
      <c r="AE1081" s="24"/>
      <c r="AF1081" s="24"/>
      <c r="AG1081" s="1514" t="s">
        <v>199</v>
      </c>
      <c r="AH1081" s="3096"/>
    </row>
    <row r="1082" spans="1:34" ht="18" customHeight="1" x14ac:dyDescent="0.25">
      <c r="A1082" s="2572"/>
      <c r="B1082" s="2578"/>
      <c r="C1082" s="3033"/>
      <c r="D1082" s="3036"/>
      <c r="E1082" s="2998"/>
      <c r="F1082" s="3039"/>
      <c r="G1082" s="2998"/>
      <c r="H1082" s="2998"/>
      <c r="I1082" s="2998"/>
      <c r="J1082" s="3042"/>
      <c r="K1082" s="3042"/>
      <c r="L1082" s="3046"/>
      <c r="M1082" s="3046"/>
      <c r="N1082" s="2998"/>
      <c r="O1082" s="3048"/>
      <c r="P1082" s="3050"/>
      <c r="Q1082" s="3052"/>
      <c r="R1082" s="3054"/>
      <c r="S1082" s="3054"/>
      <c r="T1082" s="2996"/>
      <c r="U1082" s="2998"/>
      <c r="V1082" s="457"/>
      <c r="W1082" s="1183" t="s">
        <v>200</v>
      </c>
      <c r="X1082" s="2344" t="s">
        <v>2809</v>
      </c>
      <c r="Y1082" s="2341">
        <v>1</v>
      </c>
      <c r="Z1082" s="2342" t="s">
        <v>204</v>
      </c>
      <c r="AA1082" s="2343">
        <v>1463.45</v>
      </c>
      <c r="AB1082" s="2192">
        <f>+Y1082*AA1082</f>
        <v>1463.45</v>
      </c>
      <c r="AC1082" s="2192">
        <f t="shared" ref="AC1082:AC1083" si="182">+AB1082*1.12</f>
        <v>1639.0640000000003</v>
      </c>
      <c r="AD1082" s="502"/>
      <c r="AE1082" s="1534"/>
      <c r="AF1082" s="1534"/>
      <c r="AG1082" s="1514" t="s">
        <v>199</v>
      </c>
      <c r="AH1082" s="3096"/>
    </row>
    <row r="1083" spans="1:34" ht="18" customHeight="1" x14ac:dyDescent="0.25">
      <c r="A1083" s="2572"/>
      <c r="B1083" s="2578"/>
      <c r="C1083" s="3033"/>
      <c r="D1083" s="3036"/>
      <c r="E1083" s="2998"/>
      <c r="F1083" s="3039"/>
      <c r="G1083" s="2998"/>
      <c r="H1083" s="2998"/>
      <c r="I1083" s="2998"/>
      <c r="J1083" s="3042"/>
      <c r="K1083" s="3042"/>
      <c r="L1083" s="3046"/>
      <c r="M1083" s="3046"/>
      <c r="N1083" s="2998"/>
      <c r="O1083" s="3048"/>
      <c r="P1083" s="3050"/>
      <c r="Q1083" s="3052"/>
      <c r="R1083" s="3054"/>
      <c r="S1083" s="3054"/>
      <c r="T1083" s="2996"/>
      <c r="U1083" s="2998"/>
      <c r="V1083" s="457"/>
      <c r="W1083" s="1183" t="s">
        <v>200</v>
      </c>
      <c r="X1083" s="2344" t="s">
        <v>2810</v>
      </c>
      <c r="Y1083" s="2341">
        <v>1</v>
      </c>
      <c r="Z1083" s="2342" t="s">
        <v>204</v>
      </c>
      <c r="AA1083" s="2343">
        <v>1241.07</v>
      </c>
      <c r="AB1083" s="2192">
        <f>+Y1083*AA1083</f>
        <v>1241.07</v>
      </c>
      <c r="AC1083" s="2192">
        <f t="shared" si="182"/>
        <v>1389.9984000000002</v>
      </c>
      <c r="AD1083" s="502"/>
      <c r="AE1083" s="1534"/>
      <c r="AF1083" s="1534"/>
      <c r="AG1083" s="1514" t="s">
        <v>199</v>
      </c>
      <c r="AH1083" s="3096"/>
    </row>
    <row r="1084" spans="1:34" ht="33.950000000000003" customHeight="1" x14ac:dyDescent="0.25">
      <c r="A1084" s="2572"/>
      <c r="B1084" s="2578"/>
      <c r="C1084" s="3033"/>
      <c r="D1084" s="3036"/>
      <c r="E1084" s="2998"/>
      <c r="F1084" s="3039"/>
      <c r="G1084" s="2998"/>
      <c r="H1084" s="2998"/>
      <c r="I1084" s="2998"/>
      <c r="J1084" s="3042"/>
      <c r="K1084" s="3042"/>
      <c r="L1084" s="3046"/>
      <c r="M1084" s="3046"/>
      <c r="N1084" s="2998"/>
      <c r="O1084" s="3048"/>
      <c r="P1084" s="3050"/>
      <c r="Q1084" s="3052"/>
      <c r="R1084" s="3054"/>
      <c r="S1084" s="3054"/>
      <c r="T1084" s="2996"/>
      <c r="U1084" s="2998"/>
      <c r="V1084" s="457" t="s">
        <v>201</v>
      </c>
      <c r="W1084" s="1515"/>
      <c r="X1084" s="458" t="s">
        <v>225</v>
      </c>
      <c r="Y1084" s="485"/>
      <c r="Z1084" s="23"/>
      <c r="AA1084" s="493"/>
      <c r="AB1084" s="21"/>
      <c r="AC1084" s="1520"/>
      <c r="AD1084" s="502">
        <f>+SUM(AC1085)</f>
        <v>150.71999999999997</v>
      </c>
      <c r="AE1084" s="1535"/>
      <c r="AF1084" s="1535"/>
      <c r="AG1084" s="1521"/>
      <c r="AH1084" s="3096"/>
    </row>
    <row r="1085" spans="1:34" ht="18" customHeight="1" x14ac:dyDescent="0.25">
      <c r="A1085" s="2572"/>
      <c r="B1085" s="2578"/>
      <c r="C1085" s="3033"/>
      <c r="D1085" s="3036"/>
      <c r="E1085" s="2998"/>
      <c r="F1085" s="3039"/>
      <c r="G1085" s="2998"/>
      <c r="H1085" s="2998"/>
      <c r="I1085" s="2998"/>
      <c r="J1085" s="3042"/>
      <c r="K1085" s="3042"/>
      <c r="L1085" s="3046"/>
      <c r="M1085" s="3046"/>
      <c r="N1085" s="2998"/>
      <c r="O1085" s="3048"/>
      <c r="P1085" s="3050"/>
      <c r="Q1085" s="3052"/>
      <c r="R1085" s="3054"/>
      <c r="S1085" s="3054"/>
      <c r="T1085" s="2996"/>
      <c r="U1085" s="2998"/>
      <c r="V1085" s="866"/>
      <c r="W1085" s="1183" t="s">
        <v>200</v>
      </c>
      <c r="X1085" s="1401" t="s">
        <v>1761</v>
      </c>
      <c r="Y1085" s="486">
        <v>3</v>
      </c>
      <c r="Z1085" s="23" t="s">
        <v>204</v>
      </c>
      <c r="AA1085" s="1005">
        <v>44.857142857142854</v>
      </c>
      <c r="AB1085" s="21">
        <f>+Y1085*AA1085</f>
        <v>134.57142857142856</v>
      </c>
      <c r="AC1085" s="1520">
        <f t="shared" si="181"/>
        <v>150.71999999999997</v>
      </c>
      <c r="AD1085" s="502"/>
      <c r="AE1085" s="1534"/>
      <c r="AF1085" s="1534" t="s">
        <v>199</v>
      </c>
      <c r="AG1085" s="1514"/>
      <c r="AH1085" s="3096"/>
    </row>
    <row r="1086" spans="1:34" ht="18" customHeight="1" x14ac:dyDescent="0.25">
      <c r="A1086" s="2572"/>
      <c r="B1086" s="2578"/>
      <c r="C1086" s="3033"/>
      <c r="D1086" s="3036"/>
      <c r="E1086" s="2998"/>
      <c r="F1086" s="3039"/>
      <c r="G1086" s="2998"/>
      <c r="H1086" s="2998"/>
      <c r="I1086" s="2998"/>
      <c r="J1086" s="3042"/>
      <c r="K1086" s="3042"/>
      <c r="L1086" s="3046"/>
      <c r="M1086" s="3046"/>
      <c r="N1086" s="2998"/>
      <c r="O1086" s="3048"/>
      <c r="P1086" s="3050"/>
      <c r="Q1086" s="3052"/>
      <c r="R1086" s="3054"/>
      <c r="S1086" s="3054"/>
      <c r="T1086" s="2996"/>
      <c r="U1086" s="2998"/>
      <c r="V1086" s="457" t="s">
        <v>1782</v>
      </c>
      <c r="X1086" s="1522" t="s">
        <v>1783</v>
      </c>
      <c r="Y1086" s="486"/>
      <c r="Z1086" s="23"/>
      <c r="AA1086" s="1005"/>
      <c r="AB1086" s="21"/>
      <c r="AC1086" s="1520"/>
      <c r="AD1086" s="502">
        <f>+SUM(AC1087)</f>
        <v>45</v>
      </c>
      <c r="AE1086" s="1534"/>
      <c r="AF1086" s="1534"/>
      <c r="AG1086" s="1514"/>
      <c r="AH1086" s="3096"/>
    </row>
    <row r="1087" spans="1:34" ht="18" customHeight="1" x14ac:dyDescent="0.25">
      <c r="A1087" s="2572"/>
      <c r="B1087" s="2578"/>
      <c r="C1087" s="3033"/>
      <c r="D1087" s="3036"/>
      <c r="E1087" s="2998"/>
      <c r="F1087" s="3039"/>
      <c r="G1087" s="2998"/>
      <c r="H1087" s="2998"/>
      <c r="I1087" s="2998"/>
      <c r="J1087" s="3042"/>
      <c r="K1087" s="3042"/>
      <c r="L1087" s="3046"/>
      <c r="M1087" s="3046"/>
      <c r="N1087" s="2998"/>
      <c r="O1087" s="3048"/>
      <c r="P1087" s="3050"/>
      <c r="Q1087" s="3052"/>
      <c r="R1087" s="3054"/>
      <c r="S1087" s="3054"/>
      <c r="T1087" s="2996"/>
      <c r="U1087" s="2998"/>
      <c r="V1087" s="866"/>
      <c r="W1087" s="1523" t="s">
        <v>200</v>
      </c>
      <c r="X1087" s="1524" t="s">
        <v>1784</v>
      </c>
      <c r="Y1087" s="1525">
        <v>12</v>
      </c>
      <c r="Z1087" s="23" t="s">
        <v>204</v>
      </c>
      <c r="AA1087" s="1005">
        <v>45</v>
      </c>
      <c r="AB1087" s="21">
        <v>45</v>
      </c>
      <c r="AC1087" s="1520">
        <v>45</v>
      </c>
      <c r="AD1087" s="502"/>
      <c r="AE1087" s="1534"/>
      <c r="AF1087" s="1534" t="s">
        <v>199</v>
      </c>
      <c r="AG1087" s="1514"/>
      <c r="AH1087" s="3096"/>
    </row>
    <row r="1088" spans="1:34" ht="33.950000000000003" customHeight="1" x14ac:dyDescent="0.25">
      <c r="A1088" s="2572"/>
      <c r="B1088" s="2578"/>
      <c r="C1088" s="3033"/>
      <c r="D1088" s="3036"/>
      <c r="E1088" s="2998"/>
      <c r="F1088" s="3039"/>
      <c r="G1088" s="2998"/>
      <c r="H1088" s="2998"/>
      <c r="I1088" s="2998"/>
      <c r="J1088" s="3042"/>
      <c r="K1088" s="3042"/>
      <c r="L1088" s="3046"/>
      <c r="M1088" s="3046"/>
      <c r="N1088" s="2998"/>
      <c r="O1088" s="3048"/>
      <c r="P1088" s="3050"/>
      <c r="Q1088" s="3052"/>
      <c r="R1088" s="3054"/>
      <c r="S1088" s="3054"/>
      <c r="T1088" s="2996"/>
      <c r="U1088" s="2998"/>
      <c r="V1088" s="866" t="s">
        <v>215</v>
      </c>
      <c r="W1088" s="129"/>
      <c r="X1088" s="1526" t="s">
        <v>1785</v>
      </c>
      <c r="Y1088" s="485"/>
      <c r="Z1088" s="23"/>
      <c r="AA1088" s="493"/>
      <c r="AB1088" s="21"/>
      <c r="AC1088" s="1520"/>
      <c r="AD1088" s="502">
        <f>+SUM(AC1089:AC1090)</f>
        <v>423.81359999999995</v>
      </c>
      <c r="AE1088" s="1534"/>
      <c r="AF1088" s="1534"/>
      <c r="AG1088" s="1514"/>
      <c r="AH1088" s="3096"/>
    </row>
    <row r="1089" spans="1:34" ht="18" customHeight="1" x14ac:dyDescent="0.25">
      <c r="A1089" s="2572"/>
      <c r="B1089" s="2578"/>
      <c r="C1089" s="3064"/>
      <c r="D1089" s="3066"/>
      <c r="E1089" s="3068"/>
      <c r="F1089" s="3070"/>
      <c r="G1089" s="3068"/>
      <c r="H1089" s="3068"/>
      <c r="I1089" s="3068"/>
      <c r="J1089" s="3072"/>
      <c r="K1089" s="3072"/>
      <c r="L1089" s="3075"/>
      <c r="M1089" s="3075"/>
      <c r="N1089" s="3068"/>
      <c r="O1089" s="3077"/>
      <c r="P1089" s="3079"/>
      <c r="Q1089" s="3081"/>
      <c r="R1089" s="3083"/>
      <c r="S1089" s="3083"/>
      <c r="T1089" s="3085"/>
      <c r="U1089" s="3068"/>
      <c r="V1089" s="468"/>
      <c r="W1089" s="1527" t="s">
        <v>200</v>
      </c>
      <c r="X1089" s="469" t="s">
        <v>1786</v>
      </c>
      <c r="Y1089" s="488">
        <v>1</v>
      </c>
      <c r="Z1089" s="470" t="s">
        <v>204</v>
      </c>
      <c r="AA1089" s="495">
        <v>378.40499999999997</v>
      </c>
      <c r="AB1089" s="27">
        <f>+Y1089*AA1089</f>
        <v>378.40499999999997</v>
      </c>
      <c r="AC1089" s="27">
        <f t="shared" si="181"/>
        <v>423.81359999999995</v>
      </c>
      <c r="AD1089" s="506"/>
      <c r="AE1089" s="29"/>
      <c r="AF1089" s="29" t="s">
        <v>199</v>
      </c>
      <c r="AG1089" s="1516"/>
      <c r="AH1089" s="3097"/>
    </row>
    <row r="1090" spans="1:34" ht="45.75" customHeight="1" x14ac:dyDescent="0.25">
      <c r="A1090" s="2572"/>
      <c r="B1090" s="2578"/>
      <c r="C1090" s="3033" t="s">
        <v>19</v>
      </c>
      <c r="D1090" s="3036" t="s">
        <v>20</v>
      </c>
      <c r="E1090" s="2998" t="s">
        <v>93</v>
      </c>
      <c r="F1090" s="3039" t="s">
        <v>200</v>
      </c>
      <c r="G1090" s="2998" t="s">
        <v>1787</v>
      </c>
      <c r="H1090" s="2998" t="s">
        <v>1788</v>
      </c>
      <c r="I1090" s="2998" t="s">
        <v>1789</v>
      </c>
      <c r="J1090" s="3056">
        <v>4</v>
      </c>
      <c r="K1090" s="3056">
        <v>4</v>
      </c>
      <c r="L1090" s="3056">
        <v>24</v>
      </c>
      <c r="M1090" s="3056">
        <v>24</v>
      </c>
      <c r="N1090" s="2998" t="s">
        <v>1790</v>
      </c>
      <c r="O1090" s="3048" t="s">
        <v>1791</v>
      </c>
      <c r="P1090" s="3050">
        <f>+AD1090</f>
        <v>2.9285714285714279</v>
      </c>
      <c r="Q1090" s="3052">
        <v>0</v>
      </c>
      <c r="R1090" s="3054">
        <v>0</v>
      </c>
      <c r="S1090" s="3054">
        <v>0</v>
      </c>
      <c r="T1090" s="2996">
        <f>+SUM(P1090:S1091)</f>
        <v>2.9285714285714279</v>
      </c>
      <c r="U1090" s="2998" t="s">
        <v>1792</v>
      </c>
      <c r="V1090" s="457" t="s">
        <v>197</v>
      </c>
      <c r="W1090" s="1515"/>
      <c r="X1090" s="461" t="s">
        <v>1753</v>
      </c>
      <c r="Y1090" s="1374"/>
      <c r="Z1090" s="998"/>
      <c r="AA1090" s="496"/>
      <c r="AB1090" s="21"/>
      <c r="AC1090" s="21"/>
      <c r="AD1090" s="507">
        <f>+AC1091</f>
        <v>2.9285714285714279</v>
      </c>
      <c r="AE1090" s="460"/>
      <c r="AF1090" s="460"/>
      <c r="AG1090" s="1521"/>
      <c r="AH1090" s="3001"/>
    </row>
    <row r="1091" spans="1:34" ht="45.75" customHeight="1" x14ac:dyDescent="0.25">
      <c r="A1091" s="2572"/>
      <c r="B1091" s="2578"/>
      <c r="C1091" s="3088"/>
      <c r="D1091" s="3089"/>
      <c r="E1091" s="2959"/>
      <c r="F1091" s="3090"/>
      <c r="G1091" s="2959"/>
      <c r="H1091" s="2959"/>
      <c r="I1091" s="2959"/>
      <c r="J1091" s="3057"/>
      <c r="K1091" s="3057"/>
      <c r="L1091" s="3057"/>
      <c r="M1091" s="3057"/>
      <c r="N1091" s="2959"/>
      <c r="O1091" s="2967"/>
      <c r="P1091" s="2969"/>
      <c r="Q1091" s="2971"/>
      <c r="R1091" s="2973"/>
      <c r="S1091" s="2973"/>
      <c r="T1091" s="2957"/>
      <c r="U1091" s="2959"/>
      <c r="V1091" s="476"/>
      <c r="W1091" s="1183" t="s">
        <v>200</v>
      </c>
      <c r="X1091" s="471" t="s">
        <v>1754</v>
      </c>
      <c r="Y1091" s="487">
        <v>1</v>
      </c>
      <c r="Z1091" s="472" t="s">
        <v>218</v>
      </c>
      <c r="AA1091" s="1006">
        <v>2.9285714285714279</v>
      </c>
      <c r="AB1091" s="116">
        <f t="shared" si="180"/>
        <v>2.9285714285714279</v>
      </c>
      <c r="AC1091" s="116">
        <f>+AB1091</f>
        <v>2.9285714285714279</v>
      </c>
      <c r="AD1091" s="508"/>
      <c r="AE1091" s="58"/>
      <c r="AF1091" s="58" t="s">
        <v>199</v>
      </c>
      <c r="AG1091" s="1528"/>
      <c r="AH1091" s="3062"/>
    </row>
    <row r="1092" spans="1:34" ht="31.5" customHeight="1" x14ac:dyDescent="0.25">
      <c r="A1092" s="2572"/>
      <c r="B1092" s="2578"/>
      <c r="C1092" s="3063" t="s">
        <v>1746</v>
      </c>
      <c r="D1092" s="3065" t="s">
        <v>20</v>
      </c>
      <c r="E1092" s="3067" t="s">
        <v>93</v>
      </c>
      <c r="F1092" s="3069" t="s">
        <v>200</v>
      </c>
      <c r="G1092" s="3067" t="s">
        <v>1793</v>
      </c>
      <c r="H1092" s="3067" t="s">
        <v>1794</v>
      </c>
      <c r="I1092" s="3067" t="s">
        <v>1795</v>
      </c>
      <c r="J1092" s="3073">
        <v>5</v>
      </c>
      <c r="K1092" s="3073">
        <v>5</v>
      </c>
      <c r="L1092" s="3074">
        <v>24</v>
      </c>
      <c r="M1092" s="3074">
        <v>24</v>
      </c>
      <c r="N1092" s="3067" t="s">
        <v>1796</v>
      </c>
      <c r="O1092" s="3076" t="s">
        <v>1797</v>
      </c>
      <c r="P1092" s="3078">
        <f>+AD1092</f>
        <v>2.9285714285714279</v>
      </c>
      <c r="Q1092" s="3080">
        <v>0</v>
      </c>
      <c r="R1092" s="3082">
        <v>0</v>
      </c>
      <c r="S1092" s="3082">
        <v>0</v>
      </c>
      <c r="T1092" s="3084">
        <f>SUM(P1092:R1093)</f>
        <v>2.9285714285714279</v>
      </c>
      <c r="U1092" s="3067" t="s">
        <v>1798</v>
      </c>
      <c r="V1092" s="473" t="s">
        <v>197</v>
      </c>
      <c r="W1092" s="1517"/>
      <c r="X1092" s="474" t="s">
        <v>1753</v>
      </c>
      <c r="Y1092" s="489"/>
      <c r="Z1092" s="477"/>
      <c r="AA1092" s="489"/>
      <c r="AB1092" s="15"/>
      <c r="AC1092" s="15"/>
      <c r="AD1092" s="578">
        <f>+AC1093</f>
        <v>2.9285714285714279</v>
      </c>
      <c r="AE1092" s="477"/>
      <c r="AF1092" s="477"/>
      <c r="AG1092" s="1529"/>
      <c r="AH1092" s="3086"/>
    </row>
    <row r="1093" spans="1:34" ht="31.5" customHeight="1" x14ac:dyDescent="0.25">
      <c r="A1093" s="2572"/>
      <c r="B1093" s="2578"/>
      <c r="C1093" s="3064"/>
      <c r="D1093" s="3066"/>
      <c r="E1093" s="3068"/>
      <c r="F1093" s="3070"/>
      <c r="G1093" s="3068"/>
      <c r="H1093" s="3068"/>
      <c r="I1093" s="3068"/>
      <c r="J1093" s="3072"/>
      <c r="K1093" s="3072"/>
      <c r="L1093" s="3075"/>
      <c r="M1093" s="3075"/>
      <c r="N1093" s="3068"/>
      <c r="O1093" s="3077"/>
      <c r="P1093" s="3079"/>
      <c r="Q1093" s="3081"/>
      <c r="R1093" s="3083"/>
      <c r="S1093" s="3083"/>
      <c r="T1093" s="3085"/>
      <c r="U1093" s="3068"/>
      <c r="V1093" s="480"/>
      <c r="W1093" s="1527" t="s">
        <v>200</v>
      </c>
      <c r="X1093" s="469" t="s">
        <v>1754</v>
      </c>
      <c r="Y1093" s="490">
        <v>1</v>
      </c>
      <c r="Z1093" s="470" t="s">
        <v>204</v>
      </c>
      <c r="AA1093" s="497">
        <v>2.9285714285714279</v>
      </c>
      <c r="AB1093" s="27">
        <f t="shared" si="180"/>
        <v>2.9285714285714279</v>
      </c>
      <c r="AC1093" s="27">
        <f>+AB1093</f>
        <v>2.9285714285714279</v>
      </c>
      <c r="AD1093" s="509"/>
      <c r="AE1093" s="29"/>
      <c r="AF1093" s="29" t="s">
        <v>199</v>
      </c>
      <c r="AG1093" s="1516"/>
      <c r="AH1093" s="3087"/>
    </row>
    <row r="1094" spans="1:34" ht="38.25" customHeight="1" x14ac:dyDescent="0.25">
      <c r="A1094" s="2572"/>
      <c r="B1094" s="2578"/>
      <c r="C1094" s="3032" t="s">
        <v>1746</v>
      </c>
      <c r="D1094" s="3035" t="s">
        <v>20</v>
      </c>
      <c r="E1094" s="2958" t="s">
        <v>93</v>
      </c>
      <c r="F1094" s="3038" t="s">
        <v>200</v>
      </c>
      <c r="G1094" s="2958" t="s">
        <v>1799</v>
      </c>
      <c r="H1094" s="2958" t="s">
        <v>1800</v>
      </c>
      <c r="I1094" s="2958" t="s">
        <v>1801</v>
      </c>
      <c r="J1094" s="3041">
        <v>6</v>
      </c>
      <c r="K1094" s="3041">
        <v>6</v>
      </c>
      <c r="L1094" s="3045">
        <v>24</v>
      </c>
      <c r="M1094" s="3045">
        <v>24</v>
      </c>
      <c r="N1094" s="2958" t="s">
        <v>1802</v>
      </c>
      <c r="O1094" s="2966" t="s">
        <v>1803</v>
      </c>
      <c r="P1094" s="2968">
        <f>+AD1094</f>
        <v>2.9285714285714279</v>
      </c>
      <c r="Q1094" s="2970">
        <v>0</v>
      </c>
      <c r="R1094" s="2972">
        <v>0</v>
      </c>
      <c r="S1094" s="2972">
        <v>0</v>
      </c>
      <c r="T1094" s="2956">
        <f>SUM(P1094:R1095)</f>
        <v>2.9285714285714279</v>
      </c>
      <c r="U1094" s="2958" t="s">
        <v>1804</v>
      </c>
      <c r="V1094" s="478" t="s">
        <v>197</v>
      </c>
      <c r="W1094" s="1530"/>
      <c r="X1094" s="479" t="s">
        <v>1753</v>
      </c>
      <c r="Y1094" s="491"/>
      <c r="Z1094" s="444"/>
      <c r="AA1094" s="498"/>
      <c r="AB1094" s="34"/>
      <c r="AC1094" s="34"/>
      <c r="AD1094" s="507">
        <f>+AC1095</f>
        <v>2.9285714285714279</v>
      </c>
      <c r="AE1094" s="52"/>
      <c r="AF1094" s="52"/>
      <c r="AG1094" s="1518"/>
      <c r="AH1094" s="3000"/>
    </row>
    <row r="1095" spans="1:34" ht="38.25" customHeight="1" x14ac:dyDescent="0.25">
      <c r="A1095" s="2572"/>
      <c r="B1095" s="2578"/>
      <c r="C1095" s="3088"/>
      <c r="D1095" s="3089"/>
      <c r="E1095" s="2959"/>
      <c r="F1095" s="3090"/>
      <c r="G1095" s="2959"/>
      <c r="H1095" s="2959"/>
      <c r="I1095" s="2959"/>
      <c r="J1095" s="3093"/>
      <c r="K1095" s="3093"/>
      <c r="L1095" s="3061"/>
      <c r="M1095" s="3061"/>
      <c r="N1095" s="2959"/>
      <c r="O1095" s="2967"/>
      <c r="P1095" s="2969"/>
      <c r="Q1095" s="2971"/>
      <c r="R1095" s="2973"/>
      <c r="S1095" s="2973"/>
      <c r="T1095" s="2957"/>
      <c r="U1095" s="2959"/>
      <c r="V1095" s="481"/>
      <c r="W1095" s="1183" t="s">
        <v>200</v>
      </c>
      <c r="X1095" s="471" t="s">
        <v>1754</v>
      </c>
      <c r="Y1095" s="487">
        <v>1</v>
      </c>
      <c r="Z1095" s="472" t="s">
        <v>218</v>
      </c>
      <c r="AA1095" s="1006">
        <v>2.9285714285714279</v>
      </c>
      <c r="AB1095" s="116">
        <f t="shared" si="180"/>
        <v>2.9285714285714279</v>
      </c>
      <c r="AC1095" s="116">
        <f>+AB1095</f>
        <v>2.9285714285714279</v>
      </c>
      <c r="AD1095" s="508"/>
      <c r="AE1095" s="58"/>
      <c r="AF1095" s="58" t="s">
        <v>199</v>
      </c>
      <c r="AG1095" s="1528"/>
      <c r="AH1095" s="3062"/>
    </row>
    <row r="1096" spans="1:34" ht="38.25" customHeight="1" x14ac:dyDescent="0.25">
      <c r="A1096" s="2572"/>
      <c r="B1096" s="2578"/>
      <c r="C1096" s="3063" t="s">
        <v>1746</v>
      </c>
      <c r="D1096" s="3065" t="s">
        <v>20</v>
      </c>
      <c r="E1096" s="3067" t="s">
        <v>93</v>
      </c>
      <c r="F1096" s="3069" t="s">
        <v>200</v>
      </c>
      <c r="G1096" s="3067" t="s">
        <v>1805</v>
      </c>
      <c r="H1096" s="3067" t="s">
        <v>1806</v>
      </c>
      <c r="I1096" s="3067" t="s">
        <v>1807</v>
      </c>
      <c r="J1096" s="3073">
        <v>90</v>
      </c>
      <c r="K1096" s="3073">
        <v>10</v>
      </c>
      <c r="L1096" s="3074">
        <v>24</v>
      </c>
      <c r="M1096" s="3074">
        <v>24</v>
      </c>
      <c r="N1096" s="3067" t="s">
        <v>1808</v>
      </c>
      <c r="O1096" s="3076" t="s">
        <v>1809</v>
      </c>
      <c r="P1096" s="3078">
        <f>+AD1096</f>
        <v>2.9285714285714279</v>
      </c>
      <c r="Q1096" s="3080">
        <v>0</v>
      </c>
      <c r="R1096" s="3082">
        <v>0</v>
      </c>
      <c r="S1096" s="3082">
        <v>0</v>
      </c>
      <c r="T1096" s="3084">
        <f>SUM(P1096:R1097)</f>
        <v>2.9285714285714279</v>
      </c>
      <c r="U1096" s="3067" t="s">
        <v>1810</v>
      </c>
      <c r="V1096" s="473" t="s">
        <v>197</v>
      </c>
      <c r="W1096" s="1517"/>
      <c r="X1096" s="474" t="s">
        <v>1753</v>
      </c>
      <c r="Y1096" s="1377"/>
      <c r="Z1096" s="999"/>
      <c r="AA1096" s="494"/>
      <c r="AB1096" s="15"/>
      <c r="AC1096" s="15"/>
      <c r="AD1096" s="505">
        <f>+AC1097</f>
        <v>2.9285714285714279</v>
      </c>
      <c r="AE1096" s="477"/>
      <c r="AF1096" s="477"/>
      <c r="AG1096" s="1529"/>
      <c r="AH1096" s="3086"/>
    </row>
    <row r="1097" spans="1:34" ht="38.25" customHeight="1" x14ac:dyDescent="0.25">
      <c r="A1097" s="2572"/>
      <c r="B1097" s="2578"/>
      <c r="C1097" s="3064"/>
      <c r="D1097" s="3066"/>
      <c r="E1097" s="3068"/>
      <c r="F1097" s="3070"/>
      <c r="G1097" s="3068"/>
      <c r="H1097" s="3068"/>
      <c r="I1097" s="3068"/>
      <c r="J1097" s="3072"/>
      <c r="K1097" s="3072"/>
      <c r="L1097" s="3075"/>
      <c r="M1097" s="3075"/>
      <c r="N1097" s="3068"/>
      <c r="O1097" s="3077"/>
      <c r="P1097" s="3079"/>
      <c r="Q1097" s="3081"/>
      <c r="R1097" s="3083"/>
      <c r="S1097" s="3083"/>
      <c r="T1097" s="3085"/>
      <c r="U1097" s="3068"/>
      <c r="V1097" s="480"/>
      <c r="W1097" s="1527" t="s">
        <v>200</v>
      </c>
      <c r="X1097" s="469" t="s">
        <v>1754</v>
      </c>
      <c r="Y1097" s="490">
        <v>1</v>
      </c>
      <c r="Z1097" s="470" t="s">
        <v>218</v>
      </c>
      <c r="AA1097" s="497">
        <v>2.9285714285714279</v>
      </c>
      <c r="AB1097" s="27">
        <f t="shared" si="180"/>
        <v>2.9285714285714279</v>
      </c>
      <c r="AC1097" s="27">
        <f>+AB1097</f>
        <v>2.9285714285714279</v>
      </c>
      <c r="AD1097" s="506"/>
      <c r="AE1097" s="29"/>
      <c r="AF1097" s="29" t="s">
        <v>199</v>
      </c>
      <c r="AG1097" s="1516"/>
      <c r="AH1097" s="3087"/>
    </row>
    <row r="1098" spans="1:34" ht="31.5" customHeight="1" x14ac:dyDescent="0.25">
      <c r="A1098" s="2572"/>
      <c r="B1098" s="2578"/>
      <c r="C1098" s="3032" t="s">
        <v>1746</v>
      </c>
      <c r="D1098" s="3035" t="s">
        <v>20</v>
      </c>
      <c r="E1098" s="2958" t="s">
        <v>93</v>
      </c>
      <c r="F1098" s="3038" t="s">
        <v>200</v>
      </c>
      <c r="G1098" s="2958" t="s">
        <v>1811</v>
      </c>
      <c r="H1098" s="2958" t="s">
        <v>1812</v>
      </c>
      <c r="I1098" s="2958" t="s">
        <v>1813</v>
      </c>
      <c r="J1098" s="3041">
        <v>5</v>
      </c>
      <c r="K1098" s="3041">
        <v>5</v>
      </c>
      <c r="L1098" s="3045">
        <v>24</v>
      </c>
      <c r="M1098" s="3045">
        <v>24</v>
      </c>
      <c r="N1098" s="2958" t="s">
        <v>1814</v>
      </c>
      <c r="O1098" s="2966" t="s">
        <v>1815</v>
      </c>
      <c r="P1098" s="2968">
        <f>+AD1098</f>
        <v>2.93</v>
      </c>
      <c r="Q1098" s="2970">
        <v>0</v>
      </c>
      <c r="R1098" s="2972">
        <v>0</v>
      </c>
      <c r="S1098" s="2972">
        <v>0</v>
      </c>
      <c r="T1098" s="2956">
        <f>SUM(P1098:R1099)</f>
        <v>2.93</v>
      </c>
      <c r="U1098" s="2958" t="s">
        <v>1816</v>
      </c>
      <c r="V1098" s="478" t="s">
        <v>197</v>
      </c>
      <c r="W1098" s="1530"/>
      <c r="X1098" s="479" t="s">
        <v>1753</v>
      </c>
      <c r="Y1098" s="1373"/>
      <c r="Z1098" s="997"/>
      <c r="AA1098" s="499"/>
      <c r="AB1098" s="34"/>
      <c r="AC1098" s="34"/>
      <c r="AD1098" s="507">
        <f>+AC1099</f>
        <v>2.93</v>
      </c>
      <c r="AE1098" s="467"/>
      <c r="AF1098" s="467"/>
      <c r="AG1098" s="1531"/>
      <c r="AH1098" s="3000"/>
    </row>
    <row r="1099" spans="1:34" ht="31.5" customHeight="1" x14ac:dyDescent="0.25">
      <c r="A1099" s="2572"/>
      <c r="B1099" s="2578"/>
      <c r="C1099" s="3088"/>
      <c r="D1099" s="3089"/>
      <c r="E1099" s="2959"/>
      <c r="F1099" s="3090"/>
      <c r="G1099" s="2959"/>
      <c r="H1099" s="2959"/>
      <c r="I1099" s="2959"/>
      <c r="J1099" s="3093"/>
      <c r="K1099" s="3093"/>
      <c r="L1099" s="3061"/>
      <c r="M1099" s="3061"/>
      <c r="N1099" s="2959"/>
      <c r="O1099" s="2967"/>
      <c r="P1099" s="2969"/>
      <c r="Q1099" s="2971"/>
      <c r="R1099" s="2973"/>
      <c r="S1099" s="2973"/>
      <c r="T1099" s="2957"/>
      <c r="U1099" s="2959"/>
      <c r="V1099" s="476"/>
      <c r="W1099" s="1183" t="s">
        <v>200</v>
      </c>
      <c r="X1099" s="471" t="s">
        <v>1754</v>
      </c>
      <c r="Y1099" s="487">
        <v>1</v>
      </c>
      <c r="Z1099" s="472" t="s">
        <v>218</v>
      </c>
      <c r="AA1099" s="1006">
        <v>2.93</v>
      </c>
      <c r="AB1099" s="116">
        <f t="shared" si="180"/>
        <v>2.93</v>
      </c>
      <c r="AC1099" s="116">
        <f>+AB1099</f>
        <v>2.93</v>
      </c>
      <c r="AD1099" s="504"/>
      <c r="AE1099" s="58"/>
      <c r="AF1099" s="58" t="s">
        <v>199</v>
      </c>
      <c r="AG1099" s="1528"/>
      <c r="AH1099" s="3062"/>
    </row>
    <row r="1100" spans="1:34" ht="32.25" customHeight="1" x14ac:dyDescent="0.25">
      <c r="A1100" s="2573"/>
      <c r="B1100" s="2579"/>
      <c r="C1100" s="3063" t="s">
        <v>1746</v>
      </c>
      <c r="D1100" s="3065" t="s">
        <v>20</v>
      </c>
      <c r="E1100" s="3067" t="s">
        <v>93</v>
      </c>
      <c r="F1100" s="3069" t="s">
        <v>200</v>
      </c>
      <c r="G1100" s="3091" t="s">
        <v>1817</v>
      </c>
      <c r="H1100" s="3067" t="s">
        <v>1818</v>
      </c>
      <c r="I1100" s="3067" t="s">
        <v>1819</v>
      </c>
      <c r="J1100" s="3073">
        <v>0</v>
      </c>
      <c r="K1100" s="3073">
        <v>25</v>
      </c>
      <c r="L1100" s="3074">
        <v>0</v>
      </c>
      <c r="M1100" s="3074">
        <v>24</v>
      </c>
      <c r="N1100" s="3067" t="s">
        <v>1820</v>
      </c>
      <c r="O1100" s="3076" t="s">
        <v>1821</v>
      </c>
      <c r="P1100" s="3078">
        <f>+AD1100</f>
        <v>2.9285714285714279</v>
      </c>
      <c r="Q1100" s="3080">
        <v>0</v>
      </c>
      <c r="R1100" s="3082">
        <v>0</v>
      </c>
      <c r="S1100" s="3082">
        <v>0</v>
      </c>
      <c r="T1100" s="3084">
        <f>SUM(P1100:R1101)</f>
        <v>2.9285714285714279</v>
      </c>
      <c r="U1100" s="3067" t="s">
        <v>1792</v>
      </c>
      <c r="V1100" s="1532" t="s">
        <v>197</v>
      </c>
      <c r="W1100" s="1517"/>
      <c r="X1100" s="474" t="s">
        <v>1753</v>
      </c>
      <c r="Y1100" s="1377"/>
      <c r="Z1100" s="999"/>
      <c r="AA1100" s="494"/>
      <c r="AB1100" s="15"/>
      <c r="AC1100" s="15"/>
      <c r="AD1100" s="505">
        <f>+AC1101</f>
        <v>2.9285714285714279</v>
      </c>
      <c r="AE1100" s="477"/>
      <c r="AF1100" s="477"/>
      <c r="AG1100" s="1529"/>
      <c r="AH1100" s="3086"/>
    </row>
    <row r="1101" spans="1:34" ht="32.25" customHeight="1" x14ac:dyDescent="0.25">
      <c r="A1101" s="2571" t="s">
        <v>158</v>
      </c>
      <c r="B1101" s="2568" t="s">
        <v>160</v>
      </c>
      <c r="C1101" s="3064"/>
      <c r="D1101" s="3066"/>
      <c r="E1101" s="3068"/>
      <c r="F1101" s="3070"/>
      <c r="G1101" s="3092"/>
      <c r="H1101" s="3068"/>
      <c r="I1101" s="3068"/>
      <c r="J1101" s="3072"/>
      <c r="K1101" s="3072"/>
      <c r="L1101" s="3075"/>
      <c r="M1101" s="3075"/>
      <c r="N1101" s="3068"/>
      <c r="O1101" s="3077"/>
      <c r="P1101" s="3079"/>
      <c r="Q1101" s="3081"/>
      <c r="R1101" s="3083"/>
      <c r="S1101" s="3083"/>
      <c r="T1101" s="3085"/>
      <c r="U1101" s="3068"/>
      <c r="V1101" s="480"/>
      <c r="W1101" s="1527" t="s">
        <v>200</v>
      </c>
      <c r="X1101" s="469" t="s">
        <v>1754</v>
      </c>
      <c r="Y1101" s="490">
        <v>1</v>
      </c>
      <c r="Z1101" s="470" t="s">
        <v>218</v>
      </c>
      <c r="AA1101" s="497">
        <v>2.9285714285714279</v>
      </c>
      <c r="AB1101" s="27">
        <f t="shared" si="180"/>
        <v>2.9285714285714279</v>
      </c>
      <c r="AC1101" s="27">
        <f>+AB1101</f>
        <v>2.9285714285714279</v>
      </c>
      <c r="AD1101" s="506"/>
      <c r="AE1101" s="29"/>
      <c r="AF1101" s="29" t="s">
        <v>199</v>
      </c>
      <c r="AG1101" s="1516"/>
      <c r="AH1101" s="3087"/>
    </row>
    <row r="1102" spans="1:34" ht="32.25" customHeight="1" x14ac:dyDescent="0.25">
      <c r="A1102" s="2572"/>
      <c r="B1102" s="2569"/>
      <c r="C1102" s="3032" t="s">
        <v>1746</v>
      </c>
      <c r="D1102" s="3035" t="s">
        <v>20</v>
      </c>
      <c r="E1102" s="2958" t="s">
        <v>93</v>
      </c>
      <c r="F1102" s="3038" t="s">
        <v>200</v>
      </c>
      <c r="G1102" s="2958" t="s">
        <v>1822</v>
      </c>
      <c r="H1102" s="2958" t="s">
        <v>1823</v>
      </c>
      <c r="I1102" s="2958" t="s">
        <v>1824</v>
      </c>
      <c r="J1102" s="3071">
        <v>6</v>
      </c>
      <c r="K1102" s="3071">
        <v>6</v>
      </c>
      <c r="L1102" s="3045">
        <v>24</v>
      </c>
      <c r="M1102" s="3045">
        <v>24</v>
      </c>
      <c r="N1102" s="2958" t="s">
        <v>1825</v>
      </c>
      <c r="O1102" s="2966" t="s">
        <v>1826</v>
      </c>
      <c r="P1102" s="2968">
        <f>+AD1102</f>
        <v>2.9285714285714279</v>
      </c>
      <c r="Q1102" s="2970">
        <v>0</v>
      </c>
      <c r="R1102" s="2972">
        <v>0</v>
      </c>
      <c r="S1102" s="2972">
        <v>0</v>
      </c>
      <c r="T1102" s="2956">
        <f>SUM(P1102:R1103)</f>
        <v>2.9285714285714279</v>
      </c>
      <c r="U1102" s="2958" t="s">
        <v>1827</v>
      </c>
      <c r="V1102" s="478" t="s">
        <v>197</v>
      </c>
      <c r="W1102" s="1530"/>
      <c r="X1102" s="479" t="s">
        <v>1753</v>
      </c>
      <c r="Y1102" s="1373"/>
      <c r="Z1102" s="997"/>
      <c r="AA1102" s="499"/>
      <c r="AB1102" s="34"/>
      <c r="AC1102" s="34"/>
      <c r="AD1102" s="507">
        <f>+AC1103</f>
        <v>2.9285714285714279</v>
      </c>
      <c r="AE1102" s="467"/>
      <c r="AF1102" s="467"/>
      <c r="AG1102" s="1531"/>
      <c r="AH1102" s="3000"/>
    </row>
    <row r="1103" spans="1:34" ht="32.25" customHeight="1" x14ac:dyDescent="0.25">
      <c r="A1103" s="2572"/>
      <c r="B1103" s="2569"/>
      <c r="C1103" s="3088"/>
      <c r="D1103" s="3089"/>
      <c r="E1103" s="2959"/>
      <c r="F1103" s="3090"/>
      <c r="G1103" s="2959"/>
      <c r="H1103" s="2959"/>
      <c r="I1103" s="2959"/>
      <c r="J1103" s="3072"/>
      <c r="K1103" s="3072"/>
      <c r="L1103" s="3061"/>
      <c r="M1103" s="3061"/>
      <c r="N1103" s="2959"/>
      <c r="O1103" s="2967"/>
      <c r="P1103" s="2969"/>
      <c r="Q1103" s="2971"/>
      <c r="R1103" s="2973"/>
      <c r="S1103" s="2973"/>
      <c r="T1103" s="2957"/>
      <c r="U1103" s="2959"/>
      <c r="V1103" s="476"/>
      <c r="W1103" s="1183" t="s">
        <v>200</v>
      </c>
      <c r="X1103" s="471" t="s">
        <v>1754</v>
      </c>
      <c r="Y1103" s="487">
        <v>1</v>
      </c>
      <c r="Z1103" s="472" t="s">
        <v>218</v>
      </c>
      <c r="AA1103" s="1006">
        <v>2.9285714285714279</v>
      </c>
      <c r="AB1103" s="116">
        <f t="shared" si="180"/>
        <v>2.9285714285714279</v>
      </c>
      <c r="AC1103" s="116">
        <f>+AB1103</f>
        <v>2.9285714285714279</v>
      </c>
      <c r="AD1103" s="504"/>
      <c r="AE1103" s="58"/>
      <c r="AF1103" s="58" t="s">
        <v>199</v>
      </c>
      <c r="AG1103" s="1528"/>
      <c r="AH1103" s="3062"/>
    </row>
    <row r="1104" spans="1:34" ht="32.25" customHeight="1" x14ac:dyDescent="0.25">
      <c r="A1104" s="2572"/>
      <c r="B1104" s="2569"/>
      <c r="C1104" s="3063" t="s">
        <v>1746</v>
      </c>
      <c r="D1104" s="3065" t="s">
        <v>20</v>
      </c>
      <c r="E1104" s="3067" t="s">
        <v>93</v>
      </c>
      <c r="F1104" s="3069" t="s">
        <v>200</v>
      </c>
      <c r="G1104" s="3067" t="s">
        <v>1828</v>
      </c>
      <c r="H1104" s="3067" t="s">
        <v>1829</v>
      </c>
      <c r="I1104" s="3067" t="s">
        <v>1830</v>
      </c>
      <c r="J1104" s="3041">
        <v>15</v>
      </c>
      <c r="K1104" s="3041">
        <v>30</v>
      </c>
      <c r="L1104" s="3074">
        <v>24</v>
      </c>
      <c r="M1104" s="3074">
        <v>24</v>
      </c>
      <c r="N1104" s="3067" t="s">
        <v>1831</v>
      </c>
      <c r="O1104" s="3076" t="s">
        <v>1832</v>
      </c>
      <c r="P1104" s="3078">
        <f>+AD1104</f>
        <v>2.9285714285714279</v>
      </c>
      <c r="Q1104" s="3080">
        <v>0</v>
      </c>
      <c r="R1104" s="3082">
        <v>0</v>
      </c>
      <c r="S1104" s="3082">
        <v>0</v>
      </c>
      <c r="T1104" s="3084">
        <f>SUM(P1104:R1105)</f>
        <v>2.9285714285714279</v>
      </c>
      <c r="U1104" s="3067" t="s">
        <v>1792</v>
      </c>
      <c r="V1104" s="473" t="s">
        <v>197</v>
      </c>
      <c r="W1104" s="1517"/>
      <c r="X1104" s="474" t="s">
        <v>1753</v>
      </c>
      <c r="Y1104" s="1377"/>
      <c r="Z1104" s="999"/>
      <c r="AA1104" s="494"/>
      <c r="AB1104" s="15"/>
      <c r="AC1104" s="15"/>
      <c r="AD1104" s="505">
        <f>+AC1105</f>
        <v>2.9285714285714279</v>
      </c>
      <c r="AE1104" s="477"/>
      <c r="AF1104" s="477"/>
      <c r="AG1104" s="1529"/>
      <c r="AH1104" s="3086"/>
    </row>
    <row r="1105" spans="1:34" ht="32.25" customHeight="1" x14ac:dyDescent="0.25">
      <c r="A1105" s="2572"/>
      <c r="B1105" s="2569"/>
      <c r="C1105" s="3064"/>
      <c r="D1105" s="3066"/>
      <c r="E1105" s="3068"/>
      <c r="F1105" s="3070"/>
      <c r="G1105" s="3068"/>
      <c r="H1105" s="3068"/>
      <c r="I1105" s="3068"/>
      <c r="J1105" s="3072"/>
      <c r="K1105" s="3072"/>
      <c r="L1105" s="3075"/>
      <c r="M1105" s="3075"/>
      <c r="N1105" s="3068"/>
      <c r="O1105" s="3077"/>
      <c r="P1105" s="3079"/>
      <c r="Q1105" s="3081"/>
      <c r="R1105" s="3083"/>
      <c r="S1105" s="3083"/>
      <c r="T1105" s="3085"/>
      <c r="U1105" s="3068"/>
      <c r="V1105" s="480"/>
      <c r="W1105" s="1527" t="s">
        <v>200</v>
      </c>
      <c r="X1105" s="469" t="s">
        <v>1754</v>
      </c>
      <c r="Y1105" s="490">
        <v>1</v>
      </c>
      <c r="Z1105" s="470" t="s">
        <v>218</v>
      </c>
      <c r="AA1105" s="497">
        <v>2.9285714285714279</v>
      </c>
      <c r="AB1105" s="27">
        <f t="shared" si="180"/>
        <v>2.9285714285714279</v>
      </c>
      <c r="AC1105" s="27">
        <f>+AB1105</f>
        <v>2.9285714285714279</v>
      </c>
      <c r="AD1105" s="506"/>
      <c r="AE1105" s="29"/>
      <c r="AF1105" s="29" t="s">
        <v>199</v>
      </c>
      <c r="AG1105" s="1516"/>
      <c r="AH1105" s="3087"/>
    </row>
    <row r="1106" spans="1:34" ht="39" customHeight="1" x14ac:dyDescent="0.25">
      <c r="A1106" s="2572"/>
      <c r="B1106" s="2569"/>
      <c r="C1106" s="3032" t="s">
        <v>1746</v>
      </c>
      <c r="D1106" s="3035" t="s">
        <v>20</v>
      </c>
      <c r="E1106" s="2958" t="s">
        <v>93</v>
      </c>
      <c r="F1106" s="3038" t="s">
        <v>200</v>
      </c>
      <c r="G1106" s="2958" t="s">
        <v>1833</v>
      </c>
      <c r="H1106" s="2958" t="s">
        <v>1834</v>
      </c>
      <c r="I1106" s="2958" t="s">
        <v>1835</v>
      </c>
      <c r="J1106" s="3071">
        <v>2</v>
      </c>
      <c r="K1106" s="3073">
        <v>2</v>
      </c>
      <c r="L1106" s="3045">
        <v>24</v>
      </c>
      <c r="M1106" s="3045">
        <v>24</v>
      </c>
      <c r="N1106" s="2958" t="s">
        <v>1836</v>
      </c>
      <c r="O1106" s="2966" t="s">
        <v>1837</v>
      </c>
      <c r="P1106" s="2968">
        <f>+AD1106</f>
        <v>2.9285714285714279</v>
      </c>
      <c r="Q1106" s="2970">
        <v>0</v>
      </c>
      <c r="R1106" s="2972">
        <v>0</v>
      </c>
      <c r="S1106" s="2972">
        <v>0</v>
      </c>
      <c r="T1106" s="2956">
        <f>SUM(P1106:R1107)</f>
        <v>2.9285714285714279</v>
      </c>
      <c r="U1106" s="2958" t="s">
        <v>1838</v>
      </c>
      <c r="V1106" s="478" t="s">
        <v>197</v>
      </c>
      <c r="W1106" s="1530"/>
      <c r="X1106" s="479" t="s">
        <v>1753</v>
      </c>
      <c r="Y1106" s="1373"/>
      <c r="Z1106" s="997"/>
      <c r="AA1106" s="499"/>
      <c r="AB1106" s="34"/>
      <c r="AC1106" s="34"/>
      <c r="AD1106" s="507">
        <f>+AC1107</f>
        <v>2.9285714285714279</v>
      </c>
      <c r="AE1106" s="467"/>
      <c r="AF1106" s="467"/>
      <c r="AG1106" s="1531"/>
      <c r="AH1106" s="3000"/>
    </row>
    <row r="1107" spans="1:34" ht="39" customHeight="1" x14ac:dyDescent="0.25">
      <c r="A1107" s="2572"/>
      <c r="B1107" s="2569"/>
      <c r="C1107" s="3088"/>
      <c r="D1107" s="3089"/>
      <c r="E1107" s="2959"/>
      <c r="F1107" s="3090"/>
      <c r="G1107" s="2959"/>
      <c r="H1107" s="2959"/>
      <c r="I1107" s="2959"/>
      <c r="J1107" s="3072"/>
      <c r="K1107" s="3072"/>
      <c r="L1107" s="3061"/>
      <c r="M1107" s="3061"/>
      <c r="N1107" s="2959"/>
      <c r="O1107" s="2967"/>
      <c r="P1107" s="2969"/>
      <c r="Q1107" s="2971"/>
      <c r="R1107" s="2973"/>
      <c r="S1107" s="2973"/>
      <c r="T1107" s="2957"/>
      <c r="U1107" s="2959"/>
      <c r="V1107" s="476"/>
      <c r="W1107" s="1183" t="s">
        <v>200</v>
      </c>
      <c r="X1107" s="471" t="s">
        <v>1754</v>
      </c>
      <c r="Y1107" s="487">
        <v>1</v>
      </c>
      <c r="Z1107" s="472" t="s">
        <v>218</v>
      </c>
      <c r="AA1107" s="1006">
        <v>2.9285714285714279</v>
      </c>
      <c r="AB1107" s="116">
        <f t="shared" si="180"/>
        <v>2.9285714285714279</v>
      </c>
      <c r="AC1107" s="116">
        <f>+AB1107</f>
        <v>2.9285714285714279</v>
      </c>
      <c r="AD1107" s="504"/>
      <c r="AE1107" s="58"/>
      <c r="AF1107" s="58" t="s">
        <v>199</v>
      </c>
      <c r="AG1107" s="1528"/>
      <c r="AH1107" s="3062"/>
    </row>
    <row r="1108" spans="1:34" ht="32.25" customHeight="1" x14ac:dyDescent="0.25">
      <c r="A1108" s="2572"/>
      <c r="B1108" s="2569"/>
      <c r="C1108" s="3063" t="s">
        <v>1746</v>
      </c>
      <c r="D1108" s="3065" t="s">
        <v>20</v>
      </c>
      <c r="E1108" s="3067" t="s">
        <v>93</v>
      </c>
      <c r="F1108" s="3069" t="s">
        <v>200</v>
      </c>
      <c r="G1108" s="3067" t="s">
        <v>1839</v>
      </c>
      <c r="H1108" s="3067" t="s">
        <v>219</v>
      </c>
      <c r="I1108" s="3067" t="s">
        <v>1840</v>
      </c>
      <c r="J1108" s="3071">
        <v>1</v>
      </c>
      <c r="K1108" s="3073">
        <v>1</v>
      </c>
      <c r="L1108" s="3074">
        <v>2</v>
      </c>
      <c r="M1108" s="3074">
        <v>8</v>
      </c>
      <c r="N1108" s="3067" t="s">
        <v>1841</v>
      </c>
      <c r="O1108" s="3076" t="s">
        <v>1842</v>
      </c>
      <c r="P1108" s="3078">
        <f>+AD1108</f>
        <v>1.464285714285714</v>
      </c>
      <c r="Q1108" s="3080">
        <v>0</v>
      </c>
      <c r="R1108" s="3082">
        <v>0</v>
      </c>
      <c r="S1108" s="3082">
        <v>0</v>
      </c>
      <c r="T1108" s="3084">
        <f>SUM(P1108:R1109)</f>
        <v>1.464285714285714</v>
      </c>
      <c r="U1108" s="3067" t="s">
        <v>1843</v>
      </c>
      <c r="V1108" s="473" t="s">
        <v>197</v>
      </c>
      <c r="W1108" s="1517"/>
      <c r="X1108" s="474" t="s">
        <v>1753</v>
      </c>
      <c r="Y1108" s="1377"/>
      <c r="Z1108" s="999"/>
      <c r="AA1108" s="494"/>
      <c r="AB1108" s="15"/>
      <c r="AC1108" s="15"/>
      <c r="AD1108" s="505">
        <f>+AC1109</f>
        <v>1.464285714285714</v>
      </c>
      <c r="AE1108" s="477"/>
      <c r="AF1108" s="477"/>
      <c r="AG1108" s="1529"/>
      <c r="AH1108" s="3086"/>
    </row>
    <row r="1109" spans="1:34" s="18" customFormat="1" ht="32.25" customHeight="1" x14ac:dyDescent="0.25">
      <c r="A1109" s="2572"/>
      <c r="B1109" s="2569"/>
      <c r="C1109" s="3064"/>
      <c r="D1109" s="3066"/>
      <c r="E1109" s="3068"/>
      <c r="F1109" s="3070"/>
      <c r="G1109" s="3068"/>
      <c r="H1109" s="3068"/>
      <c r="I1109" s="3068"/>
      <c r="J1109" s="3072"/>
      <c r="K1109" s="3072"/>
      <c r="L1109" s="3075"/>
      <c r="M1109" s="3075"/>
      <c r="N1109" s="3068"/>
      <c r="O1109" s="3077"/>
      <c r="P1109" s="3079"/>
      <c r="Q1109" s="3081"/>
      <c r="R1109" s="3083"/>
      <c r="S1109" s="3083"/>
      <c r="T1109" s="3085"/>
      <c r="U1109" s="3068"/>
      <c r="V1109" s="480"/>
      <c r="W1109" s="1527" t="s">
        <v>200</v>
      </c>
      <c r="X1109" s="469" t="s">
        <v>1754</v>
      </c>
      <c r="Y1109" s="490">
        <v>0.5</v>
      </c>
      <c r="Z1109" s="470" t="s">
        <v>218</v>
      </c>
      <c r="AA1109" s="497">
        <v>2.9285714285714279</v>
      </c>
      <c r="AB1109" s="27">
        <f t="shared" si="180"/>
        <v>1.464285714285714</v>
      </c>
      <c r="AC1109" s="27">
        <f>+AB1109</f>
        <v>1.464285714285714</v>
      </c>
      <c r="AD1109" s="506"/>
      <c r="AE1109" s="29"/>
      <c r="AF1109" s="29" t="s">
        <v>199</v>
      </c>
      <c r="AG1109" s="1516"/>
      <c r="AH1109" s="3087"/>
    </row>
    <row r="1110" spans="1:34" s="18" customFormat="1" ht="18" customHeight="1" x14ac:dyDescent="0.25">
      <c r="A1110" s="2572"/>
      <c r="B1110" s="2569"/>
      <c r="C1110" s="3032" t="s">
        <v>1746</v>
      </c>
      <c r="D1110" s="3035" t="s">
        <v>20</v>
      </c>
      <c r="E1110" s="2958" t="s">
        <v>93</v>
      </c>
      <c r="F1110" s="3038" t="s">
        <v>200</v>
      </c>
      <c r="G1110" s="2958" t="s">
        <v>1844</v>
      </c>
      <c r="H1110" s="2958" t="s">
        <v>1845</v>
      </c>
      <c r="I1110" s="2958" t="s">
        <v>1846</v>
      </c>
      <c r="J1110" s="3041">
        <v>10</v>
      </c>
      <c r="K1110" s="3044">
        <v>15</v>
      </c>
      <c r="L1110" s="3045">
        <v>24</v>
      </c>
      <c r="M1110" s="3045">
        <v>24</v>
      </c>
      <c r="N1110" s="2958" t="s">
        <v>1847</v>
      </c>
      <c r="O1110" s="2966" t="s">
        <v>1848</v>
      </c>
      <c r="P1110" s="2968">
        <f>+AD1110</f>
        <v>108.93999999999998</v>
      </c>
      <c r="Q1110" s="2970">
        <v>0</v>
      </c>
      <c r="R1110" s="2972">
        <v>0</v>
      </c>
      <c r="S1110" s="2972">
        <v>0</v>
      </c>
      <c r="T1110" s="2956">
        <f>SUM(P1110:R1112)</f>
        <v>108.93999999999998</v>
      </c>
      <c r="U1110" s="2958" t="s">
        <v>1849</v>
      </c>
      <c r="V1110" s="478" t="s">
        <v>197</v>
      </c>
      <c r="W1110" s="382"/>
      <c r="X1110" s="479" t="s">
        <v>1753</v>
      </c>
      <c r="Y1110" s="1373"/>
      <c r="Z1110" s="997"/>
      <c r="AA1110" s="499"/>
      <c r="AB1110" s="34"/>
      <c r="AC1110" s="34"/>
      <c r="AD1110" s="507">
        <f>+SUM(AC1111:AC1113)</f>
        <v>108.93999999999998</v>
      </c>
      <c r="AE1110" s="467"/>
      <c r="AF1110" s="467"/>
      <c r="AG1110" s="1531"/>
      <c r="AH1110" s="3000"/>
    </row>
    <row r="1111" spans="1:34" s="18" customFormat="1" ht="18" customHeight="1" x14ac:dyDescent="0.25">
      <c r="A1111" s="2572"/>
      <c r="B1111" s="2569"/>
      <c r="C1111" s="3033"/>
      <c r="D1111" s="3036"/>
      <c r="E1111" s="2998"/>
      <c r="F1111" s="3039"/>
      <c r="G1111" s="2998"/>
      <c r="H1111" s="2998"/>
      <c r="I1111" s="2998"/>
      <c r="J1111" s="3042"/>
      <c r="K1111" s="3042"/>
      <c r="L1111" s="3046"/>
      <c r="M1111" s="3046"/>
      <c r="N1111" s="2998"/>
      <c r="O1111" s="3048"/>
      <c r="P1111" s="3050"/>
      <c r="Q1111" s="3052"/>
      <c r="R1111" s="3054"/>
      <c r="S1111" s="3054"/>
      <c r="T1111" s="2996"/>
      <c r="U1111" s="2998"/>
      <c r="V1111" s="457"/>
      <c r="W1111" s="1183" t="s">
        <v>200</v>
      </c>
      <c r="X1111" s="463" t="s">
        <v>330</v>
      </c>
      <c r="Y1111" s="1374">
        <v>50</v>
      </c>
      <c r="Z1111" s="998" t="s">
        <v>204</v>
      </c>
      <c r="AA1111" s="496">
        <v>0.33035714285714285</v>
      </c>
      <c r="AB1111" s="21">
        <f t="shared" si="180"/>
        <v>16.517857142857142</v>
      </c>
      <c r="AC1111" s="21">
        <f t="shared" si="181"/>
        <v>18.5</v>
      </c>
      <c r="AD1111" s="502"/>
      <c r="AE1111" s="24"/>
      <c r="AF1111" s="24" t="s">
        <v>199</v>
      </c>
      <c r="AG1111" s="1514"/>
      <c r="AH1111" s="3001"/>
    </row>
    <row r="1112" spans="1:34" s="18" customFormat="1" ht="18" customHeight="1" x14ac:dyDescent="0.25">
      <c r="A1112" s="2572"/>
      <c r="B1112" s="2569"/>
      <c r="C1112" s="3033"/>
      <c r="D1112" s="3036"/>
      <c r="E1112" s="2998"/>
      <c r="F1112" s="3039"/>
      <c r="G1112" s="2998"/>
      <c r="H1112" s="2998"/>
      <c r="I1112" s="2998"/>
      <c r="J1112" s="3042"/>
      <c r="K1112" s="3042"/>
      <c r="L1112" s="3046"/>
      <c r="M1112" s="3046"/>
      <c r="N1112" s="2998"/>
      <c r="O1112" s="3048"/>
      <c r="P1112" s="3050"/>
      <c r="Q1112" s="3052"/>
      <c r="R1112" s="3054"/>
      <c r="S1112" s="3054"/>
      <c r="T1112" s="2996"/>
      <c r="U1112" s="2998"/>
      <c r="V1112" s="457"/>
      <c r="W1112" s="1183" t="s">
        <v>200</v>
      </c>
      <c r="X1112" s="463" t="s">
        <v>1850</v>
      </c>
      <c r="Y1112" s="1374">
        <v>36</v>
      </c>
      <c r="Z1112" s="998" t="s">
        <v>204</v>
      </c>
      <c r="AA1112" s="496">
        <v>0.48214285714285715</v>
      </c>
      <c r="AB1112" s="21">
        <f t="shared" si="180"/>
        <v>17.357142857142858</v>
      </c>
      <c r="AC1112" s="21">
        <f t="shared" si="181"/>
        <v>19.440000000000001</v>
      </c>
      <c r="AD1112" s="502"/>
      <c r="AE1112" s="24"/>
      <c r="AF1112" s="24" t="s">
        <v>199</v>
      </c>
      <c r="AG1112" s="1514"/>
      <c r="AH1112" s="3001"/>
    </row>
    <row r="1113" spans="1:34" s="18" customFormat="1" ht="18" customHeight="1" thickBot="1" x14ac:dyDescent="0.3">
      <c r="A1113" s="2572"/>
      <c r="B1113" s="2569"/>
      <c r="C1113" s="3034"/>
      <c r="D1113" s="3037"/>
      <c r="E1113" s="2999"/>
      <c r="F1113" s="3040"/>
      <c r="G1113" s="2999"/>
      <c r="H1113" s="2999"/>
      <c r="I1113" s="2999"/>
      <c r="J1113" s="3043"/>
      <c r="K1113" s="3043"/>
      <c r="L1113" s="3047"/>
      <c r="M1113" s="3047"/>
      <c r="N1113" s="2999"/>
      <c r="O1113" s="3049"/>
      <c r="P1113" s="3051"/>
      <c r="Q1113" s="3053"/>
      <c r="R1113" s="3055"/>
      <c r="S1113" s="3055"/>
      <c r="T1113" s="2997"/>
      <c r="U1113" s="2999"/>
      <c r="V1113" s="464"/>
      <c r="W1113" s="1190" t="s">
        <v>200</v>
      </c>
      <c r="X1113" s="465" t="s">
        <v>1851</v>
      </c>
      <c r="Y1113" s="492">
        <v>100</v>
      </c>
      <c r="Z1113" s="466" t="s">
        <v>204</v>
      </c>
      <c r="AA1113" s="500">
        <v>0.63392857142857129</v>
      </c>
      <c r="AB1113" s="64">
        <f t="shared" si="180"/>
        <v>63.392857142857132</v>
      </c>
      <c r="AC1113" s="64">
        <f t="shared" si="181"/>
        <v>70.999999999999986</v>
      </c>
      <c r="AD1113" s="510"/>
      <c r="AE1113" s="66"/>
      <c r="AF1113" s="66" t="s">
        <v>199</v>
      </c>
      <c r="AG1113" s="1533"/>
      <c r="AH1113" s="3002"/>
    </row>
    <row r="1114" spans="1:34" s="67" customFormat="1" ht="22.5" customHeight="1" thickBot="1" x14ac:dyDescent="0.3">
      <c r="A1114" s="2572"/>
      <c r="B1114" s="2570"/>
      <c r="C1114" s="2592" t="s">
        <v>137</v>
      </c>
      <c r="D1114" s="2592"/>
      <c r="E1114" s="2592"/>
      <c r="F1114" s="2592"/>
      <c r="G1114" s="2592"/>
      <c r="H1114" s="2592"/>
      <c r="I1114" s="2592"/>
      <c r="J1114" s="2592"/>
      <c r="K1114" s="2592"/>
      <c r="L1114" s="2592"/>
      <c r="M1114" s="2592"/>
      <c r="N1114" s="2592"/>
      <c r="O1114" s="101" t="s">
        <v>138</v>
      </c>
      <c r="P1114" s="117">
        <f>SUM(P1051:P1110)</f>
        <v>1221.5674857142849</v>
      </c>
      <c r="Q1114" s="117">
        <f>SUM(Q1051:Q1110)</f>
        <v>45</v>
      </c>
      <c r="R1114" s="117">
        <f>SUM(R1051:R1110)</f>
        <v>9508.2624000000014</v>
      </c>
      <c r="S1114" s="117">
        <f>SUM(S1051:S1110)</f>
        <v>0</v>
      </c>
      <c r="T1114" s="117">
        <f>SUM(T1051:T1110)</f>
        <v>10774.829885714282</v>
      </c>
      <c r="U1114" s="103"/>
      <c r="V1114" s="3171" t="s">
        <v>139</v>
      </c>
      <c r="W1114" s="2592"/>
      <c r="X1114" s="2592"/>
      <c r="Y1114" s="2592"/>
      <c r="Z1114" s="2592"/>
      <c r="AA1114" s="2592"/>
      <c r="AB1114" s="2592"/>
      <c r="AC1114" s="101" t="s">
        <v>138</v>
      </c>
      <c r="AD1114" s="106">
        <f>SUM(AD1051:AD1113)</f>
        <v>10774.829885714282</v>
      </c>
      <c r="AE1114" s="3172"/>
      <c r="AF1114" s="3173"/>
      <c r="AG1114" s="3173"/>
      <c r="AH1114" s="3174"/>
    </row>
    <row r="1115" spans="1:34" s="18" customFormat="1" ht="66" customHeight="1" x14ac:dyDescent="0.25">
      <c r="A1115" s="2572"/>
      <c r="B1115" s="2586" t="s">
        <v>161</v>
      </c>
      <c r="C1115" s="2977" t="s">
        <v>19</v>
      </c>
      <c r="D1115" s="2978" t="s">
        <v>20</v>
      </c>
      <c r="E1115" s="2601" t="s">
        <v>1928</v>
      </c>
      <c r="F1115" s="2979" t="s">
        <v>200</v>
      </c>
      <c r="G1115" s="2601" t="s">
        <v>1929</v>
      </c>
      <c r="H1115" s="2601" t="s">
        <v>1930</v>
      </c>
      <c r="I1115" s="2981" t="s">
        <v>1931</v>
      </c>
      <c r="J1115" s="2983">
        <v>1200</v>
      </c>
      <c r="K1115" s="2983">
        <v>2000</v>
      </c>
      <c r="L1115" s="2985">
        <v>24</v>
      </c>
      <c r="M1115" s="2985">
        <v>16</v>
      </c>
      <c r="N1115" s="2987" t="s">
        <v>1932</v>
      </c>
      <c r="O1115" s="2988" t="s">
        <v>1933</v>
      </c>
      <c r="P1115" s="2990">
        <f>+AD1115</f>
        <v>0</v>
      </c>
      <c r="Q1115" s="2992">
        <v>0</v>
      </c>
      <c r="R1115" s="2992">
        <v>0</v>
      </c>
      <c r="S1115" s="2992">
        <v>0</v>
      </c>
      <c r="T1115" s="2994">
        <f>P1115+Q1115+R1115+S1115</f>
        <v>0</v>
      </c>
      <c r="U1115" s="2987" t="s">
        <v>1934</v>
      </c>
      <c r="V1115" s="2215" t="s">
        <v>197</v>
      </c>
      <c r="W1115" s="2223"/>
      <c r="X1115" s="2236" t="s">
        <v>198</v>
      </c>
      <c r="Y1115" s="2237"/>
      <c r="Z1115" s="2238"/>
      <c r="AA1115" s="2239"/>
      <c r="AB1115" s="2221"/>
      <c r="AC1115" s="2221"/>
      <c r="AD1115" s="2214">
        <f>AC1116+AC1117</f>
        <v>0</v>
      </c>
      <c r="AE1115" s="1550"/>
      <c r="AF1115" s="1251"/>
      <c r="AG1115" s="91"/>
      <c r="AH1115" s="2849" t="s">
        <v>2001</v>
      </c>
    </row>
    <row r="1116" spans="1:34" s="18" customFormat="1" ht="66" customHeight="1" x14ac:dyDescent="0.25">
      <c r="A1116" s="2572"/>
      <c r="B1116" s="2578"/>
      <c r="C1116" s="2797"/>
      <c r="D1116" s="2916"/>
      <c r="E1116" s="2602"/>
      <c r="F1116" s="2980"/>
      <c r="G1116" s="2602"/>
      <c r="H1116" s="2602"/>
      <c r="I1116" s="2982"/>
      <c r="J1116" s="2984"/>
      <c r="K1116" s="2984"/>
      <c r="L1116" s="2986"/>
      <c r="M1116" s="2986"/>
      <c r="N1116" s="2935"/>
      <c r="O1116" s="2989"/>
      <c r="P1116" s="2991"/>
      <c r="Q1116" s="2993"/>
      <c r="R1116" s="2993"/>
      <c r="S1116" s="2993"/>
      <c r="T1116" s="2995"/>
      <c r="U1116" s="2935"/>
      <c r="V1116" s="1551"/>
      <c r="W1116" s="1183" t="s">
        <v>200</v>
      </c>
      <c r="X1116" s="37" t="s">
        <v>1935</v>
      </c>
      <c r="Y1116" s="1217">
        <v>0</v>
      </c>
      <c r="Z1116" s="1174" t="s">
        <v>235</v>
      </c>
      <c r="AA1116" s="1552">
        <v>23</v>
      </c>
      <c r="AB1116" s="21">
        <f>+Y1116*AA1116</f>
        <v>0</v>
      </c>
      <c r="AC1116" s="21">
        <f t="shared" ref="AC1116:AC1117" si="183">+AB1116*0.12+AB1116</f>
        <v>0</v>
      </c>
      <c r="AD1116" s="1254"/>
      <c r="AE1116" s="1553"/>
      <c r="AF1116" s="1554"/>
      <c r="AG1116" s="23"/>
      <c r="AH1116" s="2745"/>
    </row>
    <row r="1117" spans="1:34" s="18" customFormat="1" ht="66" customHeight="1" x14ac:dyDescent="0.25">
      <c r="A1117" s="2573"/>
      <c r="B1117" s="2579"/>
      <c r="C1117" s="2797"/>
      <c r="D1117" s="2916"/>
      <c r="E1117" s="2602"/>
      <c r="F1117" s="2980"/>
      <c r="G1117" s="2602"/>
      <c r="H1117" s="2602"/>
      <c r="I1117" s="2982"/>
      <c r="J1117" s="2984"/>
      <c r="K1117" s="2984"/>
      <c r="L1117" s="2986"/>
      <c r="M1117" s="2986"/>
      <c r="N1117" s="2935"/>
      <c r="O1117" s="2989"/>
      <c r="P1117" s="2991"/>
      <c r="Q1117" s="2993"/>
      <c r="R1117" s="2993"/>
      <c r="S1117" s="2993"/>
      <c r="T1117" s="2995"/>
      <c r="U1117" s="2935"/>
      <c r="V1117" s="1551"/>
      <c r="W1117" s="1183" t="s">
        <v>200</v>
      </c>
      <c r="X1117" s="37" t="s">
        <v>1114</v>
      </c>
      <c r="Y1117" s="1217">
        <v>0</v>
      </c>
      <c r="Z1117" s="1174" t="s">
        <v>204</v>
      </c>
      <c r="AA1117" s="1552">
        <v>0.64</v>
      </c>
      <c r="AB1117" s="21">
        <f t="shared" ref="AB1117" si="184">+Y1117*AA1117</f>
        <v>0</v>
      </c>
      <c r="AC1117" s="21">
        <f t="shared" si="183"/>
        <v>0</v>
      </c>
      <c r="AD1117" s="1254"/>
      <c r="AE1117" s="1553"/>
      <c r="AF1117" s="1554"/>
      <c r="AG1117" s="24"/>
      <c r="AH1117" s="2745"/>
    </row>
    <row r="1118" spans="1:34" ht="131.25" customHeight="1" x14ac:dyDescent="0.25">
      <c r="A1118" s="2571" t="s">
        <v>158</v>
      </c>
      <c r="B1118" s="2577" t="s">
        <v>161</v>
      </c>
      <c r="C1118" s="2013" t="s">
        <v>19</v>
      </c>
      <c r="D1118" s="1555" t="s">
        <v>20</v>
      </c>
      <c r="E1118" s="1556" t="s">
        <v>1928</v>
      </c>
      <c r="F1118" s="602" t="s">
        <v>200</v>
      </c>
      <c r="G1118" s="422" t="s">
        <v>1936</v>
      </c>
      <c r="H1118" s="422" t="s">
        <v>1937</v>
      </c>
      <c r="I1118" s="1557" t="s">
        <v>1938</v>
      </c>
      <c r="J1118" s="1558">
        <v>4</v>
      </c>
      <c r="K1118" s="1558">
        <v>5</v>
      </c>
      <c r="L1118" s="1559">
        <v>24</v>
      </c>
      <c r="M1118" s="1559">
        <v>16</v>
      </c>
      <c r="N1118" s="422" t="s">
        <v>1939</v>
      </c>
      <c r="O1118" s="1560" t="s">
        <v>1940</v>
      </c>
      <c r="P1118" s="1561">
        <f>AD1118</f>
        <v>0</v>
      </c>
      <c r="Q1118" s="1562">
        <v>0</v>
      </c>
      <c r="R1118" s="1562">
        <v>0</v>
      </c>
      <c r="S1118" s="1562">
        <v>0</v>
      </c>
      <c r="T1118" s="1563">
        <f>P1118+Q1118+R1118+S1118</f>
        <v>0</v>
      </c>
      <c r="U1118" s="1564" t="s">
        <v>1941</v>
      </c>
      <c r="V1118" s="1565"/>
      <c r="W1118" s="1566"/>
      <c r="X1118" s="1567"/>
      <c r="Y1118" s="1568"/>
      <c r="Z1118" s="1569"/>
      <c r="AA1118" s="1563"/>
      <c r="AB1118" s="238"/>
      <c r="AC1118" s="238"/>
      <c r="AD1118" s="1570"/>
      <c r="AE1118" s="1571"/>
      <c r="AF1118" s="864"/>
      <c r="AG1118" s="315"/>
      <c r="AH1118" s="1329" t="s">
        <v>2000</v>
      </c>
    </row>
    <row r="1119" spans="1:34" ht="96" customHeight="1" x14ac:dyDescent="0.25">
      <c r="A1119" s="2572"/>
      <c r="B1119" s="2578"/>
      <c r="C1119" s="2914" t="s">
        <v>19</v>
      </c>
      <c r="D1119" s="2915" t="s">
        <v>20</v>
      </c>
      <c r="E1119" s="2917" t="s">
        <v>1928</v>
      </c>
      <c r="F1119" s="2919" t="s">
        <v>200</v>
      </c>
      <c r="G1119" s="2921" t="s">
        <v>1942</v>
      </c>
      <c r="H1119" s="2921" t="s">
        <v>1943</v>
      </c>
      <c r="I1119" s="2921" t="s">
        <v>1944</v>
      </c>
      <c r="J1119" s="2962">
        <v>100</v>
      </c>
      <c r="K1119" s="2962">
        <v>110</v>
      </c>
      <c r="L1119" s="2924">
        <v>24</v>
      </c>
      <c r="M1119" s="2924">
        <v>16</v>
      </c>
      <c r="N1119" s="2921" t="s">
        <v>1945</v>
      </c>
      <c r="O1119" s="2926" t="s">
        <v>1946</v>
      </c>
      <c r="P1119" s="2928">
        <f>+AD1119</f>
        <v>0</v>
      </c>
      <c r="Q1119" s="2930">
        <v>0</v>
      </c>
      <c r="R1119" s="2930">
        <v>0</v>
      </c>
      <c r="S1119" s="2930">
        <v>0</v>
      </c>
      <c r="T1119" s="2932">
        <f>SUM(P1119:R1120)</f>
        <v>0</v>
      </c>
      <c r="U1119" s="2921" t="s">
        <v>1947</v>
      </c>
      <c r="V1119" s="2206" t="s">
        <v>197</v>
      </c>
      <c r="W1119" s="2229"/>
      <c r="X1119" s="2208" t="s">
        <v>198</v>
      </c>
      <c r="Y1119" s="2209"/>
      <c r="Z1119" s="2210"/>
      <c r="AA1119" s="2211"/>
      <c r="AB1119" s="2212"/>
      <c r="AC1119" s="2212"/>
      <c r="AD1119" s="2231">
        <f>AC1120</f>
        <v>0</v>
      </c>
      <c r="AE1119" s="1222"/>
      <c r="AF1119" s="444"/>
      <c r="AG1119" s="52"/>
      <c r="AH1119" s="2744" t="s">
        <v>1999</v>
      </c>
    </row>
    <row r="1120" spans="1:34" ht="96" customHeight="1" x14ac:dyDescent="0.25">
      <c r="A1120" s="2572"/>
      <c r="B1120" s="2578"/>
      <c r="C1120" s="2797"/>
      <c r="D1120" s="2916"/>
      <c r="E1120" s="2918"/>
      <c r="F1120" s="2920"/>
      <c r="G1120" s="2602"/>
      <c r="H1120" s="2602"/>
      <c r="I1120" s="2602"/>
      <c r="J1120" s="2963"/>
      <c r="K1120" s="2963"/>
      <c r="L1120" s="2925"/>
      <c r="M1120" s="2925"/>
      <c r="N1120" s="2602"/>
      <c r="O1120" s="2927"/>
      <c r="P1120" s="2929"/>
      <c r="Q1120" s="2931"/>
      <c r="R1120" s="2931"/>
      <c r="S1120" s="2931"/>
      <c r="T1120" s="2933"/>
      <c r="U1120" s="2602"/>
      <c r="V1120" s="1574"/>
      <c r="W1120" s="1185" t="s">
        <v>200</v>
      </c>
      <c r="X1120" s="1180" t="s">
        <v>1756</v>
      </c>
      <c r="Y1120" s="1217">
        <v>0</v>
      </c>
      <c r="Z1120" s="1174" t="s">
        <v>204</v>
      </c>
      <c r="AA1120" s="1552">
        <v>0.25</v>
      </c>
      <c r="AB1120" s="21">
        <f t="shared" ref="AB1120" si="185">+Y1120*AA1120</f>
        <v>0</v>
      </c>
      <c r="AC1120" s="21">
        <f t="shared" ref="AC1120" si="186">+AB1120*0.12+AB1120</f>
        <v>0</v>
      </c>
      <c r="AD1120" s="1575"/>
      <c r="AE1120" s="1174"/>
      <c r="AF1120" s="1554"/>
      <c r="AG1120" s="24"/>
      <c r="AH1120" s="2745"/>
    </row>
    <row r="1121" spans="1:34" ht="141.75" customHeight="1" x14ac:dyDescent="0.25">
      <c r="A1121" s="2572"/>
      <c r="B1121" s="2578"/>
      <c r="C1121" s="2013" t="s">
        <v>19</v>
      </c>
      <c r="D1121" s="1555" t="s">
        <v>20</v>
      </c>
      <c r="E1121" s="1556" t="s">
        <v>1928</v>
      </c>
      <c r="F1121" s="602" t="s">
        <v>200</v>
      </c>
      <c r="G1121" s="422" t="s">
        <v>1948</v>
      </c>
      <c r="H1121" s="422" t="s">
        <v>1949</v>
      </c>
      <c r="I1121" s="422" t="s">
        <v>1950</v>
      </c>
      <c r="J1121" s="1558">
        <v>100</v>
      </c>
      <c r="K1121" s="1558">
        <v>200</v>
      </c>
      <c r="L1121" s="1559">
        <v>10</v>
      </c>
      <c r="M1121" s="1559">
        <v>16</v>
      </c>
      <c r="N1121" s="422" t="s">
        <v>1951</v>
      </c>
      <c r="O1121" s="1576" t="s">
        <v>1952</v>
      </c>
      <c r="P1121" s="1577">
        <v>0</v>
      </c>
      <c r="Q1121" s="1578">
        <f>AD1121</f>
        <v>0</v>
      </c>
      <c r="R1121" s="1578">
        <v>0</v>
      </c>
      <c r="S1121" s="1578">
        <v>0</v>
      </c>
      <c r="T1121" s="1579">
        <f>SUM(P1121:R1121)</f>
        <v>0</v>
      </c>
      <c r="U1121" s="422" t="s">
        <v>1953</v>
      </c>
      <c r="V1121" s="1580"/>
      <c r="W1121" s="1566"/>
      <c r="X1121" s="1567"/>
      <c r="Y1121" s="1581"/>
      <c r="Z1121" s="1582"/>
      <c r="AA1121" s="1583"/>
      <c r="AB1121" s="238"/>
      <c r="AC1121" s="238"/>
      <c r="AD1121" s="1584"/>
      <c r="AE1121" s="1582"/>
      <c r="AF1121" s="864"/>
      <c r="AG1121" s="315"/>
      <c r="AH1121" s="300" t="s">
        <v>1998</v>
      </c>
    </row>
    <row r="1122" spans="1:34" ht="145.5" customHeight="1" x14ac:dyDescent="0.25">
      <c r="A1122" s="2573"/>
      <c r="B1122" s="2579"/>
      <c r="C1122" s="2014" t="s">
        <v>19</v>
      </c>
      <c r="D1122" s="1585" t="s">
        <v>20</v>
      </c>
      <c r="E1122" s="1586" t="s">
        <v>1928</v>
      </c>
      <c r="F1122" s="1587" t="s">
        <v>200</v>
      </c>
      <c r="G1122" s="1375" t="s">
        <v>1954</v>
      </c>
      <c r="H1122" s="1375" t="s">
        <v>1955</v>
      </c>
      <c r="I1122" s="1375" t="s">
        <v>1956</v>
      </c>
      <c r="J1122" s="1376">
        <v>3</v>
      </c>
      <c r="K1122" s="1376">
        <v>4</v>
      </c>
      <c r="L1122" s="1588">
        <v>12</v>
      </c>
      <c r="M1122" s="1588">
        <v>16</v>
      </c>
      <c r="N1122" s="1375" t="s">
        <v>1957</v>
      </c>
      <c r="O1122" s="1407" t="s">
        <v>1958</v>
      </c>
      <c r="P1122" s="1589">
        <f>AD1122</f>
        <v>0</v>
      </c>
      <c r="Q1122" s="1590">
        <v>0</v>
      </c>
      <c r="R1122" s="1590">
        <v>0</v>
      </c>
      <c r="S1122" s="1590">
        <v>0</v>
      </c>
      <c r="T1122" s="1591">
        <f>SUM(P1122:R1122)</f>
        <v>0</v>
      </c>
      <c r="U1122" s="1375" t="s">
        <v>1959</v>
      </c>
      <c r="V1122" s="1282"/>
      <c r="W1122" s="246"/>
      <c r="X1122" s="1238"/>
      <c r="Y1122" s="1221"/>
      <c r="Z1122" s="1222"/>
      <c r="AA1122" s="1572"/>
      <c r="AB1122" s="34"/>
      <c r="AC1122" s="34"/>
      <c r="AD1122" s="1573"/>
      <c r="AE1122" s="1222"/>
      <c r="AF1122" s="444"/>
      <c r="AG1122" s="52"/>
      <c r="AH1122" s="1329" t="s">
        <v>1998</v>
      </c>
    </row>
    <row r="1123" spans="1:34" ht="182.25" customHeight="1" x14ac:dyDescent="0.25">
      <c r="A1123" s="2571" t="s">
        <v>158</v>
      </c>
      <c r="B1123" s="2577" t="s">
        <v>161</v>
      </c>
      <c r="C1123" s="2013" t="s">
        <v>19</v>
      </c>
      <c r="D1123" s="1555" t="s">
        <v>20</v>
      </c>
      <c r="E1123" s="1556" t="s">
        <v>1928</v>
      </c>
      <c r="F1123" s="602" t="s">
        <v>200</v>
      </c>
      <c r="G1123" s="422" t="s">
        <v>1960</v>
      </c>
      <c r="H1123" s="422" t="s">
        <v>1961</v>
      </c>
      <c r="I1123" s="1557" t="s">
        <v>1962</v>
      </c>
      <c r="J1123" s="1558">
        <v>5</v>
      </c>
      <c r="K1123" s="1558">
        <v>4</v>
      </c>
      <c r="L1123" s="1559">
        <v>16</v>
      </c>
      <c r="M1123" s="1559">
        <v>16</v>
      </c>
      <c r="N1123" s="422" t="s">
        <v>1963</v>
      </c>
      <c r="O1123" s="1576" t="s">
        <v>1964</v>
      </c>
      <c r="P1123" s="1577">
        <f>AD1123</f>
        <v>0</v>
      </c>
      <c r="Q1123" s="1578">
        <v>0</v>
      </c>
      <c r="R1123" s="1578">
        <v>0</v>
      </c>
      <c r="S1123" s="1578">
        <v>0</v>
      </c>
      <c r="T1123" s="1579">
        <f>SUM(P1123:R1123)</f>
        <v>0</v>
      </c>
      <c r="U1123" s="1564" t="s">
        <v>1934</v>
      </c>
      <c r="V1123" s="1580"/>
      <c r="W1123" s="1566"/>
      <c r="X1123" s="1567"/>
      <c r="Y1123" s="1592"/>
      <c r="Z1123" s="1582"/>
      <c r="AA1123" s="1593"/>
      <c r="AB1123" s="238"/>
      <c r="AC1123" s="238"/>
      <c r="AD1123" s="1584"/>
      <c r="AE1123" s="1594"/>
      <c r="AF1123" s="864"/>
      <c r="AG1123" s="1241"/>
      <c r="AH1123" s="300" t="s">
        <v>1997</v>
      </c>
    </row>
    <row r="1124" spans="1:34" ht="102" customHeight="1" x14ac:dyDescent="0.25">
      <c r="A1124" s="2572"/>
      <c r="B1124" s="2578"/>
      <c r="C1124" s="2914" t="s">
        <v>19</v>
      </c>
      <c r="D1124" s="2915" t="s">
        <v>20</v>
      </c>
      <c r="E1124" s="2917" t="s">
        <v>1965</v>
      </c>
      <c r="F1124" s="2919" t="s">
        <v>200</v>
      </c>
      <c r="G1124" s="2921" t="s">
        <v>1966</v>
      </c>
      <c r="H1124" s="2921" t="s">
        <v>1967</v>
      </c>
      <c r="I1124" s="2921" t="s">
        <v>1968</v>
      </c>
      <c r="J1124" s="2922">
        <v>700</v>
      </c>
      <c r="K1124" s="2922">
        <v>1000</v>
      </c>
      <c r="L1124" s="2924">
        <v>24</v>
      </c>
      <c r="M1124" s="2924">
        <v>16</v>
      </c>
      <c r="N1124" s="2921" t="s">
        <v>1969</v>
      </c>
      <c r="O1124" s="2926" t="s">
        <v>1970</v>
      </c>
      <c r="P1124" s="2928">
        <f>+AD1124</f>
        <v>1200.0016000000003</v>
      </c>
      <c r="Q1124" s="2930">
        <v>0</v>
      </c>
      <c r="R1124" s="2930">
        <v>0</v>
      </c>
      <c r="S1124" s="2930">
        <v>0</v>
      </c>
      <c r="T1124" s="2932">
        <f>SUM(P1124:R1125)</f>
        <v>1200.0016000000003</v>
      </c>
      <c r="U1124" s="2934" t="s">
        <v>1971</v>
      </c>
      <c r="V1124" s="1325" t="s">
        <v>622</v>
      </c>
      <c r="W1124" s="1503"/>
      <c r="X1124" s="1504" t="s">
        <v>256</v>
      </c>
      <c r="Y1124" s="2190"/>
      <c r="Z1124" s="2191"/>
      <c r="AA1124" s="2240"/>
      <c r="AB1124" s="2192"/>
      <c r="AC1124" s="2192"/>
      <c r="AD1124" s="1323">
        <f>SUM(AC1125:AC1125)</f>
        <v>1200.0016000000003</v>
      </c>
      <c r="AE1124" s="1476"/>
      <c r="AF1124" s="23"/>
      <c r="AG1124" s="1595"/>
      <c r="AH1124" s="2744" t="s">
        <v>1996</v>
      </c>
    </row>
    <row r="1125" spans="1:34" ht="102" customHeight="1" x14ac:dyDescent="0.25">
      <c r="A1125" s="2572"/>
      <c r="B1125" s="2578"/>
      <c r="C1125" s="2797"/>
      <c r="D1125" s="2916"/>
      <c r="E1125" s="2918"/>
      <c r="F1125" s="2920"/>
      <c r="G1125" s="2602"/>
      <c r="H1125" s="2602"/>
      <c r="I1125" s="2602"/>
      <c r="J1125" s="2923"/>
      <c r="K1125" s="2923"/>
      <c r="L1125" s="2925"/>
      <c r="M1125" s="2925"/>
      <c r="N1125" s="2602"/>
      <c r="O1125" s="2927"/>
      <c r="P1125" s="2929"/>
      <c r="Q1125" s="2931"/>
      <c r="R1125" s="2931"/>
      <c r="S1125" s="2931"/>
      <c r="T1125" s="2933"/>
      <c r="U1125" s="2935"/>
      <c r="V1125" s="1551"/>
      <c r="W1125" s="1183" t="s">
        <v>200</v>
      </c>
      <c r="X1125" s="1597" t="s">
        <v>2004</v>
      </c>
      <c r="Y1125" s="1598">
        <v>1</v>
      </c>
      <c r="Z1125" s="1599" t="s">
        <v>204</v>
      </c>
      <c r="AA1125" s="1552">
        <v>1071.43</v>
      </c>
      <c r="AB1125" s="21">
        <f t="shared" ref="AB1125" si="187">+Y1125*AA1125</f>
        <v>1071.43</v>
      </c>
      <c r="AC1125" s="21">
        <f>+AB1125*1.12</f>
        <v>1200.0016000000003</v>
      </c>
      <c r="AD1125" s="1575"/>
      <c r="AE1125" s="1476"/>
      <c r="AF1125" s="23"/>
      <c r="AG1125" s="1596" t="s">
        <v>199</v>
      </c>
      <c r="AH1125" s="2822"/>
    </row>
    <row r="1126" spans="1:34" ht="158.25" customHeight="1" x14ac:dyDescent="0.25">
      <c r="A1126" s="2573"/>
      <c r="B1126" s="2579"/>
      <c r="C1126" s="2013" t="s">
        <v>19</v>
      </c>
      <c r="D1126" s="1555" t="s">
        <v>20</v>
      </c>
      <c r="E1126" s="1556" t="s">
        <v>1972</v>
      </c>
      <c r="F1126" s="602" t="s">
        <v>200</v>
      </c>
      <c r="G1126" s="422" t="s">
        <v>1973</v>
      </c>
      <c r="H1126" s="422" t="s">
        <v>1974</v>
      </c>
      <c r="I1126" s="422" t="s">
        <v>1975</v>
      </c>
      <c r="J1126" s="1558">
        <v>600</v>
      </c>
      <c r="K1126" s="1558">
        <v>100</v>
      </c>
      <c r="L1126" s="1559">
        <v>24</v>
      </c>
      <c r="M1126" s="1559">
        <v>16</v>
      </c>
      <c r="N1126" s="422" t="s">
        <v>1976</v>
      </c>
      <c r="O1126" s="1576" t="s">
        <v>1977</v>
      </c>
      <c r="P1126" s="1577">
        <f>AD1126</f>
        <v>0</v>
      </c>
      <c r="Q1126" s="1578">
        <v>0</v>
      </c>
      <c r="R1126" s="1578">
        <v>0</v>
      </c>
      <c r="S1126" s="1578">
        <v>0</v>
      </c>
      <c r="T1126" s="1579">
        <f>SUM(P1126:R1126)</f>
        <v>0</v>
      </c>
      <c r="U1126" s="422" t="s">
        <v>1978</v>
      </c>
      <c r="V1126" s="1580"/>
      <c r="W1126" s="1566"/>
      <c r="X1126" s="1567"/>
      <c r="Y1126" s="1600"/>
      <c r="Z1126" s="1601"/>
      <c r="AA1126" s="1583"/>
      <c r="AB1126" s="238"/>
      <c r="AC1126" s="238"/>
      <c r="AD1126" s="1584"/>
      <c r="AE1126" s="1582"/>
      <c r="AF1126" s="864"/>
      <c r="AG1126" s="315"/>
      <c r="AH1126" s="1329" t="s">
        <v>2002</v>
      </c>
    </row>
    <row r="1127" spans="1:34" ht="183.75" customHeight="1" x14ac:dyDescent="0.25">
      <c r="A1127" s="2571" t="s">
        <v>158</v>
      </c>
      <c r="B1127" s="2568" t="s">
        <v>161</v>
      </c>
      <c r="C1127" s="2014" t="s">
        <v>19</v>
      </c>
      <c r="D1127" s="1585" t="s">
        <v>20</v>
      </c>
      <c r="E1127" s="1586" t="s">
        <v>1928</v>
      </c>
      <c r="F1127" s="1587" t="s">
        <v>200</v>
      </c>
      <c r="G1127" s="1375" t="s">
        <v>1979</v>
      </c>
      <c r="H1127" s="1375" t="s">
        <v>1980</v>
      </c>
      <c r="I1127" s="1375" t="s">
        <v>1981</v>
      </c>
      <c r="J1127" s="1376">
        <v>3</v>
      </c>
      <c r="K1127" s="1376">
        <v>4</v>
      </c>
      <c r="L1127" s="1588">
        <v>12</v>
      </c>
      <c r="M1127" s="1588">
        <v>16</v>
      </c>
      <c r="N1127" s="1375" t="s">
        <v>1982</v>
      </c>
      <c r="O1127" s="1407" t="s">
        <v>1983</v>
      </c>
      <c r="P1127" s="1589">
        <f>AD1127</f>
        <v>0</v>
      </c>
      <c r="Q1127" s="1590">
        <v>0</v>
      </c>
      <c r="R1127" s="1590">
        <v>0</v>
      </c>
      <c r="S1127" s="1590">
        <v>0</v>
      </c>
      <c r="T1127" s="1591">
        <f>SUM(P1127:R1127)</f>
        <v>0</v>
      </c>
      <c r="U1127" s="1375" t="s">
        <v>1984</v>
      </c>
      <c r="V1127" s="1282"/>
      <c r="W1127" s="246"/>
      <c r="X1127" s="1238"/>
      <c r="Y1127" s="1602"/>
      <c r="Z1127" s="1603"/>
      <c r="AA1127" s="1604"/>
      <c r="AB1127" s="34"/>
      <c r="AC1127" s="34"/>
      <c r="AD1127" s="1573"/>
      <c r="AE1127" s="1222"/>
      <c r="AF1127" s="444"/>
      <c r="AG1127" s="52"/>
      <c r="AH1127" s="1329" t="s">
        <v>2003</v>
      </c>
    </row>
    <row r="1128" spans="1:34" ht="244.5" customHeight="1" x14ac:dyDescent="0.25">
      <c r="A1128" s="2572"/>
      <c r="B1128" s="2569"/>
      <c r="C1128" s="2013" t="s">
        <v>19</v>
      </c>
      <c r="D1128" s="1555" t="s">
        <v>20</v>
      </c>
      <c r="E1128" s="1556" t="s">
        <v>1928</v>
      </c>
      <c r="F1128" s="602" t="s">
        <v>200</v>
      </c>
      <c r="G1128" s="422" t="s">
        <v>1985</v>
      </c>
      <c r="H1128" s="422" t="s">
        <v>1986</v>
      </c>
      <c r="I1128" s="422" t="s">
        <v>1987</v>
      </c>
      <c r="J1128" s="1558">
        <v>1</v>
      </c>
      <c r="K1128" s="1558">
        <v>2</v>
      </c>
      <c r="L1128" s="1559">
        <v>2</v>
      </c>
      <c r="M1128" s="1559">
        <v>8</v>
      </c>
      <c r="N1128" s="422" t="s">
        <v>1988</v>
      </c>
      <c r="O1128" s="1576" t="s">
        <v>224</v>
      </c>
      <c r="P1128" s="1577">
        <f>AD1128</f>
        <v>0</v>
      </c>
      <c r="Q1128" s="1578">
        <v>0</v>
      </c>
      <c r="R1128" s="1578">
        <v>0</v>
      </c>
      <c r="S1128" s="1578">
        <v>0</v>
      </c>
      <c r="T1128" s="1579">
        <f>SUM(P1128:R1128)</f>
        <v>0</v>
      </c>
      <c r="U1128" s="1605" t="s">
        <v>1989</v>
      </c>
      <c r="V1128" s="1580"/>
      <c r="W1128" s="1566"/>
      <c r="X1128" s="1567"/>
      <c r="Y1128" s="1581"/>
      <c r="Z1128" s="1582"/>
      <c r="AA1128" s="1606"/>
      <c r="AB1128" s="238"/>
      <c r="AC1128" s="238"/>
      <c r="AD1128" s="1584"/>
      <c r="AE1128" s="1582"/>
      <c r="AF1128" s="864"/>
      <c r="AG1128" s="315"/>
      <c r="AH1128" s="1329" t="s">
        <v>2003</v>
      </c>
    </row>
    <row r="1129" spans="1:34" ht="144.75" customHeight="1" thickBot="1" x14ac:dyDescent="0.3">
      <c r="A1129" s="2572"/>
      <c r="B1129" s="2569"/>
      <c r="C1129" s="2018" t="s">
        <v>19</v>
      </c>
      <c r="D1129" s="1607" t="s">
        <v>20</v>
      </c>
      <c r="E1129" s="1608" t="s">
        <v>1928</v>
      </c>
      <c r="F1129" s="582" t="s">
        <v>200</v>
      </c>
      <c r="G1129" s="596" t="s">
        <v>1990</v>
      </c>
      <c r="H1129" s="596" t="s">
        <v>1991</v>
      </c>
      <c r="I1129" s="596" t="s">
        <v>1992</v>
      </c>
      <c r="J1129" s="1609">
        <v>1</v>
      </c>
      <c r="K1129" s="1609">
        <v>1</v>
      </c>
      <c r="L1129" s="1610">
        <v>4</v>
      </c>
      <c r="M1129" s="1610">
        <v>16</v>
      </c>
      <c r="N1129" s="596" t="s">
        <v>1993</v>
      </c>
      <c r="O1129" s="1182" t="s">
        <v>1994</v>
      </c>
      <c r="P1129" s="1611">
        <f>AD1129</f>
        <v>0</v>
      </c>
      <c r="Q1129" s="1612">
        <v>0</v>
      </c>
      <c r="R1129" s="1612">
        <v>0</v>
      </c>
      <c r="S1129" s="1612">
        <v>0</v>
      </c>
      <c r="T1129" s="1613">
        <f>SUM(P1129:R1129)</f>
        <v>0</v>
      </c>
      <c r="U1129" s="596" t="s">
        <v>1995</v>
      </c>
      <c r="V1129" s="1243"/>
      <c r="W1129" s="1614"/>
      <c r="X1129" s="1244"/>
      <c r="Y1129" s="1615"/>
      <c r="Z1129" s="1616"/>
      <c r="AA1129" s="1617"/>
      <c r="AB1129" s="322"/>
      <c r="AC1129" s="322"/>
      <c r="AD1129" s="1618"/>
      <c r="AE1129" s="1616"/>
      <c r="AF1129" s="865"/>
      <c r="AG1129" s="236"/>
      <c r="AH1129" s="237" t="s">
        <v>2003</v>
      </c>
    </row>
    <row r="1130" spans="1:34" s="67" customFormat="1" ht="22.5" customHeight="1" thickBot="1" x14ac:dyDescent="0.3">
      <c r="A1130" s="2572"/>
      <c r="B1130" s="2570"/>
      <c r="C1130" s="2592" t="s">
        <v>137</v>
      </c>
      <c r="D1130" s="2592"/>
      <c r="E1130" s="2592"/>
      <c r="F1130" s="2592"/>
      <c r="G1130" s="2592"/>
      <c r="H1130" s="2592"/>
      <c r="I1130" s="2592"/>
      <c r="J1130" s="2592"/>
      <c r="K1130" s="2592"/>
      <c r="L1130" s="2592"/>
      <c r="M1130" s="2592"/>
      <c r="N1130" s="2592"/>
      <c r="O1130" s="101" t="s">
        <v>138</v>
      </c>
      <c r="P1130" s="117">
        <f>SUM(P1115:P1129)</f>
        <v>1200.0016000000003</v>
      </c>
      <c r="Q1130" s="117">
        <f>SUM(Q1115:Q1129)</f>
        <v>0</v>
      </c>
      <c r="R1130" s="117">
        <f>SUM(R1115:R1129)</f>
        <v>0</v>
      </c>
      <c r="S1130" s="117">
        <f>SUM(S1115:S1129)</f>
        <v>0</v>
      </c>
      <c r="T1130" s="117">
        <f>SUM(T1115:T1129)</f>
        <v>1200.0016000000003</v>
      </c>
      <c r="U1130" s="103"/>
      <c r="V1130" s="3171" t="s">
        <v>139</v>
      </c>
      <c r="W1130" s="2592"/>
      <c r="X1130" s="2592"/>
      <c r="Y1130" s="2592"/>
      <c r="Z1130" s="2592"/>
      <c r="AA1130" s="2592"/>
      <c r="AB1130" s="2592"/>
      <c r="AC1130" s="101" t="s">
        <v>138</v>
      </c>
      <c r="AD1130" s="106">
        <f>SUM(AD1115:AD1129)</f>
        <v>1200.0016000000003</v>
      </c>
      <c r="AE1130" s="3172"/>
      <c r="AF1130" s="3173"/>
      <c r="AG1130" s="3173"/>
      <c r="AH1130" s="3174"/>
    </row>
    <row r="1131" spans="1:34" s="18" customFormat="1" ht="72" customHeight="1" x14ac:dyDescent="0.25">
      <c r="A1131" s="2573"/>
      <c r="B1131" s="3785" t="s">
        <v>162</v>
      </c>
      <c r="C1131" s="3307" t="s">
        <v>19</v>
      </c>
      <c r="D1131" s="3004" t="s">
        <v>963</v>
      </c>
      <c r="E1131" s="3309" t="s">
        <v>77</v>
      </c>
      <c r="F1131" s="2862" t="s">
        <v>200</v>
      </c>
      <c r="G1131" s="3309" t="s">
        <v>985</v>
      </c>
      <c r="H1131" s="2603" t="s">
        <v>964</v>
      </c>
      <c r="I1131" s="2603" t="s">
        <v>965</v>
      </c>
      <c r="J1131" s="3310">
        <v>133</v>
      </c>
      <c r="K1131" s="3310">
        <v>133</v>
      </c>
      <c r="L1131" s="2736">
        <v>24</v>
      </c>
      <c r="M1131" s="2736">
        <v>24</v>
      </c>
      <c r="N1131" s="2603" t="s">
        <v>1004</v>
      </c>
      <c r="O1131" s="2738" t="s">
        <v>993</v>
      </c>
      <c r="P1131" s="3009">
        <f>+AD1131</f>
        <v>401.73759999999999</v>
      </c>
      <c r="Q1131" s="3012">
        <v>0</v>
      </c>
      <c r="R1131" s="3012">
        <v>0</v>
      </c>
      <c r="S1131" s="3312">
        <v>0</v>
      </c>
      <c r="T1131" s="3015">
        <f>SUM(P1131:R1134)</f>
        <v>401.73759999999999</v>
      </c>
      <c r="U1131" s="3106" t="s">
        <v>966</v>
      </c>
      <c r="V1131" s="86" t="s">
        <v>197</v>
      </c>
      <c r="W1131" s="127"/>
      <c r="X1131" s="87" t="s">
        <v>198</v>
      </c>
      <c r="Y1131" s="88"/>
      <c r="Z1131" s="89"/>
      <c r="AA1131" s="128"/>
      <c r="AB1131" s="120"/>
      <c r="AC1131" s="16"/>
      <c r="AD1131" s="90">
        <f>SUM(AC1132:AC1134)</f>
        <v>401.73759999999999</v>
      </c>
      <c r="AE1131" s="89"/>
      <c r="AF1131" s="91"/>
      <c r="AG1131" s="91"/>
      <c r="AH1131" s="2849"/>
    </row>
    <row r="1132" spans="1:34" s="18" customFormat="1" ht="72" customHeight="1" x14ac:dyDescent="0.25">
      <c r="A1132" s="2571" t="s">
        <v>158</v>
      </c>
      <c r="B1132" s="2574" t="s">
        <v>162</v>
      </c>
      <c r="C1132" s="3115"/>
      <c r="D1132" s="2597"/>
      <c r="E1132" s="2746"/>
      <c r="F1132" s="2759"/>
      <c r="G1132" s="2746"/>
      <c r="H1132" s="2605"/>
      <c r="I1132" s="2605"/>
      <c r="J1132" s="2749"/>
      <c r="K1132" s="2749"/>
      <c r="L1132" s="2737"/>
      <c r="M1132" s="2737"/>
      <c r="N1132" s="2605"/>
      <c r="O1132" s="2739"/>
      <c r="P1132" s="3010"/>
      <c r="Q1132" s="3013"/>
      <c r="R1132" s="3013"/>
      <c r="S1132" s="2859"/>
      <c r="T1132" s="3016"/>
      <c r="U1132" s="2751"/>
      <c r="V1132" s="74"/>
      <c r="W1132" s="129" t="s">
        <v>200</v>
      </c>
      <c r="X1132" s="936" t="s">
        <v>1005</v>
      </c>
      <c r="Y1132" s="19">
        <v>20</v>
      </c>
      <c r="Z1132" s="20" t="s">
        <v>204</v>
      </c>
      <c r="AA1132" s="130">
        <v>3.26</v>
      </c>
      <c r="AB1132" s="121">
        <f>+Y1132*AA1132</f>
        <v>65.199999999999989</v>
      </c>
      <c r="AC1132" s="21">
        <f>+AB1132</f>
        <v>65.199999999999989</v>
      </c>
      <c r="AD1132" s="22"/>
      <c r="AE1132" s="20"/>
      <c r="AF1132" s="20"/>
      <c r="AG1132" s="20" t="s">
        <v>199</v>
      </c>
      <c r="AH1132" s="2745"/>
    </row>
    <row r="1133" spans="1:34" s="18" customFormat="1" ht="72" customHeight="1" x14ac:dyDescent="0.25">
      <c r="A1133" s="2572"/>
      <c r="B1133" s="2575"/>
      <c r="C1133" s="3115"/>
      <c r="D1133" s="2597"/>
      <c r="E1133" s="2746"/>
      <c r="F1133" s="2759"/>
      <c r="G1133" s="2746"/>
      <c r="H1133" s="2605"/>
      <c r="I1133" s="2605"/>
      <c r="J1133" s="2749"/>
      <c r="K1133" s="2749"/>
      <c r="L1133" s="2737"/>
      <c r="M1133" s="2737"/>
      <c r="N1133" s="2605"/>
      <c r="O1133" s="2739"/>
      <c r="P1133" s="3010"/>
      <c r="Q1133" s="3013"/>
      <c r="R1133" s="3013"/>
      <c r="S1133" s="2859"/>
      <c r="T1133" s="3016"/>
      <c r="U1133" s="2751"/>
      <c r="V1133" s="74"/>
      <c r="W1133" s="129" t="s">
        <v>200</v>
      </c>
      <c r="X1133" s="936" t="s">
        <v>1006</v>
      </c>
      <c r="Y1133" s="19">
        <v>15</v>
      </c>
      <c r="Z1133" s="20" t="s">
        <v>205</v>
      </c>
      <c r="AA1133" s="130">
        <v>19.920000000000002</v>
      </c>
      <c r="AB1133" s="121">
        <f t="shared" ref="AB1133" si="188">+Y1133*AA1133</f>
        <v>298.8</v>
      </c>
      <c r="AC1133" s="21">
        <f>+AB1133*0.12+AB1133</f>
        <v>334.65600000000001</v>
      </c>
      <c r="AD1133" s="22"/>
      <c r="AE1133" s="20"/>
      <c r="AF1133" s="20"/>
      <c r="AG1133" s="20" t="s">
        <v>199</v>
      </c>
      <c r="AH1133" s="2745"/>
    </row>
    <row r="1134" spans="1:34" s="18" customFormat="1" ht="72" customHeight="1" x14ac:dyDescent="0.25">
      <c r="A1134" s="2572"/>
      <c r="B1134" s="2575"/>
      <c r="C1134" s="3308"/>
      <c r="D1134" s="2598"/>
      <c r="E1134" s="2879"/>
      <c r="F1134" s="2847"/>
      <c r="G1134" s="2879"/>
      <c r="H1134" s="2607"/>
      <c r="I1134" s="2607"/>
      <c r="J1134" s="2848"/>
      <c r="K1134" s="2848"/>
      <c r="L1134" s="3311"/>
      <c r="M1134" s="3311"/>
      <c r="N1134" s="2607"/>
      <c r="O1134" s="2812"/>
      <c r="P1134" s="3011"/>
      <c r="Q1134" s="3014"/>
      <c r="R1134" s="3014"/>
      <c r="S1134" s="3306"/>
      <c r="T1134" s="3017"/>
      <c r="U1134" s="2882"/>
      <c r="V1134" s="75"/>
      <c r="W1134" s="143" t="s">
        <v>200</v>
      </c>
      <c r="X1134" s="1019" t="s">
        <v>228</v>
      </c>
      <c r="Y1134" s="25">
        <v>7</v>
      </c>
      <c r="Z1134" s="26" t="s">
        <v>204</v>
      </c>
      <c r="AA1134" s="787">
        <v>0.24</v>
      </c>
      <c r="AB1134" s="27">
        <f>+Y1134*AA1134</f>
        <v>1.68</v>
      </c>
      <c r="AC1134" s="1209">
        <f>+AB1134*0.12+AB1134</f>
        <v>1.8815999999999999</v>
      </c>
      <c r="AD1134" s="28"/>
      <c r="AE1134" s="26"/>
      <c r="AF1134" s="26"/>
      <c r="AG1134" s="26" t="s">
        <v>199</v>
      </c>
      <c r="AH1134" s="2822"/>
    </row>
    <row r="1135" spans="1:34" s="18" customFormat="1" ht="36.75" customHeight="1" x14ac:dyDescent="0.25">
      <c r="A1135" s="2572"/>
      <c r="B1135" s="2575"/>
      <c r="C1135" s="3305" t="s">
        <v>19</v>
      </c>
      <c r="D1135" s="2597" t="s">
        <v>963</v>
      </c>
      <c r="E1135" s="2746" t="s">
        <v>77</v>
      </c>
      <c r="F1135" s="2804" t="s">
        <v>200</v>
      </c>
      <c r="G1135" s="2748" t="s">
        <v>986</v>
      </c>
      <c r="H1135" s="2748" t="s">
        <v>967</v>
      </c>
      <c r="I1135" s="2748" t="s">
        <v>968</v>
      </c>
      <c r="J1135" s="2749">
        <v>9</v>
      </c>
      <c r="K1135" s="2749">
        <v>9</v>
      </c>
      <c r="L1135" s="2854">
        <v>4</v>
      </c>
      <c r="M1135" s="2854">
        <v>4</v>
      </c>
      <c r="N1135" s="2748" t="s">
        <v>998</v>
      </c>
      <c r="O1135" s="2751" t="s">
        <v>994</v>
      </c>
      <c r="P1135" s="3300">
        <f>+AD1135+AD1139</f>
        <v>304.52879999999999</v>
      </c>
      <c r="Q1135" s="2952">
        <v>0</v>
      </c>
      <c r="R1135" s="2952">
        <v>0</v>
      </c>
      <c r="S1135" s="2952">
        <v>0</v>
      </c>
      <c r="T1135" s="3292">
        <f>SUM(P1135:R1140)</f>
        <v>304.52879999999999</v>
      </c>
      <c r="U1135" s="2751" t="s">
        <v>969</v>
      </c>
      <c r="V1135" s="79" t="s">
        <v>197</v>
      </c>
      <c r="W1135" s="549"/>
      <c r="X1135" s="107" t="s">
        <v>198</v>
      </c>
      <c r="Y1135" s="59"/>
      <c r="Z1135" s="60"/>
      <c r="AA1135" s="514"/>
      <c r="AB1135" s="1196"/>
      <c r="AC1135" s="203"/>
      <c r="AD1135" s="1204">
        <f>SUM(AC1136:AC1138)</f>
        <v>277.64879999999999</v>
      </c>
      <c r="AE1135" s="222"/>
      <c r="AF1135" s="222"/>
      <c r="AG1135" s="222"/>
      <c r="AH1135" s="2745"/>
    </row>
    <row r="1136" spans="1:34" ht="36.75" customHeight="1" x14ac:dyDescent="0.25">
      <c r="A1136" s="2572"/>
      <c r="B1136" s="2575"/>
      <c r="C1136" s="3305"/>
      <c r="D1136" s="2597"/>
      <c r="E1136" s="2746"/>
      <c r="F1136" s="2804"/>
      <c r="G1136" s="2748"/>
      <c r="H1136" s="2748"/>
      <c r="I1136" s="2748"/>
      <c r="J1136" s="2749"/>
      <c r="K1136" s="2749"/>
      <c r="L1136" s="2854"/>
      <c r="M1136" s="2854"/>
      <c r="N1136" s="2748"/>
      <c r="O1136" s="2751"/>
      <c r="P1136" s="3300"/>
      <c r="Q1136" s="2952"/>
      <c r="R1136" s="2952"/>
      <c r="S1136" s="2952"/>
      <c r="T1136" s="3292"/>
      <c r="U1136" s="2751"/>
      <c r="V1136" s="132"/>
      <c r="W1136" s="129" t="s">
        <v>200</v>
      </c>
      <c r="X1136" s="936" t="s">
        <v>1006</v>
      </c>
      <c r="Y1136" s="19">
        <v>10</v>
      </c>
      <c r="Z1136" s="20" t="s">
        <v>205</v>
      </c>
      <c r="AA1136" s="130">
        <v>19.920000000000002</v>
      </c>
      <c r="AB1136" s="121">
        <f t="shared" ref="AB1136" si="189">+Y1136*AA1136</f>
        <v>199.20000000000002</v>
      </c>
      <c r="AC1136" s="21">
        <f>+AB1136*0.12+AB1136</f>
        <v>223.10400000000001</v>
      </c>
      <c r="AD1136" s="22"/>
      <c r="AE1136" s="39"/>
      <c r="AF1136" s="39"/>
      <c r="AG1136" s="39" t="s">
        <v>199</v>
      </c>
      <c r="AH1136" s="2745"/>
    </row>
    <row r="1137" spans="1:34" ht="36.75" customHeight="1" x14ac:dyDescent="0.25">
      <c r="A1137" s="2572"/>
      <c r="B1137" s="2575"/>
      <c r="C1137" s="3305"/>
      <c r="D1137" s="2597"/>
      <c r="E1137" s="2746"/>
      <c r="F1137" s="2804"/>
      <c r="G1137" s="2748"/>
      <c r="H1137" s="2748"/>
      <c r="I1137" s="2748"/>
      <c r="J1137" s="2749"/>
      <c r="K1137" s="2749"/>
      <c r="L1137" s="2854"/>
      <c r="M1137" s="2854"/>
      <c r="N1137" s="2748"/>
      <c r="O1137" s="2751"/>
      <c r="P1137" s="3300"/>
      <c r="Q1137" s="2952"/>
      <c r="R1137" s="2952"/>
      <c r="S1137" s="2952"/>
      <c r="T1137" s="3292"/>
      <c r="U1137" s="2751"/>
      <c r="V1137" s="74"/>
      <c r="W1137" s="129" t="s">
        <v>200</v>
      </c>
      <c r="X1137" s="936" t="s">
        <v>228</v>
      </c>
      <c r="Y1137" s="19">
        <v>21</v>
      </c>
      <c r="Z1137" s="20" t="s">
        <v>204</v>
      </c>
      <c r="AA1137" s="131">
        <v>0.24</v>
      </c>
      <c r="AB1137" s="21">
        <f>+Y1137*AA1137</f>
        <v>5.04</v>
      </c>
      <c r="AC1137" s="1203">
        <f>+AB1137*0.12+AB1137</f>
        <v>5.6448</v>
      </c>
      <c r="AD1137" s="41"/>
      <c r="AE1137" s="39"/>
      <c r="AF1137" s="39"/>
      <c r="AG1137" s="39" t="s">
        <v>199</v>
      </c>
      <c r="AH1137" s="2745"/>
    </row>
    <row r="1138" spans="1:34" ht="36.75" customHeight="1" x14ac:dyDescent="0.25">
      <c r="A1138" s="2572"/>
      <c r="B1138" s="2575"/>
      <c r="C1138" s="3305"/>
      <c r="D1138" s="2597"/>
      <c r="E1138" s="2746"/>
      <c r="F1138" s="2804"/>
      <c r="G1138" s="2748"/>
      <c r="H1138" s="2748"/>
      <c r="I1138" s="2748"/>
      <c r="J1138" s="2749"/>
      <c r="K1138" s="2749"/>
      <c r="L1138" s="2854"/>
      <c r="M1138" s="2854"/>
      <c r="N1138" s="2748"/>
      <c r="O1138" s="2751"/>
      <c r="P1138" s="3300"/>
      <c r="Q1138" s="2952"/>
      <c r="R1138" s="2952"/>
      <c r="S1138" s="2952"/>
      <c r="T1138" s="3292"/>
      <c r="U1138" s="2751"/>
      <c r="V1138" s="74"/>
      <c r="W1138" s="129" t="s">
        <v>200</v>
      </c>
      <c r="X1138" s="936" t="s">
        <v>1005</v>
      </c>
      <c r="Y1138" s="19">
        <v>15</v>
      </c>
      <c r="Z1138" s="20" t="s">
        <v>204</v>
      </c>
      <c r="AA1138" s="130">
        <v>3.26</v>
      </c>
      <c r="AB1138" s="121">
        <f>+Y1138*AA1138</f>
        <v>48.9</v>
      </c>
      <c r="AC1138" s="21">
        <f>+AB1138</f>
        <v>48.9</v>
      </c>
      <c r="AD1138" s="41"/>
      <c r="AE1138" s="39"/>
      <c r="AF1138" s="39"/>
      <c r="AG1138" s="39" t="s">
        <v>199</v>
      </c>
      <c r="AH1138" s="2745"/>
    </row>
    <row r="1139" spans="1:34" ht="36.75" customHeight="1" x14ac:dyDescent="0.25">
      <c r="A1139" s="2572"/>
      <c r="B1139" s="2575"/>
      <c r="C1139" s="3305"/>
      <c r="D1139" s="2597"/>
      <c r="E1139" s="2746"/>
      <c r="F1139" s="2804"/>
      <c r="G1139" s="2748"/>
      <c r="H1139" s="2748"/>
      <c r="I1139" s="2748"/>
      <c r="J1139" s="2749"/>
      <c r="K1139" s="2749"/>
      <c r="L1139" s="2854"/>
      <c r="M1139" s="2854"/>
      <c r="N1139" s="2748"/>
      <c r="O1139" s="2751"/>
      <c r="P1139" s="3300"/>
      <c r="Q1139" s="2952"/>
      <c r="R1139" s="2952"/>
      <c r="S1139" s="2952"/>
      <c r="T1139" s="3292"/>
      <c r="U1139" s="2751"/>
      <c r="V1139" s="132" t="s">
        <v>201</v>
      </c>
      <c r="W1139" s="134"/>
      <c r="X1139" s="1197" t="s">
        <v>225</v>
      </c>
      <c r="Y1139" s="1199"/>
      <c r="Z1139" s="1200"/>
      <c r="AA1139" s="1205"/>
      <c r="AB1139" s="1206"/>
      <c r="AC1139" s="21"/>
      <c r="AD1139" s="41">
        <f>+AC1140</f>
        <v>26.88</v>
      </c>
      <c r="AE1139" s="39"/>
      <c r="AF1139" s="39"/>
      <c r="AG1139" s="39"/>
      <c r="AH1139" s="2745"/>
    </row>
    <row r="1140" spans="1:34" ht="36.75" customHeight="1" x14ac:dyDescent="0.25">
      <c r="A1140" s="2572"/>
      <c r="B1140" s="2575"/>
      <c r="C1140" s="3297"/>
      <c r="D1140" s="2598"/>
      <c r="E1140" s="2879"/>
      <c r="F1140" s="2805"/>
      <c r="G1140" s="2846"/>
      <c r="H1140" s="2846"/>
      <c r="I1140" s="2846"/>
      <c r="J1140" s="2848"/>
      <c r="K1140" s="2848"/>
      <c r="L1140" s="3299"/>
      <c r="M1140" s="3299"/>
      <c r="N1140" s="2846"/>
      <c r="O1140" s="2882"/>
      <c r="P1140" s="3301"/>
      <c r="Q1140" s="3302"/>
      <c r="R1140" s="3302"/>
      <c r="S1140" s="3302"/>
      <c r="T1140" s="2861"/>
      <c r="U1140" s="2882"/>
      <c r="V1140" s="75"/>
      <c r="W1140" s="143" t="s">
        <v>200</v>
      </c>
      <c r="X1140" s="1019" t="s">
        <v>970</v>
      </c>
      <c r="Y1140" s="25">
        <v>2</v>
      </c>
      <c r="Z1140" s="26" t="s">
        <v>204</v>
      </c>
      <c r="AA1140" s="144">
        <v>12</v>
      </c>
      <c r="AB1140" s="27">
        <f t="shared" ref="AB1140:AB1160" si="190">+Y1140*AA1140</f>
        <v>24</v>
      </c>
      <c r="AC1140" s="27">
        <f t="shared" ref="AC1140:AC1160" si="191">+AB1140*0.12+AB1140</f>
        <v>26.88</v>
      </c>
      <c r="AD1140" s="46"/>
      <c r="AE1140" s="44"/>
      <c r="AF1140" s="44"/>
      <c r="AG1140" s="44" t="s">
        <v>199</v>
      </c>
      <c r="AH1140" s="2822"/>
    </row>
    <row r="1141" spans="1:34" ht="47.25" customHeight="1" x14ac:dyDescent="0.25">
      <c r="A1141" s="2572"/>
      <c r="B1141" s="2575"/>
      <c r="C1141" s="3114" t="s">
        <v>19</v>
      </c>
      <c r="D1141" s="2596" t="s">
        <v>963</v>
      </c>
      <c r="E1141" s="2878" t="s">
        <v>77</v>
      </c>
      <c r="F1141" s="2803" t="s">
        <v>200</v>
      </c>
      <c r="G1141" s="2845" t="s">
        <v>987</v>
      </c>
      <c r="H1141" s="2845" t="s">
        <v>971</v>
      </c>
      <c r="I1141" s="2845" t="s">
        <v>972</v>
      </c>
      <c r="J1141" s="2760">
        <v>50</v>
      </c>
      <c r="K1141" s="2760">
        <v>40</v>
      </c>
      <c r="L1141" s="2853">
        <v>24</v>
      </c>
      <c r="M1141" s="2853">
        <v>24</v>
      </c>
      <c r="N1141" s="2845" t="s">
        <v>999</v>
      </c>
      <c r="O1141" s="2855" t="s">
        <v>995</v>
      </c>
      <c r="P1141" s="2789">
        <f>+AD1141</f>
        <v>107.52</v>
      </c>
      <c r="Q1141" s="2858">
        <v>0</v>
      </c>
      <c r="R1141" s="2858">
        <v>0</v>
      </c>
      <c r="S1141" s="2858">
        <v>0</v>
      </c>
      <c r="T1141" s="2945">
        <f>SUM(P1141:R1145)</f>
        <v>107.52</v>
      </c>
      <c r="U1141" s="2839" t="s">
        <v>973</v>
      </c>
      <c r="V1141" s="79" t="s">
        <v>201</v>
      </c>
      <c r="W1141" s="141"/>
      <c r="X1141" s="1197" t="s">
        <v>225</v>
      </c>
      <c r="Y1141" s="1199"/>
      <c r="Z1141" s="1200"/>
      <c r="AA1141" s="1205"/>
      <c r="AB1141" s="1206"/>
      <c r="AC1141" s="34"/>
      <c r="AD1141" s="51">
        <f>+SUM(AC1142:AC1145)</f>
        <v>107.52</v>
      </c>
      <c r="AE1141" s="49"/>
      <c r="AF1141" s="49"/>
      <c r="AG1141" s="49"/>
      <c r="AH1141" s="2744" t="s">
        <v>1253</v>
      </c>
    </row>
    <row r="1142" spans="1:34" ht="47.25" customHeight="1" x14ac:dyDescent="0.25">
      <c r="A1142" s="2572"/>
      <c r="B1142" s="2575"/>
      <c r="C1142" s="3115"/>
      <c r="D1142" s="2597"/>
      <c r="E1142" s="2746"/>
      <c r="F1142" s="2804"/>
      <c r="G1142" s="2748"/>
      <c r="H1142" s="2748"/>
      <c r="I1142" s="2748"/>
      <c r="J1142" s="2749"/>
      <c r="K1142" s="2749"/>
      <c r="L1142" s="2854"/>
      <c r="M1142" s="2854"/>
      <c r="N1142" s="2748"/>
      <c r="O1142" s="2751"/>
      <c r="P1142" s="3010"/>
      <c r="Q1142" s="2859"/>
      <c r="R1142" s="2859"/>
      <c r="S1142" s="2859"/>
      <c r="T1142" s="2837"/>
      <c r="U1142" s="2739"/>
      <c r="V1142" s="74"/>
      <c r="W1142" s="129" t="s">
        <v>200</v>
      </c>
      <c r="X1142" s="936" t="s">
        <v>970</v>
      </c>
      <c r="Y1142" s="19">
        <v>2</v>
      </c>
      <c r="Z1142" s="20" t="s">
        <v>204</v>
      </c>
      <c r="AA1142" s="130">
        <v>12</v>
      </c>
      <c r="AB1142" s="123">
        <f t="shared" si="190"/>
        <v>24</v>
      </c>
      <c r="AC1142" s="34">
        <f t="shared" si="191"/>
        <v>26.88</v>
      </c>
      <c r="AD1142" s="51"/>
      <c r="AE1142" s="49"/>
      <c r="AF1142" s="49"/>
      <c r="AG1142" s="49" t="s">
        <v>199</v>
      </c>
      <c r="AH1142" s="2745"/>
    </row>
    <row r="1143" spans="1:34" ht="47.25" customHeight="1" x14ac:dyDescent="0.25">
      <c r="A1143" s="2572"/>
      <c r="B1143" s="2575"/>
      <c r="C1143" s="3115"/>
      <c r="D1143" s="2597"/>
      <c r="E1143" s="2746"/>
      <c r="F1143" s="2804"/>
      <c r="G1143" s="2748"/>
      <c r="H1143" s="2748"/>
      <c r="I1143" s="2748"/>
      <c r="J1143" s="2749"/>
      <c r="K1143" s="2749"/>
      <c r="L1143" s="2854"/>
      <c r="M1143" s="2854"/>
      <c r="N1143" s="2748"/>
      <c r="O1143" s="2751"/>
      <c r="P1143" s="3010"/>
      <c r="Q1143" s="2859"/>
      <c r="R1143" s="2859"/>
      <c r="S1143" s="2859"/>
      <c r="T1143" s="2837"/>
      <c r="U1143" s="2739"/>
      <c r="V1143" s="74"/>
      <c r="W1143" s="129" t="s">
        <v>200</v>
      </c>
      <c r="X1143" s="936" t="s">
        <v>974</v>
      </c>
      <c r="Y1143" s="19">
        <v>2</v>
      </c>
      <c r="Z1143" s="20" t="s">
        <v>204</v>
      </c>
      <c r="AA1143" s="130">
        <v>12</v>
      </c>
      <c r="AB1143" s="121">
        <f t="shared" si="190"/>
        <v>24</v>
      </c>
      <c r="AC1143" s="21">
        <f t="shared" si="191"/>
        <v>26.88</v>
      </c>
      <c r="AD1143" s="41"/>
      <c r="AE1143" s="39"/>
      <c r="AF1143" s="39"/>
      <c r="AG1143" s="39" t="s">
        <v>199</v>
      </c>
      <c r="AH1143" s="2745"/>
    </row>
    <row r="1144" spans="1:34" ht="47.25" customHeight="1" x14ac:dyDescent="0.25">
      <c r="A1144" s="2573"/>
      <c r="B1144" s="2576"/>
      <c r="C1144" s="3115"/>
      <c r="D1144" s="2597"/>
      <c r="E1144" s="2746"/>
      <c r="F1144" s="2804"/>
      <c r="G1144" s="2748"/>
      <c r="H1144" s="2748"/>
      <c r="I1144" s="2748"/>
      <c r="J1144" s="2749"/>
      <c r="K1144" s="2749"/>
      <c r="L1144" s="2854"/>
      <c r="M1144" s="2854"/>
      <c r="N1144" s="2748"/>
      <c r="O1144" s="2751"/>
      <c r="P1144" s="3010"/>
      <c r="Q1144" s="2859"/>
      <c r="R1144" s="2859"/>
      <c r="S1144" s="2859"/>
      <c r="T1144" s="2837"/>
      <c r="U1144" s="2739"/>
      <c r="V1144" s="74"/>
      <c r="W1144" s="129" t="s">
        <v>200</v>
      </c>
      <c r="X1144" s="936" t="s">
        <v>975</v>
      </c>
      <c r="Y1144" s="19">
        <v>2</v>
      </c>
      <c r="Z1144" s="20" t="s">
        <v>204</v>
      </c>
      <c r="AA1144" s="130">
        <v>12</v>
      </c>
      <c r="AB1144" s="121">
        <f t="shared" si="190"/>
        <v>24</v>
      </c>
      <c r="AC1144" s="21">
        <f t="shared" si="191"/>
        <v>26.88</v>
      </c>
      <c r="AD1144" s="41"/>
      <c r="AE1144" s="39"/>
      <c r="AF1144" s="39"/>
      <c r="AG1144" s="39" t="s">
        <v>199</v>
      </c>
      <c r="AH1144" s="2745"/>
    </row>
    <row r="1145" spans="1:34" ht="47.25" customHeight="1" x14ac:dyDescent="0.25">
      <c r="A1145" s="2571" t="s">
        <v>158</v>
      </c>
      <c r="B1145" s="2574" t="s">
        <v>162</v>
      </c>
      <c r="C1145" s="3115"/>
      <c r="D1145" s="2598"/>
      <c r="E1145" s="2879"/>
      <c r="F1145" s="2805"/>
      <c r="G1145" s="2846"/>
      <c r="H1145" s="2846"/>
      <c r="I1145" s="2846"/>
      <c r="J1145" s="2848"/>
      <c r="K1145" s="2848"/>
      <c r="L1145" s="3299"/>
      <c r="M1145" s="3299"/>
      <c r="N1145" s="2846"/>
      <c r="O1145" s="2882"/>
      <c r="P1145" s="3010"/>
      <c r="Q1145" s="3306"/>
      <c r="R1145" s="3306"/>
      <c r="S1145" s="3306"/>
      <c r="T1145" s="2946"/>
      <c r="U1145" s="2788"/>
      <c r="V1145" s="145"/>
      <c r="W1145" s="146" t="s">
        <v>200</v>
      </c>
      <c r="X1145" s="937" t="s">
        <v>976</v>
      </c>
      <c r="Y1145" s="147">
        <v>2</v>
      </c>
      <c r="Z1145" s="26" t="s">
        <v>204</v>
      </c>
      <c r="AA1145" s="155">
        <v>12</v>
      </c>
      <c r="AB1145" s="124">
        <f t="shared" si="190"/>
        <v>24</v>
      </c>
      <c r="AC1145" s="116">
        <f t="shared" si="191"/>
        <v>26.88</v>
      </c>
      <c r="AD1145" s="57"/>
      <c r="AE1145" s="55"/>
      <c r="AF1145" s="55"/>
      <c r="AG1145" s="55" t="s">
        <v>199</v>
      </c>
      <c r="AH1145" s="2745"/>
    </row>
    <row r="1146" spans="1:34" ht="33" customHeight="1" x14ac:dyDescent="0.25">
      <c r="A1146" s="2572"/>
      <c r="B1146" s="2575"/>
      <c r="C1146" s="3114" t="s">
        <v>19</v>
      </c>
      <c r="D1146" s="2596" t="s">
        <v>963</v>
      </c>
      <c r="E1146" s="2878" t="s">
        <v>77</v>
      </c>
      <c r="F1146" s="2803" t="s">
        <v>200</v>
      </c>
      <c r="G1146" s="2845" t="s">
        <v>988</v>
      </c>
      <c r="H1146" s="2845" t="s">
        <v>977</v>
      </c>
      <c r="I1146" s="2845" t="s">
        <v>978</v>
      </c>
      <c r="J1146" s="2760">
        <v>5</v>
      </c>
      <c r="K1146" s="2760">
        <v>5</v>
      </c>
      <c r="L1146" s="2761">
        <v>10</v>
      </c>
      <c r="M1146" s="2761">
        <v>10</v>
      </c>
      <c r="N1146" s="2845" t="s">
        <v>1000</v>
      </c>
      <c r="O1146" s="2855" t="s">
        <v>996</v>
      </c>
      <c r="P1146" s="2789">
        <f>+AD1146+AD1149</f>
        <v>400.65600000000001</v>
      </c>
      <c r="Q1146" s="2941">
        <v>0</v>
      </c>
      <c r="R1146" s="2941">
        <v>0</v>
      </c>
      <c r="S1146" s="2941">
        <v>0</v>
      </c>
      <c r="T1146" s="2945">
        <f>SUM(P1146:R1150)</f>
        <v>400.65600000000001</v>
      </c>
      <c r="U1146" s="2787" t="s">
        <v>979</v>
      </c>
      <c r="V1146" s="85" t="s">
        <v>197</v>
      </c>
      <c r="W1146" s="156"/>
      <c r="X1146" s="12" t="s">
        <v>198</v>
      </c>
      <c r="Y1146" s="13"/>
      <c r="Z1146" s="14"/>
      <c r="AA1146" s="157"/>
      <c r="AB1146" s="125"/>
      <c r="AC1146" s="15"/>
      <c r="AD1146" s="35">
        <f>SUM(AC1147:AC1148)</f>
        <v>373.77600000000001</v>
      </c>
      <c r="AE1146" s="32"/>
      <c r="AF1146" s="32"/>
      <c r="AG1146" s="32"/>
      <c r="AH1146" s="2744"/>
    </row>
    <row r="1147" spans="1:34" ht="33" customHeight="1" x14ac:dyDescent="0.25">
      <c r="A1147" s="2572"/>
      <c r="B1147" s="2575"/>
      <c r="C1147" s="3115"/>
      <c r="D1147" s="2597"/>
      <c r="E1147" s="2746"/>
      <c r="F1147" s="2804"/>
      <c r="G1147" s="2748"/>
      <c r="H1147" s="2748"/>
      <c r="I1147" s="2748"/>
      <c r="J1147" s="2749"/>
      <c r="K1147" s="2749"/>
      <c r="L1147" s="2750"/>
      <c r="M1147" s="2750"/>
      <c r="N1147" s="2748"/>
      <c r="O1147" s="2751"/>
      <c r="P1147" s="3010"/>
      <c r="Q1147" s="2835"/>
      <c r="R1147" s="2835"/>
      <c r="S1147" s="2835"/>
      <c r="T1147" s="2837"/>
      <c r="U1147" s="2739"/>
      <c r="V1147" s="80"/>
      <c r="W1147" s="135" t="s">
        <v>200</v>
      </c>
      <c r="X1147" s="936" t="s">
        <v>1006</v>
      </c>
      <c r="Y1147" s="19">
        <v>15</v>
      </c>
      <c r="Z1147" s="20" t="s">
        <v>205</v>
      </c>
      <c r="AA1147" s="130">
        <v>19.920000000000002</v>
      </c>
      <c r="AB1147" s="124">
        <f t="shared" si="190"/>
        <v>298.8</v>
      </c>
      <c r="AC1147" s="116">
        <f>+AB1147*0.12+AB1147</f>
        <v>334.65600000000001</v>
      </c>
      <c r="AD1147" s="57"/>
      <c r="AE1147" s="55"/>
      <c r="AF1147" s="55"/>
      <c r="AG1147" s="55" t="s">
        <v>199</v>
      </c>
      <c r="AH1147" s="2745"/>
    </row>
    <row r="1148" spans="1:34" ht="33" customHeight="1" x14ac:dyDescent="0.25">
      <c r="A1148" s="2572"/>
      <c r="B1148" s="2575"/>
      <c r="C1148" s="3115"/>
      <c r="D1148" s="2597"/>
      <c r="E1148" s="2746"/>
      <c r="F1148" s="2804"/>
      <c r="G1148" s="2748"/>
      <c r="H1148" s="2748"/>
      <c r="I1148" s="2748"/>
      <c r="J1148" s="2749"/>
      <c r="K1148" s="2749"/>
      <c r="L1148" s="2750"/>
      <c r="M1148" s="2750"/>
      <c r="N1148" s="2748"/>
      <c r="O1148" s="2751"/>
      <c r="P1148" s="3010"/>
      <c r="Q1148" s="2835"/>
      <c r="R1148" s="2835"/>
      <c r="S1148" s="2835"/>
      <c r="T1148" s="2837"/>
      <c r="U1148" s="2739"/>
      <c r="V1148" s="80"/>
      <c r="W1148" s="135" t="s">
        <v>200</v>
      </c>
      <c r="X1148" s="936" t="s">
        <v>1005</v>
      </c>
      <c r="Y1148" s="19">
        <v>12</v>
      </c>
      <c r="Z1148" s="20" t="s">
        <v>204</v>
      </c>
      <c r="AA1148" s="130">
        <v>3.26</v>
      </c>
      <c r="AB1148" s="21">
        <f t="shared" si="190"/>
        <v>39.119999999999997</v>
      </c>
      <c r="AC1148" s="21">
        <f>+AB1148</f>
        <v>39.119999999999997</v>
      </c>
      <c r="AD1148" s="41"/>
      <c r="AE1148" s="39"/>
      <c r="AF1148" s="39"/>
      <c r="AG1148" s="39" t="s">
        <v>199</v>
      </c>
      <c r="AH1148" s="2745"/>
    </row>
    <row r="1149" spans="1:34" ht="33" customHeight="1" x14ac:dyDescent="0.25">
      <c r="A1149" s="2572"/>
      <c r="B1149" s="2575"/>
      <c r="C1149" s="3115"/>
      <c r="D1149" s="2597"/>
      <c r="E1149" s="2746"/>
      <c r="F1149" s="2804"/>
      <c r="G1149" s="2748"/>
      <c r="H1149" s="2748"/>
      <c r="I1149" s="2748"/>
      <c r="J1149" s="2749"/>
      <c r="K1149" s="2749"/>
      <c r="L1149" s="2750"/>
      <c r="M1149" s="2750"/>
      <c r="N1149" s="2748"/>
      <c r="O1149" s="2751"/>
      <c r="P1149" s="3010"/>
      <c r="Q1149" s="2835"/>
      <c r="R1149" s="2835"/>
      <c r="S1149" s="2835"/>
      <c r="T1149" s="2837"/>
      <c r="U1149" s="2739"/>
      <c r="V1149" s="132" t="s">
        <v>201</v>
      </c>
      <c r="W1149" s="134"/>
      <c r="X1149" s="1197" t="s">
        <v>225</v>
      </c>
      <c r="Y1149" s="1199"/>
      <c r="Z1149" s="1200"/>
      <c r="AA1149" s="1205"/>
      <c r="AB1149" s="1206"/>
      <c r="AC1149" s="21"/>
      <c r="AD1149" s="41">
        <f>+AC1150</f>
        <v>26.88</v>
      </c>
      <c r="AE1149" s="39"/>
      <c r="AF1149" s="39"/>
      <c r="AG1149" s="39"/>
      <c r="AH1149" s="2745"/>
    </row>
    <row r="1150" spans="1:34" ht="33" customHeight="1" x14ac:dyDescent="0.25">
      <c r="A1150" s="2572"/>
      <c r="B1150" s="2575"/>
      <c r="C1150" s="3115"/>
      <c r="D1150" s="2598"/>
      <c r="E1150" s="2879"/>
      <c r="F1150" s="2805"/>
      <c r="G1150" s="2846"/>
      <c r="H1150" s="2846"/>
      <c r="I1150" s="2846"/>
      <c r="J1150" s="2848"/>
      <c r="K1150" s="2848"/>
      <c r="L1150" s="2881"/>
      <c r="M1150" s="2881"/>
      <c r="N1150" s="2846"/>
      <c r="O1150" s="2882"/>
      <c r="P1150" s="3011"/>
      <c r="Q1150" s="2942"/>
      <c r="R1150" s="2942"/>
      <c r="S1150" s="2942"/>
      <c r="T1150" s="2946"/>
      <c r="U1150" s="2812"/>
      <c r="V1150" s="81"/>
      <c r="W1150" s="159" t="s">
        <v>200</v>
      </c>
      <c r="X1150" s="42" t="s">
        <v>974</v>
      </c>
      <c r="Y1150" s="43">
        <v>2</v>
      </c>
      <c r="Z1150" s="26" t="s">
        <v>204</v>
      </c>
      <c r="AA1150" s="160">
        <v>12</v>
      </c>
      <c r="AB1150" s="27">
        <f t="shared" si="190"/>
        <v>24</v>
      </c>
      <c r="AC1150" s="27">
        <f t="shared" ref="AC1150" si="192">+AB1150*0.12+AB1150</f>
        <v>26.88</v>
      </c>
      <c r="AD1150" s="46"/>
      <c r="AE1150" s="44"/>
      <c r="AF1150" s="44"/>
      <c r="AG1150" s="44" t="s">
        <v>199</v>
      </c>
      <c r="AH1150" s="2822"/>
    </row>
    <row r="1151" spans="1:34" ht="93" customHeight="1" x14ac:dyDescent="0.25">
      <c r="A1151" s="2572"/>
      <c r="B1151" s="2575"/>
      <c r="C1151" s="3296" t="s">
        <v>19</v>
      </c>
      <c r="D1151" s="2596" t="s">
        <v>963</v>
      </c>
      <c r="E1151" s="2878" t="s">
        <v>77</v>
      </c>
      <c r="F1151" s="2803" t="s">
        <v>200</v>
      </c>
      <c r="G1151" s="2845" t="s">
        <v>991</v>
      </c>
      <c r="H1151" s="2845" t="s">
        <v>992</v>
      </c>
      <c r="I1151" s="2845" t="s">
        <v>980</v>
      </c>
      <c r="J1151" s="2760">
        <v>5</v>
      </c>
      <c r="K1151" s="2760">
        <v>5</v>
      </c>
      <c r="L1151" s="2761">
        <v>5</v>
      </c>
      <c r="M1151" s="2761">
        <v>5</v>
      </c>
      <c r="N1151" s="2845" t="s">
        <v>1001</v>
      </c>
      <c r="O1151" s="2762" t="s">
        <v>997</v>
      </c>
      <c r="P1151" s="2939">
        <f>+AD1151</f>
        <v>39.119999999999997</v>
      </c>
      <c r="Q1151" s="2941">
        <v>0</v>
      </c>
      <c r="R1151" s="2941">
        <v>0</v>
      </c>
      <c r="S1151" s="2941">
        <v>0</v>
      </c>
      <c r="T1151" s="2945">
        <f>SUM(AD1151)</f>
        <v>39.119999999999997</v>
      </c>
      <c r="U1151" s="2845" t="s">
        <v>981</v>
      </c>
      <c r="V1151" s="85" t="s">
        <v>197</v>
      </c>
      <c r="W1151" s="156"/>
      <c r="X1151" s="12" t="s">
        <v>198</v>
      </c>
      <c r="Y1151" s="48"/>
      <c r="Z1151" s="49"/>
      <c r="AA1151" s="158"/>
      <c r="AB1151" s="34"/>
      <c r="AC1151" s="34"/>
      <c r="AD1151" s="35">
        <f>SUM(AC1152:AC1153)</f>
        <v>39.119999999999997</v>
      </c>
      <c r="AE1151" s="49"/>
      <c r="AF1151" s="49"/>
      <c r="AG1151" s="49"/>
      <c r="AH1151" s="3303"/>
    </row>
    <row r="1152" spans="1:34" ht="93" customHeight="1" x14ac:dyDescent="0.25">
      <c r="A1152" s="2572"/>
      <c r="B1152" s="2575"/>
      <c r="C1152" s="3297"/>
      <c r="D1152" s="2598"/>
      <c r="E1152" s="2879"/>
      <c r="F1152" s="2805"/>
      <c r="G1152" s="2846"/>
      <c r="H1152" s="2846"/>
      <c r="I1152" s="2846"/>
      <c r="J1152" s="2848"/>
      <c r="K1152" s="2848"/>
      <c r="L1152" s="2881"/>
      <c r="M1152" s="2881"/>
      <c r="N1152" s="2846"/>
      <c r="O1152" s="3298"/>
      <c r="P1152" s="2940"/>
      <c r="Q1152" s="2942"/>
      <c r="R1152" s="2942"/>
      <c r="S1152" s="2942"/>
      <c r="T1152" s="2946"/>
      <c r="U1152" s="2846"/>
      <c r="V1152" s="79"/>
      <c r="W1152" s="135" t="s">
        <v>200</v>
      </c>
      <c r="X1152" s="936" t="s">
        <v>1005</v>
      </c>
      <c r="Y1152" s="19">
        <v>12</v>
      </c>
      <c r="Z1152" s="20" t="s">
        <v>204</v>
      </c>
      <c r="AA1152" s="130">
        <v>3.26</v>
      </c>
      <c r="AB1152" s="21">
        <f t="shared" ref="AB1152" si="193">+Y1152*AA1152</f>
        <v>39.119999999999997</v>
      </c>
      <c r="AC1152" s="21">
        <f>+AB1152</f>
        <v>39.119999999999997</v>
      </c>
      <c r="AD1152" s="51"/>
      <c r="AE1152" s="49"/>
      <c r="AF1152" s="49"/>
      <c r="AG1152" s="49" t="s">
        <v>199</v>
      </c>
      <c r="AH1152" s="3304"/>
    </row>
    <row r="1153" spans="1:34" ht="75" customHeight="1" x14ac:dyDescent="0.25">
      <c r="A1153" s="2572"/>
      <c r="B1153" s="2575"/>
      <c r="C1153" s="3114" t="s">
        <v>19</v>
      </c>
      <c r="D1153" s="2596" t="s">
        <v>963</v>
      </c>
      <c r="E1153" s="2878" t="s">
        <v>77</v>
      </c>
      <c r="F1153" s="2803" t="s">
        <v>200</v>
      </c>
      <c r="G1153" s="2845" t="s">
        <v>989</v>
      </c>
      <c r="H1153" s="2845" t="s">
        <v>846</v>
      </c>
      <c r="I1153" s="2845" t="s">
        <v>982</v>
      </c>
      <c r="J1153" s="2872">
        <v>1</v>
      </c>
      <c r="K1153" s="2872">
        <v>1</v>
      </c>
      <c r="L1153" s="2761">
        <v>2</v>
      </c>
      <c r="M1153" s="2761">
        <v>2</v>
      </c>
      <c r="N1153" s="2845" t="s">
        <v>1002</v>
      </c>
      <c r="O1153" s="2855" t="s">
        <v>224</v>
      </c>
      <c r="P1153" s="2939">
        <f>+AD1153</f>
        <v>416.15600000000001</v>
      </c>
      <c r="Q1153" s="2941">
        <v>0</v>
      </c>
      <c r="R1153" s="2941">
        <v>0</v>
      </c>
      <c r="S1153" s="2941">
        <v>0</v>
      </c>
      <c r="T1153" s="2945">
        <f>SUM(P1153:R1155)</f>
        <v>416.15600000000001</v>
      </c>
      <c r="U1153" s="2787" t="s">
        <v>983</v>
      </c>
      <c r="V1153" s="85" t="s">
        <v>197</v>
      </c>
      <c r="W1153" s="156"/>
      <c r="X1153" s="12" t="s">
        <v>198</v>
      </c>
      <c r="Y1153" s="13"/>
      <c r="Z1153" s="14"/>
      <c r="AA1153" s="157"/>
      <c r="AB1153" s="125"/>
      <c r="AC1153" s="15"/>
      <c r="AD1153" s="35">
        <f>SUM(AC1154:AC1155)</f>
        <v>416.15600000000001</v>
      </c>
      <c r="AE1153" s="32"/>
      <c r="AF1153" s="32"/>
      <c r="AG1153" s="32"/>
      <c r="AH1153" s="2744"/>
    </row>
    <row r="1154" spans="1:34" ht="75" customHeight="1" x14ac:dyDescent="0.25">
      <c r="A1154" s="2572"/>
      <c r="B1154" s="2575"/>
      <c r="C1154" s="3115"/>
      <c r="D1154" s="2597"/>
      <c r="E1154" s="2746"/>
      <c r="F1154" s="2804"/>
      <c r="G1154" s="2748"/>
      <c r="H1154" s="2748"/>
      <c r="I1154" s="2748"/>
      <c r="J1154" s="2873"/>
      <c r="K1154" s="2873"/>
      <c r="L1154" s="2750"/>
      <c r="M1154" s="2750"/>
      <c r="N1154" s="2748"/>
      <c r="O1154" s="2751"/>
      <c r="P1154" s="2833"/>
      <c r="Q1154" s="2835"/>
      <c r="R1154" s="2835"/>
      <c r="S1154" s="2835"/>
      <c r="T1154" s="2837"/>
      <c r="U1154" s="2739"/>
      <c r="V1154" s="80"/>
      <c r="W1154" s="135" t="s">
        <v>200</v>
      </c>
      <c r="X1154" s="936" t="s">
        <v>1006</v>
      </c>
      <c r="Y1154" s="19">
        <v>15</v>
      </c>
      <c r="Z1154" s="20" t="s">
        <v>205</v>
      </c>
      <c r="AA1154" s="130">
        <v>19.920000000000002</v>
      </c>
      <c r="AB1154" s="121">
        <f t="shared" ref="AB1154:AB1155" si="194">+Y1154*AA1154</f>
        <v>298.8</v>
      </c>
      <c r="AC1154" s="21">
        <f t="shared" ref="AC1154" si="195">+AB1154*0.12+AB1154</f>
        <v>334.65600000000001</v>
      </c>
      <c r="AD1154" s="41"/>
      <c r="AE1154" s="39"/>
      <c r="AF1154" s="39"/>
      <c r="AG1154" s="39" t="s">
        <v>199</v>
      </c>
      <c r="AH1154" s="2745"/>
    </row>
    <row r="1155" spans="1:34" ht="75" customHeight="1" x14ac:dyDescent="0.25">
      <c r="A1155" s="2572"/>
      <c r="B1155" s="2575"/>
      <c r="C1155" s="3115"/>
      <c r="D1155" s="2597"/>
      <c r="E1155" s="2746"/>
      <c r="F1155" s="2804"/>
      <c r="G1155" s="2748"/>
      <c r="H1155" s="2748"/>
      <c r="I1155" s="2748"/>
      <c r="J1155" s="2873"/>
      <c r="K1155" s="2873"/>
      <c r="L1155" s="2750"/>
      <c r="M1155" s="2750"/>
      <c r="N1155" s="2748"/>
      <c r="O1155" s="2751"/>
      <c r="P1155" s="2833"/>
      <c r="Q1155" s="2835"/>
      <c r="R1155" s="2835"/>
      <c r="S1155" s="2835"/>
      <c r="T1155" s="2837"/>
      <c r="U1155" s="2812"/>
      <c r="V1155" s="81"/>
      <c r="W1155" s="159" t="s">
        <v>200</v>
      </c>
      <c r="X1155" s="1019" t="s">
        <v>1005</v>
      </c>
      <c r="Y1155" s="25">
        <v>25</v>
      </c>
      <c r="Z1155" s="26" t="s">
        <v>204</v>
      </c>
      <c r="AA1155" s="144">
        <v>3.26</v>
      </c>
      <c r="AB1155" s="122">
        <f t="shared" si="194"/>
        <v>81.5</v>
      </c>
      <c r="AC1155" s="27">
        <f>+AB1155</f>
        <v>81.5</v>
      </c>
      <c r="AD1155" s="46"/>
      <c r="AE1155" s="44"/>
      <c r="AF1155" s="44"/>
      <c r="AG1155" s="44" t="s">
        <v>199</v>
      </c>
      <c r="AH1155" s="2822"/>
    </row>
    <row r="1156" spans="1:34" ht="46.5" customHeight="1" x14ac:dyDescent="0.25">
      <c r="A1156" s="2573"/>
      <c r="B1156" s="2576"/>
      <c r="C1156" s="3114" t="s">
        <v>19</v>
      </c>
      <c r="D1156" s="2596" t="s">
        <v>963</v>
      </c>
      <c r="E1156" s="2878" t="s">
        <v>77</v>
      </c>
      <c r="F1156" s="2803" t="s">
        <v>200</v>
      </c>
      <c r="G1156" s="2845" t="s">
        <v>990</v>
      </c>
      <c r="H1156" s="2845" t="s">
        <v>203</v>
      </c>
      <c r="I1156" s="2845" t="s">
        <v>984</v>
      </c>
      <c r="J1156" s="2760">
        <v>11</v>
      </c>
      <c r="K1156" s="2760">
        <v>8</v>
      </c>
      <c r="L1156" s="2853">
        <v>24</v>
      </c>
      <c r="M1156" s="2853">
        <v>24</v>
      </c>
      <c r="N1156" s="2845" t="s">
        <v>1003</v>
      </c>
      <c r="O1156" s="2855" t="s">
        <v>221</v>
      </c>
      <c r="P1156" s="2939">
        <f>+AD1156</f>
        <v>67.2</v>
      </c>
      <c r="Q1156" s="2858">
        <v>0</v>
      </c>
      <c r="R1156" s="2858">
        <v>0</v>
      </c>
      <c r="S1156" s="2858">
        <v>0</v>
      </c>
      <c r="T1156" s="2860">
        <f>SUM(P1156:R1160)</f>
        <v>67.2</v>
      </c>
      <c r="U1156" s="2839" t="s">
        <v>966</v>
      </c>
      <c r="V1156" s="79" t="s">
        <v>201</v>
      </c>
      <c r="W1156" s="141"/>
      <c r="X1156" s="1198" t="s">
        <v>225</v>
      </c>
      <c r="Y1156" s="1201"/>
      <c r="Z1156" s="1202"/>
      <c r="AA1156" s="1207"/>
      <c r="AB1156" s="1208"/>
      <c r="AC1156" s="34"/>
      <c r="AD1156" s="51">
        <f>+SUM(AC1157:AC1160)</f>
        <v>67.2</v>
      </c>
      <c r="AE1156" s="49"/>
      <c r="AF1156" s="49"/>
      <c r="AG1156" s="49"/>
      <c r="AH1156" s="2745" t="s">
        <v>1254</v>
      </c>
    </row>
    <row r="1157" spans="1:34" ht="46.5" customHeight="1" x14ac:dyDescent="0.25">
      <c r="A1157" s="2571" t="s">
        <v>158</v>
      </c>
      <c r="B1157" s="2568" t="s">
        <v>162</v>
      </c>
      <c r="C1157" s="3115"/>
      <c r="D1157" s="2597"/>
      <c r="E1157" s="2746"/>
      <c r="F1157" s="2804"/>
      <c r="G1157" s="2748"/>
      <c r="H1157" s="2748"/>
      <c r="I1157" s="2748"/>
      <c r="J1157" s="2749"/>
      <c r="K1157" s="2749"/>
      <c r="L1157" s="2854"/>
      <c r="M1157" s="2854"/>
      <c r="N1157" s="2748"/>
      <c r="O1157" s="2751"/>
      <c r="P1157" s="2833"/>
      <c r="Q1157" s="2859"/>
      <c r="R1157" s="2859"/>
      <c r="S1157" s="2859"/>
      <c r="T1157" s="3292"/>
      <c r="U1157" s="2739"/>
      <c r="V1157" s="74"/>
      <c r="W1157" s="129" t="s">
        <v>200</v>
      </c>
      <c r="X1157" s="936" t="s">
        <v>970</v>
      </c>
      <c r="Y1157" s="19">
        <v>2</v>
      </c>
      <c r="Z1157" s="20" t="s">
        <v>204</v>
      </c>
      <c r="AA1157" s="130">
        <v>12</v>
      </c>
      <c r="AB1157" s="123">
        <f t="shared" si="190"/>
        <v>24</v>
      </c>
      <c r="AC1157" s="34">
        <f t="shared" si="191"/>
        <v>26.88</v>
      </c>
      <c r="AD1157" s="51"/>
      <c r="AE1157" s="49"/>
      <c r="AF1157" s="49"/>
      <c r="AG1157" s="49" t="s">
        <v>199</v>
      </c>
      <c r="AH1157" s="2745"/>
    </row>
    <row r="1158" spans="1:34" ht="46.5" customHeight="1" x14ac:dyDescent="0.25">
      <c r="A1158" s="2572"/>
      <c r="B1158" s="2569"/>
      <c r="C1158" s="3115"/>
      <c r="D1158" s="2597"/>
      <c r="E1158" s="2746"/>
      <c r="F1158" s="2804"/>
      <c r="G1158" s="2748"/>
      <c r="H1158" s="2748"/>
      <c r="I1158" s="2748"/>
      <c r="J1158" s="2749"/>
      <c r="K1158" s="2749"/>
      <c r="L1158" s="2854"/>
      <c r="M1158" s="2854"/>
      <c r="N1158" s="2748"/>
      <c r="O1158" s="2751"/>
      <c r="P1158" s="2833"/>
      <c r="Q1158" s="2859"/>
      <c r="R1158" s="2859"/>
      <c r="S1158" s="2859"/>
      <c r="T1158" s="3292"/>
      <c r="U1158" s="2739"/>
      <c r="V1158" s="74"/>
      <c r="W1158" s="20" t="s">
        <v>200</v>
      </c>
      <c r="X1158" s="936" t="s">
        <v>974</v>
      </c>
      <c r="Y1158" s="19">
        <v>1</v>
      </c>
      <c r="Z1158" s="20" t="s">
        <v>204</v>
      </c>
      <c r="AA1158" s="130">
        <v>12</v>
      </c>
      <c r="AB1158" s="121">
        <f t="shared" si="190"/>
        <v>12</v>
      </c>
      <c r="AC1158" s="21">
        <f t="shared" si="191"/>
        <v>13.44</v>
      </c>
      <c r="AD1158" s="41"/>
      <c r="AE1158" s="39"/>
      <c r="AF1158" s="39"/>
      <c r="AG1158" s="39" t="s">
        <v>199</v>
      </c>
      <c r="AH1158" s="2745"/>
    </row>
    <row r="1159" spans="1:34" ht="46.5" customHeight="1" x14ac:dyDescent="0.25">
      <c r="A1159" s="2572"/>
      <c r="B1159" s="2569"/>
      <c r="C1159" s="3115"/>
      <c r="D1159" s="2597"/>
      <c r="E1159" s="2746"/>
      <c r="F1159" s="2804"/>
      <c r="G1159" s="2748"/>
      <c r="H1159" s="2748"/>
      <c r="I1159" s="2748"/>
      <c r="J1159" s="2749"/>
      <c r="K1159" s="2749"/>
      <c r="L1159" s="2854"/>
      <c r="M1159" s="2854"/>
      <c r="N1159" s="2748"/>
      <c r="O1159" s="2751"/>
      <c r="P1159" s="2833"/>
      <c r="Q1159" s="2859"/>
      <c r="R1159" s="2859"/>
      <c r="S1159" s="2859"/>
      <c r="T1159" s="3292"/>
      <c r="U1159" s="2739"/>
      <c r="V1159" s="132"/>
      <c r="W1159" s="129" t="s">
        <v>200</v>
      </c>
      <c r="X1159" s="936" t="s">
        <v>975</v>
      </c>
      <c r="Y1159" s="19">
        <v>1</v>
      </c>
      <c r="Z1159" s="20" t="s">
        <v>204</v>
      </c>
      <c r="AA1159" s="130">
        <v>12</v>
      </c>
      <c r="AB1159" s="121">
        <f t="shared" si="190"/>
        <v>12</v>
      </c>
      <c r="AC1159" s="21">
        <f t="shared" si="191"/>
        <v>13.44</v>
      </c>
      <c r="AD1159" s="41"/>
      <c r="AE1159" s="39"/>
      <c r="AF1159" s="39"/>
      <c r="AG1159" s="39" t="s">
        <v>199</v>
      </c>
      <c r="AH1159" s="2745"/>
    </row>
    <row r="1160" spans="1:34" ht="46.5" customHeight="1" thickBot="1" x14ac:dyDescent="0.3">
      <c r="A1160" s="2572"/>
      <c r="B1160" s="2569"/>
      <c r="C1160" s="3116"/>
      <c r="D1160" s="2897"/>
      <c r="E1160" s="3157"/>
      <c r="F1160" s="3294"/>
      <c r="G1160" s="2826"/>
      <c r="H1160" s="2826"/>
      <c r="I1160" s="2826"/>
      <c r="J1160" s="2830"/>
      <c r="K1160" s="2830"/>
      <c r="L1160" s="2903"/>
      <c r="M1160" s="2903"/>
      <c r="N1160" s="2826"/>
      <c r="O1160" s="2832"/>
      <c r="P1160" s="2834"/>
      <c r="Q1160" s="3295"/>
      <c r="R1160" s="3295"/>
      <c r="S1160" s="3295"/>
      <c r="T1160" s="3293"/>
      <c r="U1160" s="2840"/>
      <c r="V1160" s="78"/>
      <c r="W1160" s="137" t="s">
        <v>200</v>
      </c>
      <c r="X1160" s="61" t="s">
        <v>976</v>
      </c>
      <c r="Y1160" s="62">
        <v>1</v>
      </c>
      <c r="Z1160" s="63" t="s">
        <v>204</v>
      </c>
      <c r="AA1160" s="138">
        <v>12</v>
      </c>
      <c r="AB1160" s="126">
        <f t="shared" si="190"/>
        <v>12</v>
      </c>
      <c r="AC1160" s="64">
        <f t="shared" si="191"/>
        <v>13.44</v>
      </c>
      <c r="AD1160" s="118"/>
      <c r="AE1160" s="119"/>
      <c r="AF1160" s="119"/>
      <c r="AG1160" s="119" t="s">
        <v>199</v>
      </c>
      <c r="AH1160" s="2841"/>
    </row>
    <row r="1161" spans="1:34" s="67" customFormat="1" ht="22.5" customHeight="1" thickBot="1" x14ac:dyDescent="0.3">
      <c r="A1161" s="2572"/>
      <c r="B1161" s="2570"/>
      <c r="C1161" s="2592" t="s">
        <v>137</v>
      </c>
      <c r="D1161" s="2592"/>
      <c r="E1161" s="2592"/>
      <c r="F1161" s="2592"/>
      <c r="G1161" s="2592"/>
      <c r="H1161" s="2592"/>
      <c r="I1161" s="2592"/>
      <c r="J1161" s="2592"/>
      <c r="K1161" s="2592"/>
      <c r="L1161" s="2592"/>
      <c r="M1161" s="2592"/>
      <c r="N1161" s="2592"/>
      <c r="O1161" s="101" t="s">
        <v>138</v>
      </c>
      <c r="P1161" s="117">
        <f>SUM(P1131:P1160)</f>
        <v>1736.9183999999998</v>
      </c>
      <c r="Q1161" s="117">
        <f>SUM(Q1131:Q1160)</f>
        <v>0</v>
      </c>
      <c r="R1161" s="117">
        <f>SUM(R1131:R1160)</f>
        <v>0</v>
      </c>
      <c r="S1161" s="117">
        <f>SUM(S1131:S1160)</f>
        <v>0</v>
      </c>
      <c r="T1161" s="117">
        <f>SUM(T1131:T1160)</f>
        <v>1736.9183999999998</v>
      </c>
      <c r="U1161" s="103"/>
      <c r="V1161" s="3171" t="s">
        <v>139</v>
      </c>
      <c r="W1161" s="2592"/>
      <c r="X1161" s="2592"/>
      <c r="Y1161" s="2592"/>
      <c r="Z1161" s="2592"/>
      <c r="AA1161" s="2592"/>
      <c r="AB1161" s="2592"/>
      <c r="AC1161" s="101" t="s">
        <v>138</v>
      </c>
      <c r="AD1161" s="106">
        <f>SUM(AD1131:AD1160)</f>
        <v>1736.9184</v>
      </c>
      <c r="AE1161" s="3172"/>
      <c r="AF1161" s="3173"/>
      <c r="AG1161" s="3173"/>
      <c r="AH1161" s="3174"/>
    </row>
    <row r="1162" spans="1:34" s="102" customFormat="1" ht="30" customHeight="1" thickBot="1" x14ac:dyDescent="0.3">
      <c r="A1162" s="2590" t="s">
        <v>188</v>
      </c>
      <c r="B1162" s="2591"/>
      <c r="C1162" s="2591"/>
      <c r="D1162" s="2591"/>
      <c r="E1162" s="2591"/>
      <c r="F1162" s="2591"/>
      <c r="G1162" s="2591"/>
      <c r="H1162" s="2591"/>
      <c r="I1162" s="2591"/>
      <c r="J1162" s="2591"/>
      <c r="K1162" s="2591"/>
      <c r="L1162" s="2591"/>
      <c r="M1162" s="2591"/>
      <c r="N1162" s="2591"/>
      <c r="O1162" s="108" t="s">
        <v>138</v>
      </c>
      <c r="P1162" s="109">
        <f>+P1015+P1050+P1114+P1130+P1161</f>
        <v>1578522.9134857145</v>
      </c>
      <c r="Q1162" s="109">
        <f>+Q1015+Q1050+Q1114+Q1130+Q1161</f>
        <v>45</v>
      </c>
      <c r="R1162" s="109">
        <f>+R1015+R1050+R1114+R1130+R1161</f>
        <v>9508.2624000000014</v>
      </c>
      <c r="S1162" s="109">
        <f>+S1015+S1050+S1114+S1130+S1161</f>
        <v>0</v>
      </c>
      <c r="T1162" s="109">
        <f>+T1015+T1050+T1114+T1130+T1161</f>
        <v>1588076.1758857144</v>
      </c>
      <c r="U1162" s="110"/>
      <c r="V1162" s="3175" t="s">
        <v>189</v>
      </c>
      <c r="W1162" s="3175"/>
      <c r="X1162" s="3175"/>
      <c r="Y1162" s="3175"/>
      <c r="Z1162" s="3175"/>
      <c r="AA1162" s="3175"/>
      <c r="AB1162" s="3175"/>
      <c r="AC1162" s="111" t="s">
        <v>138</v>
      </c>
      <c r="AD1162" s="718">
        <f>+AD1015+AD1050+AD1114+AD1130+AD1161</f>
        <v>1588076.1734857145</v>
      </c>
      <c r="AE1162" s="3176"/>
      <c r="AF1162" s="3176"/>
      <c r="AG1162" s="3176"/>
      <c r="AH1162" s="3177"/>
    </row>
    <row r="1163" spans="1:34" s="18" customFormat="1" ht="75.75" customHeight="1" x14ac:dyDescent="0.25">
      <c r="A1163" s="2580" t="s">
        <v>163</v>
      </c>
      <c r="B1163" s="2589" t="s">
        <v>163</v>
      </c>
      <c r="C1163" s="2008" t="s">
        <v>19</v>
      </c>
      <c r="D1163" s="1357" t="s">
        <v>20</v>
      </c>
      <c r="E1163" s="1355" t="s">
        <v>74</v>
      </c>
      <c r="F1163" s="1379" t="s">
        <v>200</v>
      </c>
      <c r="G1163" s="1355" t="s">
        <v>1631</v>
      </c>
      <c r="H1163" s="1355" t="s">
        <v>1632</v>
      </c>
      <c r="I1163" s="1355" t="s">
        <v>1633</v>
      </c>
      <c r="J1163" s="1358">
        <v>5</v>
      </c>
      <c r="K1163" s="1358">
        <v>5</v>
      </c>
      <c r="L1163" s="1359">
        <v>24</v>
      </c>
      <c r="M1163" s="1359">
        <v>24</v>
      </c>
      <c r="N1163" s="1355" t="s">
        <v>1634</v>
      </c>
      <c r="O1163" s="1360" t="s">
        <v>1635</v>
      </c>
      <c r="P1163" s="1361">
        <v>0</v>
      </c>
      <c r="Q1163" s="1362">
        <v>0</v>
      </c>
      <c r="R1163" s="1362">
        <v>0</v>
      </c>
      <c r="S1163" s="1362">
        <v>0</v>
      </c>
      <c r="T1163" s="1363">
        <f>SUM(P1163:R1163)</f>
        <v>0</v>
      </c>
      <c r="U1163" s="1355" t="s">
        <v>1636</v>
      </c>
      <c r="V1163" s="436"/>
      <c r="W1163" s="437"/>
      <c r="X1163" s="438"/>
      <c r="Y1163" s="439"/>
      <c r="Z1163" s="440"/>
      <c r="AA1163" s="441"/>
      <c r="AB1163" s="441"/>
      <c r="AC1163" s="441"/>
      <c r="AD1163" s="90"/>
      <c r="AE1163" s="89"/>
      <c r="AF1163" s="91"/>
      <c r="AG1163" s="91"/>
      <c r="AH1163" s="1356"/>
    </row>
    <row r="1164" spans="1:34" ht="172.5" customHeight="1" x14ac:dyDescent="0.25">
      <c r="A1164" s="2572"/>
      <c r="B1164" s="2569"/>
      <c r="C1164" s="2009" t="s">
        <v>19</v>
      </c>
      <c r="D1164" s="290" t="s">
        <v>20</v>
      </c>
      <c r="E1164" s="293" t="s">
        <v>74</v>
      </c>
      <c r="F1164" s="421" t="s">
        <v>200</v>
      </c>
      <c r="G1164" s="291" t="s">
        <v>1637</v>
      </c>
      <c r="H1164" s="291" t="s">
        <v>1638</v>
      </c>
      <c r="I1164" s="291" t="s">
        <v>1639</v>
      </c>
      <c r="J1164" s="301">
        <v>0</v>
      </c>
      <c r="K1164" s="301">
        <v>3</v>
      </c>
      <c r="L1164" s="294">
        <v>0</v>
      </c>
      <c r="M1164" s="294">
        <v>24</v>
      </c>
      <c r="N1164" s="291" t="s">
        <v>1640</v>
      </c>
      <c r="O1164" s="325" t="s">
        <v>1641</v>
      </c>
      <c r="P1164" s="305">
        <v>0</v>
      </c>
      <c r="Q1164" s="306">
        <v>0</v>
      </c>
      <c r="R1164" s="306">
        <v>0</v>
      </c>
      <c r="S1164" s="306">
        <v>0</v>
      </c>
      <c r="T1164" s="307">
        <f>SUM(P1164:R1164)</f>
        <v>0</v>
      </c>
      <c r="U1164" s="291" t="s">
        <v>1642</v>
      </c>
      <c r="V1164" s="302"/>
      <c r="W1164" s="303"/>
      <c r="X1164" s="435"/>
      <c r="Y1164" s="311"/>
      <c r="Z1164" s="312"/>
      <c r="AA1164" s="313"/>
      <c r="AB1164" s="238"/>
      <c r="AC1164" s="238"/>
      <c r="AD1164" s="35"/>
      <c r="AE1164" s="32"/>
      <c r="AF1164" s="36"/>
      <c r="AG1164" s="36"/>
      <c r="AH1164" s="1329" t="s">
        <v>1691</v>
      </c>
    </row>
    <row r="1165" spans="1:34" ht="50.25" customHeight="1" x14ac:dyDescent="0.25">
      <c r="A1165" s="2573"/>
      <c r="B1165" s="2588"/>
      <c r="C1165" s="3117" t="s">
        <v>19</v>
      </c>
      <c r="D1165" s="2596" t="s">
        <v>20</v>
      </c>
      <c r="E1165" s="3119" t="s">
        <v>74</v>
      </c>
      <c r="F1165" s="2757" t="s">
        <v>200</v>
      </c>
      <c r="G1165" s="2845" t="s">
        <v>1643</v>
      </c>
      <c r="H1165" s="2845" t="s">
        <v>1644</v>
      </c>
      <c r="I1165" s="2845" t="s">
        <v>1645</v>
      </c>
      <c r="J1165" s="2760">
        <v>0</v>
      </c>
      <c r="K1165" s="2760">
        <v>1</v>
      </c>
      <c r="L1165" s="2761">
        <v>0</v>
      </c>
      <c r="M1165" s="2761">
        <v>12</v>
      </c>
      <c r="N1165" s="2845" t="s">
        <v>1646</v>
      </c>
      <c r="O1165" s="2960" t="s">
        <v>1647</v>
      </c>
      <c r="P1165" s="3122">
        <f>+AD1165+AD1168+AD1170+AD1176+AD1181+AD1183+AD1184+AD1185+AD1187+AD1191+AD1193</f>
        <v>1329968.1652000002</v>
      </c>
      <c r="Q1165" s="3126">
        <v>0</v>
      </c>
      <c r="R1165" s="3126">
        <f>+AD1195</f>
        <v>11500</v>
      </c>
      <c r="S1165" s="3126">
        <v>0</v>
      </c>
      <c r="T1165" s="3130">
        <f>SUM(P1165:R1182)</f>
        <v>1341468.1652000002</v>
      </c>
      <c r="U1165" s="2845" t="s">
        <v>1648</v>
      </c>
      <c r="V1165" s="82" t="s">
        <v>646</v>
      </c>
      <c r="W1165" s="550"/>
      <c r="X1165" s="30" t="s">
        <v>553</v>
      </c>
      <c r="Y1165" s="31"/>
      <c r="Z1165" s="32"/>
      <c r="AA1165" s="33"/>
      <c r="AB1165" s="15"/>
      <c r="AC1165" s="15"/>
      <c r="AD1165" s="1499">
        <f>AC1166+AC1167-5781-18000</f>
        <v>6748</v>
      </c>
      <c r="AE1165" s="32"/>
      <c r="AF1165" s="36"/>
      <c r="AG1165" s="36"/>
      <c r="AH1165" s="2744" t="s">
        <v>1690</v>
      </c>
    </row>
    <row r="1166" spans="1:34" ht="138" customHeight="1" x14ac:dyDescent="0.25">
      <c r="A1166" s="2571" t="s">
        <v>163</v>
      </c>
      <c r="B1166" s="2577" t="s">
        <v>163</v>
      </c>
      <c r="C1166" s="2895"/>
      <c r="D1166" s="2597"/>
      <c r="E1166" s="3120"/>
      <c r="F1166" s="2747"/>
      <c r="G1166" s="2748"/>
      <c r="H1166" s="2748"/>
      <c r="I1166" s="2748"/>
      <c r="J1166" s="2749"/>
      <c r="K1166" s="2749"/>
      <c r="L1166" s="2750"/>
      <c r="M1166" s="2750"/>
      <c r="N1166" s="2748"/>
      <c r="O1166" s="3110"/>
      <c r="P1166" s="3123"/>
      <c r="Q1166" s="3127"/>
      <c r="R1166" s="3127"/>
      <c r="S1166" s="3127"/>
      <c r="T1166" s="3131"/>
      <c r="U1166" s="2748"/>
      <c r="V1166" s="249"/>
      <c r="W1166" s="664" t="s">
        <v>200</v>
      </c>
      <c r="X1166" s="37" t="s">
        <v>2596</v>
      </c>
      <c r="Y1166" s="38"/>
      <c r="Z1166" s="39"/>
      <c r="AA1166" s="40"/>
      <c r="AB1166" s="21">
        <v>11939</v>
      </c>
      <c r="AC1166" s="21">
        <v>11939</v>
      </c>
      <c r="AD1166" s="41"/>
      <c r="AE1166" s="39"/>
      <c r="AF1166" s="24"/>
      <c r="AG1166" s="24" t="s">
        <v>199</v>
      </c>
      <c r="AH1166" s="2745"/>
    </row>
    <row r="1167" spans="1:34" ht="18" customHeight="1" x14ac:dyDescent="0.25">
      <c r="A1167" s="2572"/>
      <c r="B1167" s="2578"/>
      <c r="C1167" s="2895"/>
      <c r="D1167" s="2597"/>
      <c r="E1167" s="3120"/>
      <c r="F1167" s="2747"/>
      <c r="G1167" s="2748"/>
      <c r="H1167" s="2748"/>
      <c r="I1167" s="2748"/>
      <c r="J1167" s="2749"/>
      <c r="K1167" s="2749"/>
      <c r="L1167" s="2750"/>
      <c r="M1167" s="2750"/>
      <c r="N1167" s="2748"/>
      <c r="O1167" s="3110"/>
      <c r="P1167" s="3123"/>
      <c r="Q1167" s="3127"/>
      <c r="R1167" s="3127"/>
      <c r="S1167" s="3127"/>
      <c r="T1167" s="3131"/>
      <c r="U1167" s="2748"/>
      <c r="V1167" s="80"/>
      <c r="W1167" s="664" t="s">
        <v>200</v>
      </c>
      <c r="X1167" s="37" t="s">
        <v>1649</v>
      </c>
      <c r="Y1167" s="38">
        <v>110</v>
      </c>
      <c r="Z1167" s="39" t="s">
        <v>204</v>
      </c>
      <c r="AA1167" s="40">
        <v>169</v>
      </c>
      <c r="AB1167" s="21">
        <f t="shared" ref="AB1167:AB1182" si="196">+Y1167*AA1167</f>
        <v>18590</v>
      </c>
      <c r="AC1167" s="21">
        <f>+AB1167</f>
        <v>18590</v>
      </c>
      <c r="AD1167" s="41"/>
      <c r="AE1167" s="39"/>
      <c r="AF1167" s="24"/>
      <c r="AG1167" s="24" t="s">
        <v>199</v>
      </c>
      <c r="AH1167" s="2745"/>
    </row>
    <row r="1168" spans="1:34" ht="18" customHeight="1" x14ac:dyDescent="0.25">
      <c r="A1168" s="2572"/>
      <c r="B1168" s="2578"/>
      <c r="C1168" s="2895"/>
      <c r="D1168" s="2597"/>
      <c r="E1168" s="3120"/>
      <c r="F1168" s="2747"/>
      <c r="G1168" s="2748"/>
      <c r="H1168" s="2748"/>
      <c r="I1168" s="2748"/>
      <c r="J1168" s="2749"/>
      <c r="K1168" s="2749"/>
      <c r="L1168" s="2750"/>
      <c r="M1168" s="2750"/>
      <c r="N1168" s="2748"/>
      <c r="O1168" s="3110"/>
      <c r="P1168" s="3123"/>
      <c r="Q1168" s="3127"/>
      <c r="R1168" s="3127"/>
      <c r="S1168" s="3127"/>
      <c r="T1168" s="3131"/>
      <c r="U1168" s="2748"/>
      <c r="V1168" s="249" t="s">
        <v>544</v>
      </c>
      <c r="W1168" s="135"/>
      <c r="X1168" s="248" t="s">
        <v>534</v>
      </c>
      <c r="Y1168" s="38"/>
      <c r="Z1168" s="39"/>
      <c r="AA1168" s="40"/>
      <c r="AB1168" s="21"/>
      <c r="AC1168" s="21"/>
      <c r="AD1168" s="41">
        <f>AC1169</f>
        <v>5000</v>
      </c>
      <c r="AE1168" s="39"/>
      <c r="AF1168" s="24"/>
      <c r="AG1168" s="24"/>
      <c r="AH1168" s="2745"/>
    </row>
    <row r="1169" spans="1:34" ht="18" customHeight="1" x14ac:dyDescent="0.25">
      <c r="A1169" s="2572"/>
      <c r="B1169" s="2578"/>
      <c r="C1169" s="2895"/>
      <c r="D1169" s="2597"/>
      <c r="E1169" s="3120"/>
      <c r="F1169" s="2747"/>
      <c r="G1169" s="2748"/>
      <c r="H1169" s="2748"/>
      <c r="I1169" s="2748"/>
      <c r="J1169" s="2749"/>
      <c r="K1169" s="2749"/>
      <c r="L1169" s="2750"/>
      <c r="M1169" s="2750"/>
      <c r="N1169" s="2748"/>
      <c r="O1169" s="3110"/>
      <c r="P1169" s="3123"/>
      <c r="Q1169" s="3127"/>
      <c r="R1169" s="3127"/>
      <c r="S1169" s="3127"/>
      <c r="T1169" s="3131"/>
      <c r="U1169" s="2748"/>
      <c r="V1169" s="249"/>
      <c r="W1169" s="129" t="s">
        <v>200</v>
      </c>
      <c r="X1169" s="37" t="s">
        <v>1650</v>
      </c>
      <c r="Y1169" s="38">
        <v>1</v>
      </c>
      <c r="Z1169" s="39" t="s">
        <v>204</v>
      </c>
      <c r="AA1169" s="40">
        <v>5000</v>
      </c>
      <c r="AB1169" s="21">
        <f t="shared" ref="AB1169" si="197">+Y1169*AA1169</f>
        <v>5000</v>
      </c>
      <c r="AC1169" s="21">
        <f>+AB1169</f>
        <v>5000</v>
      </c>
      <c r="AD1169" s="41"/>
      <c r="AE1169" s="39"/>
      <c r="AF1169" s="24"/>
      <c r="AG1169" s="24" t="s">
        <v>199</v>
      </c>
      <c r="AH1169" s="2745"/>
    </row>
    <row r="1170" spans="1:34" ht="18" customHeight="1" x14ac:dyDescent="0.25">
      <c r="A1170" s="2572"/>
      <c r="B1170" s="2578"/>
      <c r="C1170" s="2895"/>
      <c r="D1170" s="2597"/>
      <c r="E1170" s="3120"/>
      <c r="F1170" s="2747"/>
      <c r="G1170" s="2748"/>
      <c r="H1170" s="2748"/>
      <c r="I1170" s="2748"/>
      <c r="J1170" s="2749"/>
      <c r="K1170" s="2749"/>
      <c r="L1170" s="2750"/>
      <c r="M1170" s="2750"/>
      <c r="N1170" s="2748"/>
      <c r="O1170" s="3110"/>
      <c r="P1170" s="3123"/>
      <c r="Q1170" s="3127"/>
      <c r="R1170" s="3127"/>
      <c r="S1170" s="3127"/>
      <c r="T1170" s="3131"/>
      <c r="U1170" s="2748"/>
      <c r="V1170" s="249" t="s">
        <v>211</v>
      </c>
      <c r="W1170" s="135"/>
      <c r="X1170" s="248" t="s">
        <v>212</v>
      </c>
      <c r="Y1170" s="38"/>
      <c r="Z1170" s="39"/>
      <c r="AA1170" s="40"/>
      <c r="AB1170" s="21"/>
      <c r="AC1170" s="21"/>
      <c r="AD1170" s="1323">
        <f>+SUM(AC1171:AC1175)</f>
        <v>9685.5248000000011</v>
      </c>
      <c r="AE1170" s="39"/>
      <c r="AF1170" s="24"/>
      <c r="AG1170" s="24"/>
      <c r="AH1170" s="2745"/>
    </row>
    <row r="1171" spans="1:34" ht="18" customHeight="1" x14ac:dyDescent="0.25">
      <c r="A1171" s="2572"/>
      <c r="B1171" s="2578"/>
      <c r="C1171" s="2895"/>
      <c r="D1171" s="2597"/>
      <c r="E1171" s="3120"/>
      <c r="F1171" s="2747"/>
      <c r="G1171" s="2748"/>
      <c r="H1171" s="2748"/>
      <c r="I1171" s="2748"/>
      <c r="J1171" s="2749"/>
      <c r="K1171" s="2749"/>
      <c r="L1171" s="2750"/>
      <c r="M1171" s="2750"/>
      <c r="N1171" s="2748"/>
      <c r="O1171" s="3110"/>
      <c r="P1171" s="3123"/>
      <c r="Q1171" s="3127"/>
      <c r="R1171" s="3127"/>
      <c r="S1171" s="3127"/>
      <c r="T1171" s="3131"/>
      <c r="U1171" s="2748"/>
      <c r="V1171" s="249"/>
      <c r="W1171" s="664" t="s">
        <v>200</v>
      </c>
      <c r="X1171" s="37" t="s">
        <v>1651</v>
      </c>
      <c r="Y1171" s="38">
        <v>2</v>
      </c>
      <c r="Z1171" s="39" t="s">
        <v>204</v>
      </c>
      <c r="AA1171" s="40">
        <v>2.82</v>
      </c>
      <c r="AB1171" s="21">
        <f t="shared" si="196"/>
        <v>5.64</v>
      </c>
      <c r="AC1171" s="21">
        <f t="shared" ref="AC1171:AC1180" si="198">+AB1171*0.12+AB1171</f>
        <v>6.3167999999999997</v>
      </c>
      <c r="AD1171" s="41"/>
      <c r="AE1171" s="39"/>
      <c r="AF1171" s="24"/>
      <c r="AG1171" s="24" t="s">
        <v>199</v>
      </c>
      <c r="AH1171" s="2745"/>
    </row>
    <row r="1172" spans="1:34" ht="18" customHeight="1" x14ac:dyDescent="0.25">
      <c r="A1172" s="2572"/>
      <c r="B1172" s="2578"/>
      <c r="C1172" s="2895"/>
      <c r="D1172" s="2597"/>
      <c r="E1172" s="3120"/>
      <c r="F1172" s="2747"/>
      <c r="G1172" s="2748"/>
      <c r="H1172" s="2748"/>
      <c r="I1172" s="2748"/>
      <c r="J1172" s="2749"/>
      <c r="K1172" s="2749"/>
      <c r="L1172" s="2750"/>
      <c r="M1172" s="2750"/>
      <c r="N1172" s="2748"/>
      <c r="O1172" s="3110"/>
      <c r="P1172" s="3123"/>
      <c r="Q1172" s="3127"/>
      <c r="R1172" s="3127"/>
      <c r="S1172" s="3127"/>
      <c r="T1172" s="3131"/>
      <c r="U1172" s="2748"/>
      <c r="V1172" s="249"/>
      <c r="W1172" s="664" t="s">
        <v>200</v>
      </c>
      <c r="X1172" s="37" t="s">
        <v>1652</v>
      </c>
      <c r="Y1172" s="38">
        <v>4</v>
      </c>
      <c r="Z1172" s="39" t="s">
        <v>204</v>
      </c>
      <c r="AA1172" s="40">
        <v>1.23</v>
      </c>
      <c r="AB1172" s="21">
        <f t="shared" si="196"/>
        <v>4.92</v>
      </c>
      <c r="AC1172" s="21">
        <f t="shared" si="198"/>
        <v>5.5103999999999997</v>
      </c>
      <c r="AD1172" s="41"/>
      <c r="AE1172" s="39"/>
      <c r="AF1172" s="24"/>
      <c r="AG1172" s="24" t="s">
        <v>199</v>
      </c>
      <c r="AH1172" s="2745"/>
    </row>
    <row r="1173" spans="1:34" ht="18" customHeight="1" x14ac:dyDescent="0.25">
      <c r="A1173" s="2572"/>
      <c r="B1173" s="2578"/>
      <c r="C1173" s="2895"/>
      <c r="D1173" s="2597"/>
      <c r="E1173" s="3120"/>
      <c r="F1173" s="2747"/>
      <c r="G1173" s="2748"/>
      <c r="H1173" s="2748"/>
      <c r="I1173" s="2748"/>
      <c r="J1173" s="2749"/>
      <c r="K1173" s="2749"/>
      <c r="L1173" s="2750"/>
      <c r="M1173" s="2750"/>
      <c r="N1173" s="2748"/>
      <c r="O1173" s="3110"/>
      <c r="P1173" s="3123"/>
      <c r="Q1173" s="3127"/>
      <c r="R1173" s="3127"/>
      <c r="S1173" s="3127"/>
      <c r="T1173" s="3131"/>
      <c r="U1173" s="2748"/>
      <c r="V1173" s="249"/>
      <c r="W1173" s="664" t="s">
        <v>200</v>
      </c>
      <c r="X1173" s="1500" t="s">
        <v>1653</v>
      </c>
      <c r="Y1173" s="38">
        <v>359</v>
      </c>
      <c r="Z1173" s="39" t="s">
        <v>204</v>
      </c>
      <c r="AA1173" s="40">
        <v>20.09</v>
      </c>
      <c r="AB1173" s="21">
        <f t="shared" si="196"/>
        <v>7212.31</v>
      </c>
      <c r="AC1173" s="21">
        <f t="shared" si="198"/>
        <v>8077.7872000000007</v>
      </c>
      <c r="AD1173" s="41"/>
      <c r="AE1173" s="39"/>
      <c r="AF1173" s="24"/>
      <c r="AG1173" s="24" t="s">
        <v>199</v>
      </c>
      <c r="AH1173" s="2745"/>
    </row>
    <row r="1174" spans="1:34" ht="18" customHeight="1" x14ac:dyDescent="0.25">
      <c r="A1174" s="2572"/>
      <c r="B1174" s="2578"/>
      <c r="C1174" s="2895"/>
      <c r="D1174" s="2597"/>
      <c r="E1174" s="3120"/>
      <c r="F1174" s="2747"/>
      <c r="G1174" s="2748"/>
      <c r="H1174" s="2748"/>
      <c r="I1174" s="2748"/>
      <c r="J1174" s="2749"/>
      <c r="K1174" s="2749"/>
      <c r="L1174" s="2750"/>
      <c r="M1174" s="2750"/>
      <c r="N1174" s="2748"/>
      <c r="O1174" s="3110"/>
      <c r="P1174" s="3123"/>
      <c r="Q1174" s="3127"/>
      <c r="R1174" s="3127"/>
      <c r="S1174" s="3127"/>
      <c r="T1174" s="3131"/>
      <c r="U1174" s="2748"/>
      <c r="V1174" s="249"/>
      <c r="W1174" s="664" t="s">
        <v>200</v>
      </c>
      <c r="X1174" s="1500" t="s">
        <v>3029</v>
      </c>
      <c r="Y1174" s="2190">
        <v>7</v>
      </c>
      <c r="Z1174" s="2191" t="s">
        <v>1130</v>
      </c>
      <c r="AA1174" s="1619">
        <v>93.66</v>
      </c>
      <c r="AB1174" s="2192">
        <f t="shared" si="196"/>
        <v>655.62</v>
      </c>
      <c r="AC1174" s="2192">
        <f>+AB1174*1.12</f>
        <v>734.29440000000011</v>
      </c>
      <c r="AD1174" s="41"/>
      <c r="AE1174" s="39"/>
      <c r="AF1174" s="24"/>
      <c r="AG1174" s="24" t="s">
        <v>199</v>
      </c>
      <c r="AH1174" s="2745"/>
    </row>
    <row r="1175" spans="1:34" ht="18" customHeight="1" x14ac:dyDescent="0.25">
      <c r="A1175" s="2572"/>
      <c r="B1175" s="2578"/>
      <c r="C1175" s="2895"/>
      <c r="D1175" s="2597"/>
      <c r="E1175" s="3120"/>
      <c r="F1175" s="2747"/>
      <c r="G1175" s="2748"/>
      <c r="H1175" s="2748"/>
      <c r="I1175" s="2748"/>
      <c r="J1175" s="2749"/>
      <c r="K1175" s="2749"/>
      <c r="L1175" s="2750"/>
      <c r="M1175" s="2750"/>
      <c r="N1175" s="2748"/>
      <c r="O1175" s="3110"/>
      <c r="P1175" s="3123"/>
      <c r="Q1175" s="3127"/>
      <c r="R1175" s="3127"/>
      <c r="S1175" s="3127"/>
      <c r="T1175" s="3131"/>
      <c r="U1175" s="2748"/>
      <c r="V1175" s="249"/>
      <c r="W1175" s="664" t="s">
        <v>200</v>
      </c>
      <c r="X1175" s="1500" t="s">
        <v>2803</v>
      </c>
      <c r="Y1175" s="2190">
        <v>7</v>
      </c>
      <c r="Z1175" s="2191" t="s">
        <v>1130</v>
      </c>
      <c r="AA1175" s="1619">
        <v>109.9</v>
      </c>
      <c r="AB1175" s="2192">
        <f t="shared" si="196"/>
        <v>769.30000000000007</v>
      </c>
      <c r="AC1175" s="2192">
        <f>+AB1175*1.12</f>
        <v>861.61600000000021</v>
      </c>
      <c r="AD1175" s="41"/>
      <c r="AE1175" s="39"/>
      <c r="AF1175" s="24"/>
      <c r="AG1175" s="24" t="s">
        <v>199</v>
      </c>
      <c r="AH1175" s="2745"/>
    </row>
    <row r="1176" spans="1:34" ht="33.950000000000003" customHeight="1" x14ac:dyDescent="0.25">
      <c r="A1176" s="2572"/>
      <c r="B1176" s="2578"/>
      <c r="C1176" s="2895"/>
      <c r="D1176" s="2597"/>
      <c r="E1176" s="3120"/>
      <c r="F1176" s="2747"/>
      <c r="G1176" s="2748"/>
      <c r="H1176" s="2748"/>
      <c r="I1176" s="2748"/>
      <c r="J1176" s="2749"/>
      <c r="K1176" s="2749"/>
      <c r="L1176" s="2750"/>
      <c r="M1176" s="2750"/>
      <c r="N1176" s="2748"/>
      <c r="O1176" s="3110"/>
      <c r="P1176" s="3123"/>
      <c r="Q1176" s="3127"/>
      <c r="R1176" s="3127"/>
      <c r="S1176" s="3127"/>
      <c r="T1176" s="3131"/>
      <c r="U1176" s="2748"/>
      <c r="V1176" s="249" t="s">
        <v>201</v>
      </c>
      <c r="W1176" s="135"/>
      <c r="X1176" s="248" t="s">
        <v>225</v>
      </c>
      <c r="Y1176" s="38"/>
      <c r="Z1176" s="39"/>
      <c r="AA1176" s="40"/>
      <c r="AB1176" s="21"/>
      <c r="AC1176" s="21"/>
      <c r="AD1176" s="1323">
        <f>+SUM(AC1177:AC1180)</f>
        <v>362.94719999999995</v>
      </c>
      <c r="AE1176" s="39"/>
      <c r="AF1176" s="24"/>
      <c r="AG1176" s="24"/>
      <c r="AH1176" s="2745"/>
    </row>
    <row r="1177" spans="1:34" ht="18" customHeight="1" x14ac:dyDescent="0.25">
      <c r="A1177" s="2572"/>
      <c r="B1177" s="2578"/>
      <c r="C1177" s="2895"/>
      <c r="D1177" s="2597"/>
      <c r="E1177" s="3120"/>
      <c r="F1177" s="2747"/>
      <c r="G1177" s="2748"/>
      <c r="H1177" s="2748"/>
      <c r="I1177" s="2748"/>
      <c r="J1177" s="2749"/>
      <c r="K1177" s="2749"/>
      <c r="L1177" s="2750"/>
      <c r="M1177" s="2750"/>
      <c r="N1177" s="2748"/>
      <c r="O1177" s="3110"/>
      <c r="P1177" s="3123"/>
      <c r="Q1177" s="3127"/>
      <c r="R1177" s="3127"/>
      <c r="S1177" s="3127"/>
      <c r="T1177" s="3131"/>
      <c r="U1177" s="2748"/>
      <c r="V1177" s="249"/>
      <c r="W1177" s="129" t="s">
        <v>200</v>
      </c>
      <c r="X1177" s="37" t="s">
        <v>2794</v>
      </c>
      <c r="Y1177" s="38">
        <v>5</v>
      </c>
      <c r="Z1177" s="39" t="s">
        <v>204</v>
      </c>
      <c r="AA1177" s="40">
        <v>9.82</v>
      </c>
      <c r="AB1177" s="21">
        <f t="shared" si="196"/>
        <v>49.1</v>
      </c>
      <c r="AC1177" s="21">
        <f t="shared" si="198"/>
        <v>54.992000000000004</v>
      </c>
      <c r="AD1177" s="41"/>
      <c r="AE1177" s="39"/>
      <c r="AF1177" s="24"/>
      <c r="AG1177" s="24" t="s">
        <v>199</v>
      </c>
      <c r="AH1177" s="2745"/>
    </row>
    <row r="1178" spans="1:34" ht="18" customHeight="1" x14ac:dyDescent="0.25">
      <c r="A1178" s="2572"/>
      <c r="B1178" s="2578"/>
      <c r="C1178" s="2895"/>
      <c r="D1178" s="2597"/>
      <c r="E1178" s="3120"/>
      <c r="F1178" s="2747"/>
      <c r="G1178" s="2748"/>
      <c r="H1178" s="2748"/>
      <c r="I1178" s="2748"/>
      <c r="J1178" s="2749"/>
      <c r="K1178" s="2749"/>
      <c r="L1178" s="2750"/>
      <c r="M1178" s="2750"/>
      <c r="N1178" s="2748"/>
      <c r="O1178" s="3110"/>
      <c r="P1178" s="3123"/>
      <c r="Q1178" s="3127"/>
      <c r="R1178" s="3127"/>
      <c r="S1178" s="3127"/>
      <c r="T1178" s="3131"/>
      <c r="U1178" s="2748"/>
      <c r="V1178" s="249"/>
      <c r="W1178" s="129" t="s">
        <v>200</v>
      </c>
      <c r="X1178" s="37" t="s">
        <v>2795</v>
      </c>
      <c r="Y1178" s="38">
        <v>5</v>
      </c>
      <c r="Z1178" s="39" t="s">
        <v>204</v>
      </c>
      <c r="AA1178" s="40">
        <v>9.82</v>
      </c>
      <c r="AB1178" s="21">
        <f t="shared" si="196"/>
        <v>49.1</v>
      </c>
      <c r="AC1178" s="21">
        <f t="shared" si="198"/>
        <v>54.992000000000004</v>
      </c>
      <c r="AD1178" s="41"/>
      <c r="AE1178" s="39"/>
      <c r="AF1178" s="24"/>
      <c r="AG1178" s="24" t="s">
        <v>199</v>
      </c>
      <c r="AH1178" s="2745"/>
    </row>
    <row r="1179" spans="1:34" ht="18" customHeight="1" x14ac:dyDescent="0.25">
      <c r="A1179" s="2572"/>
      <c r="B1179" s="2578"/>
      <c r="C1179" s="2895"/>
      <c r="D1179" s="2597"/>
      <c r="E1179" s="3120"/>
      <c r="F1179" s="2747"/>
      <c r="G1179" s="2748"/>
      <c r="H1179" s="2748"/>
      <c r="I1179" s="2748"/>
      <c r="J1179" s="2749"/>
      <c r="K1179" s="2749"/>
      <c r="L1179" s="2750"/>
      <c r="M1179" s="2750"/>
      <c r="N1179" s="2748"/>
      <c r="O1179" s="3110"/>
      <c r="P1179" s="3123"/>
      <c r="Q1179" s="3127"/>
      <c r="R1179" s="3127"/>
      <c r="S1179" s="3127"/>
      <c r="T1179" s="3131"/>
      <c r="U1179" s="2748"/>
      <c r="V1179" s="249"/>
      <c r="W1179" s="129" t="s">
        <v>200</v>
      </c>
      <c r="X1179" s="37" t="s">
        <v>2796</v>
      </c>
      <c r="Y1179" s="38">
        <v>5</v>
      </c>
      <c r="Z1179" s="39" t="s">
        <v>204</v>
      </c>
      <c r="AA1179" s="40">
        <v>9.82</v>
      </c>
      <c r="AB1179" s="21">
        <f t="shared" si="196"/>
        <v>49.1</v>
      </c>
      <c r="AC1179" s="21">
        <f t="shared" si="198"/>
        <v>54.992000000000004</v>
      </c>
      <c r="AD1179" s="41"/>
      <c r="AE1179" s="39"/>
      <c r="AF1179" s="24"/>
      <c r="AG1179" s="24" t="s">
        <v>199</v>
      </c>
      <c r="AH1179" s="2745"/>
    </row>
    <row r="1180" spans="1:34" ht="18" customHeight="1" x14ac:dyDescent="0.25">
      <c r="A1180" s="2572"/>
      <c r="B1180" s="2578"/>
      <c r="C1180" s="2895"/>
      <c r="D1180" s="2597"/>
      <c r="E1180" s="3120"/>
      <c r="F1180" s="2747"/>
      <c r="G1180" s="2748"/>
      <c r="H1180" s="2748"/>
      <c r="I1180" s="2748"/>
      <c r="J1180" s="2749"/>
      <c r="K1180" s="2749"/>
      <c r="L1180" s="2750"/>
      <c r="M1180" s="2750"/>
      <c r="N1180" s="2748"/>
      <c r="O1180" s="3110"/>
      <c r="P1180" s="3123"/>
      <c r="Q1180" s="3127"/>
      <c r="R1180" s="3127"/>
      <c r="S1180" s="3127"/>
      <c r="T1180" s="3131"/>
      <c r="U1180" s="2748"/>
      <c r="V1180" s="249"/>
      <c r="W1180" s="129" t="s">
        <v>200</v>
      </c>
      <c r="X1180" s="37" t="s">
        <v>2797</v>
      </c>
      <c r="Y1180" s="38">
        <v>18</v>
      </c>
      <c r="Z1180" s="39" t="s">
        <v>204</v>
      </c>
      <c r="AA1180" s="40">
        <v>9.82</v>
      </c>
      <c r="AB1180" s="21">
        <f t="shared" si="196"/>
        <v>176.76</v>
      </c>
      <c r="AC1180" s="21">
        <f t="shared" si="198"/>
        <v>197.97119999999998</v>
      </c>
      <c r="AD1180" s="41"/>
      <c r="AE1180" s="39"/>
      <c r="AF1180" s="24"/>
      <c r="AG1180" s="24" t="s">
        <v>199</v>
      </c>
      <c r="AH1180" s="2745"/>
    </row>
    <row r="1181" spans="1:34" ht="18" customHeight="1" x14ac:dyDescent="0.25">
      <c r="A1181" s="2572"/>
      <c r="B1181" s="2578"/>
      <c r="C1181" s="2895"/>
      <c r="D1181" s="2597"/>
      <c r="E1181" s="3120"/>
      <c r="F1181" s="2747"/>
      <c r="G1181" s="2748"/>
      <c r="H1181" s="2748"/>
      <c r="I1181" s="2748"/>
      <c r="J1181" s="2749"/>
      <c r="K1181" s="2749"/>
      <c r="L1181" s="2750"/>
      <c r="M1181" s="2750"/>
      <c r="N1181" s="2748"/>
      <c r="O1181" s="3110"/>
      <c r="P1181" s="3123"/>
      <c r="Q1181" s="3127"/>
      <c r="R1181" s="3127"/>
      <c r="S1181" s="3127"/>
      <c r="T1181" s="3131"/>
      <c r="U1181" s="2748"/>
      <c r="V1181" s="1501" t="s">
        <v>197</v>
      </c>
      <c r="W1181" s="135"/>
      <c r="X1181" s="248" t="s">
        <v>198</v>
      </c>
      <c r="Y1181" s="38"/>
      <c r="Z1181" s="39"/>
      <c r="AA1181" s="40"/>
      <c r="AB1181" s="21"/>
      <c r="AC1181" s="21"/>
      <c r="AD1181" s="1323">
        <f>SUM(AC1182:AC1182)</f>
        <v>295.64999999999998</v>
      </c>
      <c r="AE1181" s="39"/>
      <c r="AF1181" s="24"/>
      <c r="AG1181" s="24"/>
      <c r="AH1181" s="2745"/>
    </row>
    <row r="1182" spans="1:34" ht="18" customHeight="1" x14ac:dyDescent="0.25">
      <c r="A1182" s="2572"/>
      <c r="B1182" s="2578"/>
      <c r="C1182" s="2895"/>
      <c r="D1182" s="2597"/>
      <c r="E1182" s="3120"/>
      <c r="F1182" s="2747"/>
      <c r="G1182" s="2748"/>
      <c r="H1182" s="2748"/>
      <c r="I1182" s="2748"/>
      <c r="J1182" s="2749"/>
      <c r="K1182" s="2749"/>
      <c r="L1182" s="2750"/>
      <c r="M1182" s="2750"/>
      <c r="N1182" s="2748"/>
      <c r="O1182" s="3110"/>
      <c r="P1182" s="3123"/>
      <c r="Q1182" s="3127"/>
      <c r="R1182" s="3127"/>
      <c r="S1182" s="3127"/>
      <c r="T1182" s="3131"/>
      <c r="U1182" s="2748"/>
      <c r="V1182" s="1501"/>
      <c r="W1182" s="664" t="s">
        <v>200</v>
      </c>
      <c r="X1182" s="37" t="s">
        <v>226</v>
      </c>
      <c r="Y1182" s="38">
        <v>81</v>
      </c>
      <c r="Z1182" s="39" t="s">
        <v>204</v>
      </c>
      <c r="AA1182" s="447">
        <v>3.65</v>
      </c>
      <c r="AB1182" s="21">
        <f t="shared" si="196"/>
        <v>295.64999999999998</v>
      </c>
      <c r="AC1182" s="21">
        <f>+AB1182</f>
        <v>295.64999999999998</v>
      </c>
      <c r="AD1182" s="41"/>
      <c r="AE1182" s="39"/>
      <c r="AF1182" s="24"/>
      <c r="AG1182" s="24" t="s">
        <v>199</v>
      </c>
      <c r="AH1182" s="2745"/>
    </row>
    <row r="1183" spans="1:34" ht="18" customHeight="1" x14ac:dyDescent="0.25">
      <c r="A1183" s="2572"/>
      <c r="B1183" s="2578"/>
      <c r="C1183" s="2895"/>
      <c r="D1183" s="2597"/>
      <c r="E1183" s="3120"/>
      <c r="F1183" s="2747"/>
      <c r="G1183" s="2748"/>
      <c r="H1183" s="2748"/>
      <c r="I1183" s="2748"/>
      <c r="J1183" s="2749"/>
      <c r="K1183" s="2749"/>
      <c r="L1183" s="2750"/>
      <c r="M1183" s="2750"/>
      <c r="N1183" s="2748"/>
      <c r="O1183" s="3110"/>
      <c r="P1183" s="3124"/>
      <c r="Q1183" s="3128"/>
      <c r="R1183" s="3128"/>
      <c r="S1183" s="3128"/>
      <c r="T1183" s="3132"/>
      <c r="U1183" s="2748"/>
      <c r="V1183" s="1502" t="s">
        <v>650</v>
      </c>
      <c r="W1183" s="1503"/>
      <c r="X1183" s="1504" t="s">
        <v>651</v>
      </c>
      <c r="Y1183" s="38"/>
      <c r="Z1183" s="39"/>
      <c r="AA1183" s="447"/>
      <c r="AB1183" s="21"/>
      <c r="AC1183" s="21">
        <v>20827.03</v>
      </c>
      <c r="AD1183" s="41">
        <f>+AC1183</f>
        <v>20827.03</v>
      </c>
      <c r="AE1183" s="39"/>
      <c r="AF1183" s="58"/>
      <c r="AG1183" s="58" t="s">
        <v>199</v>
      </c>
      <c r="AH1183" s="2745"/>
    </row>
    <row r="1184" spans="1:34" ht="18" customHeight="1" x14ac:dyDescent="0.25">
      <c r="A1184" s="2572"/>
      <c r="B1184" s="2578"/>
      <c r="C1184" s="2895"/>
      <c r="D1184" s="2597"/>
      <c r="E1184" s="3120"/>
      <c r="F1184" s="2747"/>
      <c r="G1184" s="2748"/>
      <c r="H1184" s="2748"/>
      <c r="I1184" s="2748"/>
      <c r="J1184" s="2749"/>
      <c r="K1184" s="2749"/>
      <c r="L1184" s="2750"/>
      <c r="M1184" s="2750"/>
      <c r="N1184" s="2748"/>
      <c r="O1184" s="3110"/>
      <c r="P1184" s="3124"/>
      <c r="Q1184" s="3128"/>
      <c r="R1184" s="3128"/>
      <c r="S1184" s="3128"/>
      <c r="T1184" s="3132"/>
      <c r="U1184" s="2748"/>
      <c r="V1184" s="1502" t="s">
        <v>652</v>
      </c>
      <c r="W1184" s="1503"/>
      <c r="X1184" s="1504" t="s">
        <v>653</v>
      </c>
      <c r="Y1184" s="38"/>
      <c r="Z1184" s="39"/>
      <c r="AA1184" s="447"/>
      <c r="AB1184" s="21"/>
      <c r="AC1184" s="915">
        <v>1280870.3700000001</v>
      </c>
      <c r="AD1184" s="41">
        <f>+AC1184</f>
        <v>1280870.3700000001</v>
      </c>
      <c r="AE1184" s="39"/>
      <c r="AF1184" s="58"/>
      <c r="AG1184" s="58" t="s">
        <v>199</v>
      </c>
      <c r="AH1184" s="2745"/>
    </row>
    <row r="1185" spans="1:34" ht="33.950000000000003" customHeight="1" x14ac:dyDescent="0.25">
      <c r="A1185" s="2572"/>
      <c r="B1185" s="2578"/>
      <c r="C1185" s="2895"/>
      <c r="D1185" s="2597"/>
      <c r="E1185" s="3120"/>
      <c r="F1185" s="2747"/>
      <c r="G1185" s="2748"/>
      <c r="H1185" s="2748"/>
      <c r="I1185" s="2748"/>
      <c r="J1185" s="2749"/>
      <c r="K1185" s="2749"/>
      <c r="L1185" s="2750"/>
      <c r="M1185" s="2750"/>
      <c r="N1185" s="2748"/>
      <c r="O1185" s="3110"/>
      <c r="P1185" s="3124"/>
      <c r="Q1185" s="3128"/>
      <c r="R1185" s="3128"/>
      <c r="S1185" s="3128"/>
      <c r="T1185" s="3132"/>
      <c r="U1185" s="2748"/>
      <c r="V1185" s="1505" t="s">
        <v>215</v>
      </c>
      <c r="W1185" s="1506"/>
      <c r="X1185" s="218" t="s">
        <v>206</v>
      </c>
      <c r="Y1185" s="200"/>
      <c r="Z1185" s="201"/>
      <c r="AA1185" s="905"/>
      <c r="AB1185" s="203"/>
      <c r="AC1185" s="203"/>
      <c r="AD1185" s="2249">
        <f>+AC1186</f>
        <v>0</v>
      </c>
      <c r="AE1185" s="201"/>
      <c r="AF1185" s="58"/>
      <c r="AG1185" s="58"/>
      <c r="AH1185" s="2745"/>
    </row>
    <row r="1186" spans="1:34" ht="18" customHeight="1" x14ac:dyDescent="0.25">
      <c r="A1186" s="2572"/>
      <c r="B1186" s="2578"/>
      <c r="C1186" s="2895"/>
      <c r="D1186" s="2597"/>
      <c r="E1186" s="3120"/>
      <c r="F1186" s="2747"/>
      <c r="G1186" s="2748"/>
      <c r="H1186" s="2748"/>
      <c r="I1186" s="2748"/>
      <c r="J1186" s="2749"/>
      <c r="K1186" s="2749"/>
      <c r="L1186" s="2750"/>
      <c r="M1186" s="2750"/>
      <c r="N1186" s="2748"/>
      <c r="O1186" s="3110"/>
      <c r="P1186" s="3124"/>
      <c r="Q1186" s="3128"/>
      <c r="R1186" s="3128"/>
      <c r="S1186" s="3128"/>
      <c r="T1186" s="3132"/>
      <c r="U1186" s="2748"/>
      <c r="V1186" s="2228"/>
      <c r="W1186" s="664" t="s">
        <v>200</v>
      </c>
      <c r="X1186" s="37" t="s">
        <v>1654</v>
      </c>
      <c r="Y1186" s="38">
        <v>0</v>
      </c>
      <c r="Z1186" s="39" t="s">
        <v>204</v>
      </c>
      <c r="AA1186" s="447">
        <v>0</v>
      </c>
      <c r="AB1186" s="21">
        <f>+Y1186*AA1186</f>
        <v>0</v>
      </c>
      <c r="AC1186" s="21">
        <f t="shared" ref="AC1186" si="199">+AB1186*0.12+AB1186</f>
        <v>0</v>
      </c>
      <c r="AD1186" s="41"/>
      <c r="AE1186" s="663"/>
      <c r="AF1186" s="24"/>
      <c r="AG1186" s="24" t="s">
        <v>199</v>
      </c>
      <c r="AH1186" s="2745"/>
    </row>
    <row r="1187" spans="1:34" ht="18" customHeight="1" x14ac:dyDescent="0.25">
      <c r="A1187" s="2572"/>
      <c r="B1187" s="2578"/>
      <c r="C1187" s="2895"/>
      <c r="D1187" s="2597"/>
      <c r="E1187" s="3120"/>
      <c r="F1187" s="2747"/>
      <c r="G1187" s="2748"/>
      <c r="H1187" s="2748"/>
      <c r="I1187" s="2748"/>
      <c r="J1187" s="2749"/>
      <c r="K1187" s="2749"/>
      <c r="L1187" s="2750"/>
      <c r="M1187" s="2750"/>
      <c r="N1187" s="2748"/>
      <c r="O1187" s="3110"/>
      <c r="P1187" s="3124"/>
      <c r="Q1187" s="3128"/>
      <c r="R1187" s="3128"/>
      <c r="S1187" s="3128"/>
      <c r="T1187" s="3132"/>
      <c r="U1187" s="2748"/>
      <c r="V1187" s="2228" t="s">
        <v>622</v>
      </c>
      <c r="W1187" s="2336"/>
      <c r="X1187" s="162" t="s">
        <v>2798</v>
      </c>
      <c r="Y1187" s="48"/>
      <c r="Z1187" s="49"/>
      <c r="AA1187" s="446"/>
      <c r="AB1187" s="34"/>
      <c r="AC1187" s="34"/>
      <c r="AD1187" s="2231">
        <f>+SUM(AC1188:AC1190)</f>
        <v>3375.2208000000005</v>
      </c>
      <c r="AE1187" s="173"/>
      <c r="AF1187" s="52"/>
      <c r="AG1187" s="52"/>
      <c r="AH1187" s="2745"/>
    </row>
    <row r="1188" spans="1:34" ht="18" customHeight="1" x14ac:dyDescent="0.25">
      <c r="A1188" s="2572"/>
      <c r="B1188" s="2578"/>
      <c r="C1188" s="2895"/>
      <c r="D1188" s="2597"/>
      <c r="E1188" s="3120"/>
      <c r="F1188" s="2747"/>
      <c r="G1188" s="2748"/>
      <c r="H1188" s="2748"/>
      <c r="I1188" s="2748"/>
      <c r="J1188" s="2749"/>
      <c r="K1188" s="2749"/>
      <c r="L1188" s="2750"/>
      <c r="M1188" s="2750"/>
      <c r="N1188" s="2748"/>
      <c r="O1188" s="3110"/>
      <c r="P1188" s="3124"/>
      <c r="Q1188" s="3128"/>
      <c r="R1188" s="3128"/>
      <c r="S1188" s="3128"/>
      <c r="T1188" s="3132"/>
      <c r="U1188" s="2748"/>
      <c r="V1188" s="2228"/>
      <c r="W1188" s="2336" t="s">
        <v>200</v>
      </c>
      <c r="X1188" s="171" t="s">
        <v>2799</v>
      </c>
      <c r="Y1188" s="48">
        <v>1</v>
      </c>
      <c r="Z1188" s="49" t="s">
        <v>204</v>
      </c>
      <c r="AA1188" s="446">
        <v>1220</v>
      </c>
      <c r="AB1188" s="34">
        <f>+Y1188*AA1188</f>
        <v>1220</v>
      </c>
      <c r="AC1188" s="34">
        <f>+AB1188*1.12</f>
        <v>1366.4</v>
      </c>
      <c r="AD1188" s="51"/>
      <c r="AE1188" s="173"/>
      <c r="AF1188" s="52"/>
      <c r="AG1188" s="52" t="s">
        <v>199</v>
      </c>
      <c r="AH1188" s="2745"/>
    </row>
    <row r="1189" spans="1:34" ht="18" customHeight="1" x14ac:dyDescent="0.25">
      <c r="A1189" s="2572"/>
      <c r="B1189" s="2578"/>
      <c r="C1189" s="2895"/>
      <c r="D1189" s="2597"/>
      <c r="E1189" s="3120"/>
      <c r="F1189" s="2747"/>
      <c r="G1189" s="2748"/>
      <c r="H1189" s="2748"/>
      <c r="I1189" s="2748"/>
      <c r="J1189" s="2749"/>
      <c r="K1189" s="2749"/>
      <c r="L1189" s="2750"/>
      <c r="M1189" s="2750"/>
      <c r="N1189" s="2748"/>
      <c r="O1189" s="3110"/>
      <c r="P1189" s="3124"/>
      <c r="Q1189" s="3128"/>
      <c r="R1189" s="3128"/>
      <c r="S1189" s="3128"/>
      <c r="T1189" s="3132"/>
      <c r="U1189" s="2748"/>
      <c r="V1189" s="2228"/>
      <c r="W1189" s="2336" t="s">
        <v>200</v>
      </c>
      <c r="X1189" s="171" t="s">
        <v>2800</v>
      </c>
      <c r="Y1189" s="48">
        <v>1</v>
      </c>
      <c r="Z1189" s="49" t="s">
        <v>204</v>
      </c>
      <c r="AA1189" s="446">
        <v>446.42</v>
      </c>
      <c r="AB1189" s="34">
        <f t="shared" ref="AB1189:AB1190" si="200">+Y1189*AA1189</f>
        <v>446.42</v>
      </c>
      <c r="AC1189" s="34">
        <f t="shared" ref="AC1189:AC1190" si="201">+AB1189*1.12</f>
        <v>499.99040000000008</v>
      </c>
      <c r="AD1189" s="51"/>
      <c r="AE1189" s="173"/>
      <c r="AF1189" s="52"/>
      <c r="AG1189" s="52" t="s">
        <v>199</v>
      </c>
      <c r="AH1189" s="2745"/>
    </row>
    <row r="1190" spans="1:34" ht="18" customHeight="1" x14ac:dyDescent="0.25">
      <c r="A1190" s="2572"/>
      <c r="B1190" s="2578"/>
      <c r="C1190" s="2895"/>
      <c r="D1190" s="2597"/>
      <c r="E1190" s="3120"/>
      <c r="F1190" s="2747"/>
      <c r="G1190" s="2748"/>
      <c r="H1190" s="2748"/>
      <c r="I1190" s="2748"/>
      <c r="J1190" s="2749"/>
      <c r="K1190" s="2749"/>
      <c r="L1190" s="2750"/>
      <c r="M1190" s="2750"/>
      <c r="N1190" s="2748"/>
      <c r="O1190" s="3110"/>
      <c r="P1190" s="3124"/>
      <c r="Q1190" s="3128"/>
      <c r="R1190" s="3128"/>
      <c r="S1190" s="3128"/>
      <c r="T1190" s="3132"/>
      <c r="U1190" s="2748"/>
      <c r="V1190" s="2228"/>
      <c r="W1190" s="2336" t="s">
        <v>200</v>
      </c>
      <c r="X1190" s="171" t="s">
        <v>2779</v>
      </c>
      <c r="Y1190" s="48">
        <v>1</v>
      </c>
      <c r="Z1190" s="49" t="s">
        <v>204</v>
      </c>
      <c r="AA1190" s="446">
        <v>1347.17</v>
      </c>
      <c r="AB1190" s="34">
        <f t="shared" si="200"/>
        <v>1347.17</v>
      </c>
      <c r="AC1190" s="34">
        <f t="shared" si="201"/>
        <v>1508.8304000000003</v>
      </c>
      <c r="AD1190" s="51"/>
      <c r="AE1190" s="173"/>
      <c r="AF1190" s="52"/>
      <c r="AG1190" s="52" t="s">
        <v>199</v>
      </c>
      <c r="AH1190" s="2745"/>
    </row>
    <row r="1191" spans="1:34" ht="18" customHeight="1" x14ac:dyDescent="0.25">
      <c r="A1191" s="2572"/>
      <c r="B1191" s="2578"/>
      <c r="C1191" s="2895"/>
      <c r="D1191" s="2597"/>
      <c r="E1191" s="3120"/>
      <c r="F1191" s="2747"/>
      <c r="G1191" s="2748"/>
      <c r="H1191" s="2748"/>
      <c r="I1191" s="2748"/>
      <c r="J1191" s="2749"/>
      <c r="K1191" s="2749"/>
      <c r="L1191" s="2750"/>
      <c r="M1191" s="2750"/>
      <c r="N1191" s="2748"/>
      <c r="O1191" s="3110"/>
      <c r="P1191" s="3124"/>
      <c r="Q1191" s="3128"/>
      <c r="R1191" s="3128"/>
      <c r="S1191" s="3128"/>
      <c r="T1191" s="3132"/>
      <c r="U1191" s="2748"/>
      <c r="V1191" s="2228" t="s">
        <v>246</v>
      </c>
      <c r="W1191" s="2336"/>
      <c r="X1191" s="162" t="s">
        <v>2801</v>
      </c>
      <c r="Y1191" s="48"/>
      <c r="Z1191" s="49"/>
      <c r="AA1191" s="446"/>
      <c r="AB1191" s="34"/>
      <c r="AC1191" s="34"/>
      <c r="AD1191" s="2231">
        <f>+AC1192</f>
        <v>302.42239999999998</v>
      </c>
      <c r="AE1191" s="173"/>
      <c r="AF1191" s="52"/>
      <c r="AG1191" s="52"/>
      <c r="AH1191" s="2745"/>
    </row>
    <row r="1192" spans="1:34" ht="18" customHeight="1" x14ac:dyDescent="0.25">
      <c r="A1192" s="2572"/>
      <c r="B1192" s="2578"/>
      <c r="C1192" s="2895"/>
      <c r="D1192" s="2597"/>
      <c r="E1192" s="3120"/>
      <c r="F1192" s="2747"/>
      <c r="G1192" s="2748"/>
      <c r="H1192" s="2748"/>
      <c r="I1192" s="2748"/>
      <c r="J1192" s="2749"/>
      <c r="K1192" s="2749"/>
      <c r="L1192" s="2750"/>
      <c r="M1192" s="2750"/>
      <c r="N1192" s="2748"/>
      <c r="O1192" s="3110"/>
      <c r="P1192" s="3124"/>
      <c r="Q1192" s="3128"/>
      <c r="R1192" s="3128"/>
      <c r="S1192" s="3128"/>
      <c r="T1192" s="3132"/>
      <c r="U1192" s="2748"/>
      <c r="V1192" s="2228"/>
      <c r="W1192" s="2336" t="s">
        <v>200</v>
      </c>
      <c r="X1192" s="171" t="s">
        <v>2802</v>
      </c>
      <c r="Y1192" s="48">
        <v>1</v>
      </c>
      <c r="Z1192" s="49" t="s">
        <v>204</v>
      </c>
      <c r="AA1192" s="446">
        <v>270.02</v>
      </c>
      <c r="AB1192" s="34">
        <f>+Y1192*AA1192</f>
        <v>270.02</v>
      </c>
      <c r="AC1192" s="34">
        <f>+AB1192*1.12</f>
        <v>302.42239999999998</v>
      </c>
      <c r="AD1192" s="51"/>
      <c r="AE1192" s="173"/>
      <c r="AF1192" s="52"/>
      <c r="AG1192" s="52" t="s">
        <v>199</v>
      </c>
      <c r="AH1192" s="2745"/>
    </row>
    <row r="1193" spans="1:34" ht="18" customHeight="1" x14ac:dyDescent="0.25">
      <c r="A1193" s="2573"/>
      <c r="B1193" s="2579"/>
      <c r="C1193" s="2895"/>
      <c r="D1193" s="2597"/>
      <c r="E1193" s="3120"/>
      <c r="F1193" s="2747"/>
      <c r="G1193" s="2748"/>
      <c r="H1193" s="2748"/>
      <c r="I1193" s="2748"/>
      <c r="J1193" s="2749"/>
      <c r="K1193" s="2749"/>
      <c r="L1193" s="2750"/>
      <c r="M1193" s="2750"/>
      <c r="N1193" s="2748"/>
      <c r="O1193" s="3110"/>
      <c r="P1193" s="3124"/>
      <c r="Q1193" s="3128"/>
      <c r="R1193" s="3128"/>
      <c r="S1193" s="3128"/>
      <c r="T1193" s="3132"/>
      <c r="U1193" s="2748"/>
      <c r="V1193" s="2227" t="s">
        <v>2769</v>
      </c>
      <c r="W1193" s="2229"/>
      <c r="X1193" s="2208" t="s">
        <v>2770</v>
      </c>
      <c r="Y1193" s="2209"/>
      <c r="Z1193" s="2210"/>
      <c r="AA1193" s="2230"/>
      <c r="AB1193" s="2212"/>
      <c r="AC1193" s="2212"/>
      <c r="AD1193" s="2231">
        <f>+AC1194</f>
        <v>2501</v>
      </c>
      <c r="AE1193" s="173"/>
      <c r="AF1193" s="52"/>
      <c r="AG1193" s="52"/>
      <c r="AH1193" s="2745"/>
    </row>
    <row r="1194" spans="1:34" ht="33.950000000000003" customHeight="1" x14ac:dyDescent="0.25">
      <c r="A1194" s="2571" t="s">
        <v>163</v>
      </c>
      <c r="B1194" s="2568" t="s">
        <v>163</v>
      </c>
      <c r="C1194" s="2895"/>
      <c r="D1194" s="2597"/>
      <c r="E1194" s="3120"/>
      <c r="F1194" s="2747"/>
      <c r="G1194" s="2748"/>
      <c r="H1194" s="2748"/>
      <c r="I1194" s="2748"/>
      <c r="J1194" s="2749"/>
      <c r="K1194" s="2749"/>
      <c r="L1194" s="2750"/>
      <c r="M1194" s="2750"/>
      <c r="N1194" s="2748"/>
      <c r="O1194" s="3110"/>
      <c r="P1194" s="3124"/>
      <c r="Q1194" s="3128"/>
      <c r="R1194" s="3128"/>
      <c r="S1194" s="3128"/>
      <c r="T1194" s="3132"/>
      <c r="U1194" s="2748"/>
      <c r="V1194" s="2550"/>
      <c r="W1194" s="1503"/>
      <c r="X1194" s="1500" t="s">
        <v>2771</v>
      </c>
      <c r="Y1194" s="2266"/>
      <c r="Z1194" s="2267"/>
      <c r="AA1194" s="2551"/>
      <c r="AB1194" s="2552"/>
      <c r="AC1194" s="2552">
        <v>2501</v>
      </c>
      <c r="AD1194" s="2269"/>
      <c r="AE1194" s="173"/>
      <c r="AF1194" s="52"/>
      <c r="AG1194" s="52" t="s">
        <v>199</v>
      </c>
      <c r="AH1194" s="2745"/>
    </row>
    <row r="1195" spans="1:34" ht="18" customHeight="1" x14ac:dyDescent="0.25">
      <c r="A1195" s="2572"/>
      <c r="B1195" s="2569"/>
      <c r="C1195" s="2895"/>
      <c r="D1195" s="2597"/>
      <c r="E1195" s="3120"/>
      <c r="F1195" s="2747"/>
      <c r="G1195" s="2748"/>
      <c r="H1195" s="2748"/>
      <c r="I1195" s="2748"/>
      <c r="J1195" s="2749"/>
      <c r="K1195" s="2749"/>
      <c r="L1195" s="2750"/>
      <c r="M1195" s="2750"/>
      <c r="N1195" s="2748"/>
      <c r="O1195" s="3110"/>
      <c r="P1195" s="3124"/>
      <c r="Q1195" s="3128"/>
      <c r="R1195" s="3128"/>
      <c r="S1195" s="3128"/>
      <c r="T1195" s="3132"/>
      <c r="U1195" s="2748"/>
      <c r="V1195" s="2227" t="s">
        <v>2997</v>
      </c>
      <c r="W1195" s="2229"/>
      <c r="X1195" s="2208" t="s">
        <v>2770</v>
      </c>
      <c r="Y1195" s="2311"/>
      <c r="Z1195" s="2311"/>
      <c r="AA1195" s="2311"/>
      <c r="AB1195" s="2311"/>
      <c r="AC1195" s="2311"/>
      <c r="AD1195" s="2203">
        <f>+AC1196</f>
        <v>11500</v>
      </c>
      <c r="AE1195" s="49"/>
      <c r="AF1195" s="52"/>
      <c r="AG1195" s="52"/>
      <c r="AH1195" s="2745"/>
    </row>
    <row r="1196" spans="1:34" ht="56.25" customHeight="1" x14ac:dyDescent="0.25">
      <c r="A1196" s="2572"/>
      <c r="B1196" s="2569"/>
      <c r="C1196" s="3118"/>
      <c r="D1196" s="2598"/>
      <c r="E1196" s="3121"/>
      <c r="F1196" s="2880"/>
      <c r="G1196" s="2846"/>
      <c r="H1196" s="2846"/>
      <c r="I1196" s="2846"/>
      <c r="J1196" s="2848"/>
      <c r="K1196" s="2848"/>
      <c r="L1196" s="2881"/>
      <c r="M1196" s="2881"/>
      <c r="N1196" s="2846"/>
      <c r="O1196" s="3108"/>
      <c r="P1196" s="3125"/>
      <c r="Q1196" s="3129"/>
      <c r="R1196" s="3129"/>
      <c r="S1196" s="3129"/>
      <c r="T1196" s="3133"/>
      <c r="U1196" s="2846"/>
      <c r="V1196" s="2273"/>
      <c r="W1196" s="2273"/>
      <c r="X1196" s="2553" t="s">
        <v>2998</v>
      </c>
      <c r="Y1196" s="2273"/>
      <c r="Z1196" s="2273"/>
      <c r="AA1196" s="2273"/>
      <c r="AB1196" s="2273"/>
      <c r="AC1196" s="2554">
        <v>11500</v>
      </c>
      <c r="AD1196" s="2273"/>
      <c r="AE1196" s="906"/>
      <c r="AF1196" s="29"/>
      <c r="AG1196" s="29" t="s">
        <v>199</v>
      </c>
      <c r="AH1196" s="2822"/>
    </row>
    <row r="1197" spans="1:34" ht="151.5" customHeight="1" x14ac:dyDescent="0.25">
      <c r="A1197" s="2572"/>
      <c r="B1197" s="2569"/>
      <c r="C1197" s="2040" t="s">
        <v>19</v>
      </c>
      <c r="D1197" s="1342" t="s">
        <v>20</v>
      </c>
      <c r="E1197" s="1406" t="s">
        <v>74</v>
      </c>
      <c r="F1197" s="1344" t="s">
        <v>200</v>
      </c>
      <c r="G1197" s="1345" t="s">
        <v>1655</v>
      </c>
      <c r="H1197" s="1345" t="s">
        <v>1656</v>
      </c>
      <c r="I1197" s="1345" t="s">
        <v>1657</v>
      </c>
      <c r="J1197" s="1346">
        <v>1</v>
      </c>
      <c r="K1197" s="1346">
        <v>2</v>
      </c>
      <c r="L1197" s="1347">
        <v>24</v>
      </c>
      <c r="M1197" s="1347">
        <v>24</v>
      </c>
      <c r="N1197" s="1345" t="s">
        <v>1658</v>
      </c>
      <c r="O1197" s="1348" t="s">
        <v>1659</v>
      </c>
      <c r="P1197" s="305">
        <v>0</v>
      </c>
      <c r="Q1197" s="306">
        <v>0</v>
      </c>
      <c r="R1197" s="306">
        <v>0</v>
      </c>
      <c r="S1197" s="306">
        <v>0</v>
      </c>
      <c r="T1197" s="307">
        <f t="shared" ref="T1197:T1203" si="202">SUM(P1197:R1197)</f>
        <v>0</v>
      </c>
      <c r="U1197" s="291" t="s">
        <v>1648</v>
      </c>
      <c r="V1197" s="329"/>
      <c r="W1197" s="309"/>
      <c r="X1197" s="940"/>
      <c r="Y1197" s="311"/>
      <c r="Z1197" s="312"/>
      <c r="AA1197" s="313"/>
      <c r="AB1197" s="238"/>
      <c r="AC1197" s="238"/>
      <c r="AD1197" s="314"/>
      <c r="AE1197" s="312"/>
      <c r="AF1197" s="315"/>
      <c r="AG1197" s="315"/>
      <c r="AH1197" s="300"/>
    </row>
    <row r="1198" spans="1:34" ht="135.75" customHeight="1" x14ac:dyDescent="0.25">
      <c r="A1198" s="2572"/>
      <c r="B1198" s="2569"/>
      <c r="C1198" s="2041" t="s">
        <v>19</v>
      </c>
      <c r="D1198" s="1331" t="s">
        <v>20</v>
      </c>
      <c r="E1198" s="1405" t="s">
        <v>74</v>
      </c>
      <c r="F1198" s="1335" t="s">
        <v>200</v>
      </c>
      <c r="G1198" s="1327" t="s">
        <v>1660</v>
      </c>
      <c r="H1198" s="1327" t="s">
        <v>1661</v>
      </c>
      <c r="I1198" s="1327" t="s">
        <v>1662</v>
      </c>
      <c r="J1198" s="1337">
        <v>10</v>
      </c>
      <c r="K1198" s="1337">
        <v>10</v>
      </c>
      <c r="L1198" s="1338">
        <v>24</v>
      </c>
      <c r="M1198" s="649">
        <v>24</v>
      </c>
      <c r="N1198" s="1327" t="s">
        <v>1663</v>
      </c>
      <c r="O1198" s="1339" t="s">
        <v>1664</v>
      </c>
      <c r="P1198" s="1349">
        <v>0</v>
      </c>
      <c r="Q1198" s="1350">
        <v>0</v>
      </c>
      <c r="R1198" s="1350">
        <v>0</v>
      </c>
      <c r="S1198" s="1350">
        <v>0</v>
      </c>
      <c r="T1198" s="1351">
        <f t="shared" si="202"/>
        <v>0</v>
      </c>
      <c r="U1198" s="1345" t="s">
        <v>1665</v>
      </c>
      <c r="V1198" s="217"/>
      <c r="W1198" s="191"/>
      <c r="X1198" s="208"/>
      <c r="Y1198" s="200"/>
      <c r="Z1198" s="201"/>
      <c r="AA1198" s="202"/>
      <c r="AB1198" s="238"/>
      <c r="AC1198" s="238"/>
      <c r="AD1198" s="204"/>
      <c r="AE1198" s="201"/>
      <c r="AF1198" s="205"/>
      <c r="AG1198" s="205"/>
      <c r="AH1198" s="1352"/>
    </row>
    <row r="1199" spans="1:34" ht="87.75" customHeight="1" x14ac:dyDescent="0.25">
      <c r="A1199" s="2572"/>
      <c r="B1199" s="2569"/>
      <c r="C1199" s="2041" t="s">
        <v>19</v>
      </c>
      <c r="D1199" s="1331" t="s">
        <v>20</v>
      </c>
      <c r="E1199" s="1405" t="s">
        <v>74</v>
      </c>
      <c r="F1199" s="1335" t="s">
        <v>200</v>
      </c>
      <c r="G1199" s="1327" t="s">
        <v>1666</v>
      </c>
      <c r="H1199" s="1327" t="s">
        <v>1667</v>
      </c>
      <c r="I1199" s="1327" t="s">
        <v>1668</v>
      </c>
      <c r="J1199" s="1395">
        <v>2</v>
      </c>
      <c r="K1199" s="1395">
        <v>2</v>
      </c>
      <c r="L1199" s="1364">
        <v>22</v>
      </c>
      <c r="M1199" s="1364">
        <v>24</v>
      </c>
      <c r="N1199" s="1327" t="s">
        <v>1669</v>
      </c>
      <c r="O1199" s="1339" t="s">
        <v>1670</v>
      </c>
      <c r="P1199" s="1396">
        <v>0</v>
      </c>
      <c r="Q1199" s="1397">
        <v>0</v>
      </c>
      <c r="R1199" s="1397">
        <v>0</v>
      </c>
      <c r="S1199" s="1397">
        <v>0</v>
      </c>
      <c r="T1199" s="1398">
        <f t="shared" si="202"/>
        <v>0</v>
      </c>
      <c r="U1199" s="1327" t="s">
        <v>1671</v>
      </c>
      <c r="V1199" s="85"/>
      <c r="W1199" s="181"/>
      <c r="X1199" s="12"/>
      <c r="Y1199" s="13"/>
      <c r="Z1199" s="14"/>
      <c r="AA1199" s="15"/>
      <c r="AB1199" s="34"/>
      <c r="AC1199" s="34"/>
      <c r="AD1199" s="17"/>
      <c r="AE1199" s="14"/>
      <c r="AF1199" s="36"/>
      <c r="AG1199" s="36"/>
      <c r="AH1199" s="1329"/>
    </row>
    <row r="1200" spans="1:34" ht="106.5" customHeight="1" x14ac:dyDescent="0.25">
      <c r="A1200" s="2573"/>
      <c r="B1200" s="2588"/>
      <c r="C1200" s="2009" t="s">
        <v>19</v>
      </c>
      <c r="D1200" s="290" t="s">
        <v>20</v>
      </c>
      <c r="E1200" s="293" t="s">
        <v>74</v>
      </c>
      <c r="F1200" s="421" t="s">
        <v>200</v>
      </c>
      <c r="G1200" s="291" t="s">
        <v>1672</v>
      </c>
      <c r="H1200" s="291" t="s">
        <v>1673</v>
      </c>
      <c r="I1200" s="291" t="s">
        <v>1674</v>
      </c>
      <c r="J1200" s="324">
        <v>1</v>
      </c>
      <c r="K1200" s="324">
        <v>1</v>
      </c>
      <c r="L1200" s="556">
        <v>4</v>
      </c>
      <c r="M1200" s="556">
        <v>8</v>
      </c>
      <c r="N1200" s="291" t="s">
        <v>1675</v>
      </c>
      <c r="O1200" s="325" t="s">
        <v>1676</v>
      </c>
      <c r="P1200" s="295">
        <v>0</v>
      </c>
      <c r="Q1200" s="296">
        <v>0</v>
      </c>
      <c r="R1200" s="296">
        <v>0</v>
      </c>
      <c r="S1200" s="296">
        <v>0</v>
      </c>
      <c r="T1200" s="297">
        <f t="shared" si="202"/>
        <v>0</v>
      </c>
      <c r="U1200" s="291" t="s">
        <v>1671</v>
      </c>
      <c r="V1200" s="302"/>
      <c r="W1200" s="303"/>
      <c r="X1200" s="533"/>
      <c r="Y1200" s="933"/>
      <c r="Z1200" s="534"/>
      <c r="AA1200" s="238"/>
      <c r="AB1200" s="238"/>
      <c r="AC1200" s="238"/>
      <c r="AD1200" s="298"/>
      <c r="AE1200" s="534"/>
      <c r="AF1200" s="315"/>
      <c r="AG1200" s="315"/>
      <c r="AH1200" s="300" t="s">
        <v>1677</v>
      </c>
    </row>
    <row r="1201" spans="1:34" ht="151.5" customHeight="1" x14ac:dyDescent="0.25">
      <c r="A1201" s="2571" t="s">
        <v>163</v>
      </c>
      <c r="B1201" s="2568" t="s">
        <v>163</v>
      </c>
      <c r="C1201" s="2010" t="s">
        <v>19</v>
      </c>
      <c r="D1201" s="1342" t="s">
        <v>20</v>
      </c>
      <c r="E1201" s="1343" t="s">
        <v>74</v>
      </c>
      <c r="F1201" s="1344" t="s">
        <v>200</v>
      </c>
      <c r="G1201" s="1345" t="s">
        <v>1678</v>
      </c>
      <c r="H1201" s="1345" t="s">
        <v>1679</v>
      </c>
      <c r="I1201" s="1345" t="s">
        <v>1680</v>
      </c>
      <c r="J1201" s="1389">
        <v>10</v>
      </c>
      <c r="K1201" s="1389">
        <v>13</v>
      </c>
      <c r="L1201" s="1365">
        <v>24</v>
      </c>
      <c r="M1201" s="1365">
        <v>24</v>
      </c>
      <c r="N1201" s="1345" t="s">
        <v>1681</v>
      </c>
      <c r="O1201" s="1348" t="s">
        <v>1053</v>
      </c>
      <c r="P1201" s="1391">
        <v>0</v>
      </c>
      <c r="Q1201" s="1393">
        <v>0</v>
      </c>
      <c r="R1201" s="1393">
        <v>0</v>
      </c>
      <c r="S1201" s="1393">
        <v>0</v>
      </c>
      <c r="T1201" s="1399">
        <f t="shared" si="202"/>
        <v>0</v>
      </c>
      <c r="U1201" s="1345" t="s">
        <v>1682</v>
      </c>
      <c r="V1201" s="79"/>
      <c r="W1201" s="175"/>
      <c r="X1201" s="107"/>
      <c r="Y1201" s="59"/>
      <c r="Z1201" s="60"/>
      <c r="AA1201" s="34"/>
      <c r="AB1201" s="227"/>
      <c r="AC1201" s="227"/>
      <c r="AD1201" s="259"/>
      <c r="AE1201" s="60"/>
      <c r="AF1201" s="52"/>
      <c r="AG1201" s="52"/>
      <c r="AH1201" s="1352"/>
    </row>
    <row r="1202" spans="1:34" ht="132" customHeight="1" x14ac:dyDescent="0.25">
      <c r="A1202" s="2572"/>
      <c r="B1202" s="2569"/>
      <c r="C1202" s="2009" t="s">
        <v>19</v>
      </c>
      <c r="D1202" s="290" t="s">
        <v>20</v>
      </c>
      <c r="E1202" s="293" t="s">
        <v>74</v>
      </c>
      <c r="F1202" s="421" t="s">
        <v>200</v>
      </c>
      <c r="G1202" s="291" t="s">
        <v>1683</v>
      </c>
      <c r="H1202" s="291" t="s">
        <v>1684</v>
      </c>
      <c r="I1202" s="291" t="s">
        <v>1057</v>
      </c>
      <c r="J1202" s="324">
        <v>1</v>
      </c>
      <c r="K1202" s="324">
        <v>2</v>
      </c>
      <c r="L1202" s="556">
        <v>2</v>
      </c>
      <c r="M1202" s="556">
        <v>6</v>
      </c>
      <c r="N1202" s="328" t="s">
        <v>1689</v>
      </c>
      <c r="O1202" s="328" t="s">
        <v>224</v>
      </c>
      <c r="P1202" s="295">
        <v>0</v>
      </c>
      <c r="Q1202" s="296">
        <v>0</v>
      </c>
      <c r="R1202" s="296">
        <v>0</v>
      </c>
      <c r="S1202" s="296">
        <v>0</v>
      </c>
      <c r="T1202" s="297">
        <f t="shared" si="202"/>
        <v>0</v>
      </c>
      <c r="U1202" s="291" t="s">
        <v>1636</v>
      </c>
      <c r="V1202" s="299"/>
      <c r="W1202" s="303"/>
      <c r="X1202" s="1015"/>
      <c r="Y1202" s="933"/>
      <c r="Z1202" s="534"/>
      <c r="AA1202" s="238"/>
      <c r="AB1202" s="238"/>
      <c r="AC1202" s="238"/>
      <c r="AD1202" s="298"/>
      <c r="AE1202" s="534"/>
      <c r="AF1202" s="315"/>
      <c r="AG1202" s="315"/>
      <c r="AH1202" s="300"/>
    </row>
    <row r="1203" spans="1:34" s="18" customFormat="1" ht="103.5" customHeight="1" thickBot="1" x14ac:dyDescent="0.3">
      <c r="A1203" s="2572"/>
      <c r="B1203" s="2569"/>
      <c r="C1203" s="2042" t="s">
        <v>19</v>
      </c>
      <c r="D1203" s="1332" t="s">
        <v>20</v>
      </c>
      <c r="E1203" s="1334" t="s">
        <v>74</v>
      </c>
      <c r="F1203" s="1336" t="s">
        <v>200</v>
      </c>
      <c r="G1203" s="1328" t="s">
        <v>1685</v>
      </c>
      <c r="H1203" s="1328" t="s">
        <v>203</v>
      </c>
      <c r="I1203" s="1328" t="s">
        <v>1686</v>
      </c>
      <c r="J1203" s="1390">
        <v>10</v>
      </c>
      <c r="K1203" s="1390">
        <v>10</v>
      </c>
      <c r="L1203" s="1366">
        <v>24</v>
      </c>
      <c r="M1203" s="1366">
        <v>24</v>
      </c>
      <c r="N1203" s="1328" t="s">
        <v>1687</v>
      </c>
      <c r="O1203" s="1369" t="s">
        <v>221</v>
      </c>
      <c r="P1203" s="1392">
        <v>0</v>
      </c>
      <c r="Q1203" s="1394">
        <v>0</v>
      </c>
      <c r="R1203" s="1394">
        <v>0</v>
      </c>
      <c r="S1203" s="1394">
        <v>0</v>
      </c>
      <c r="T1203" s="1400">
        <f t="shared" si="202"/>
        <v>0</v>
      </c>
      <c r="U1203" s="1328" t="s">
        <v>1688</v>
      </c>
      <c r="V1203" s="642"/>
      <c r="W1203" s="666"/>
      <c r="X1203" s="278"/>
      <c r="Y1203" s="279"/>
      <c r="Z1203" s="643"/>
      <c r="AA1203" s="233"/>
      <c r="AB1203" s="233"/>
      <c r="AC1203" s="233"/>
      <c r="AD1203" s="432"/>
      <c r="AE1203" s="643"/>
      <c r="AF1203" s="378"/>
      <c r="AG1203" s="378"/>
      <c r="AH1203" s="1330"/>
    </row>
    <row r="1204" spans="1:34" s="67" customFormat="1" ht="22.5" customHeight="1" thickBot="1" x14ac:dyDescent="0.3">
      <c r="A1204" s="2572"/>
      <c r="B1204" s="2588"/>
      <c r="C1204" s="2592" t="s">
        <v>137</v>
      </c>
      <c r="D1204" s="2592"/>
      <c r="E1204" s="2592"/>
      <c r="F1204" s="2592"/>
      <c r="G1204" s="2592"/>
      <c r="H1204" s="2592"/>
      <c r="I1204" s="2592"/>
      <c r="J1204" s="2592"/>
      <c r="K1204" s="2592"/>
      <c r="L1204" s="2592"/>
      <c r="M1204" s="2592"/>
      <c r="N1204" s="2592"/>
      <c r="O1204" s="101" t="s">
        <v>138</v>
      </c>
      <c r="P1204" s="117">
        <f>SUM(P1163:P1202)</f>
        <v>1329968.1652000002</v>
      </c>
      <c r="Q1204" s="117">
        <f>SUM(Q1163:Q1202)</f>
        <v>0</v>
      </c>
      <c r="R1204" s="117">
        <f>SUM(R1163:R1202)</f>
        <v>11500</v>
      </c>
      <c r="S1204" s="117">
        <f>SUM(S1163:S1202)</f>
        <v>0</v>
      </c>
      <c r="T1204" s="117">
        <f>SUM(T1163:T1202)</f>
        <v>1341468.1652000002</v>
      </c>
      <c r="U1204" s="103"/>
      <c r="V1204" s="3171" t="s">
        <v>139</v>
      </c>
      <c r="W1204" s="2592"/>
      <c r="X1204" s="2592"/>
      <c r="Y1204" s="2592"/>
      <c r="Z1204" s="2592"/>
      <c r="AA1204" s="2592"/>
      <c r="AB1204" s="2592"/>
      <c r="AC1204" s="101" t="s">
        <v>138</v>
      </c>
      <c r="AD1204" s="106">
        <f>SUM(AD1163:AD1203)</f>
        <v>1341468.1652000002</v>
      </c>
      <c r="AE1204" s="3172"/>
      <c r="AF1204" s="3173"/>
      <c r="AG1204" s="3173"/>
      <c r="AH1204" s="3174"/>
    </row>
    <row r="1205" spans="1:34" s="18" customFormat="1" ht="204.75" customHeight="1" x14ac:dyDescent="0.25">
      <c r="A1205" s="2573"/>
      <c r="B1205" s="3786" t="s">
        <v>164</v>
      </c>
      <c r="C1205" s="2008" t="s">
        <v>19</v>
      </c>
      <c r="D1205" s="1862" t="s">
        <v>20</v>
      </c>
      <c r="E1205" s="1880" t="s">
        <v>28</v>
      </c>
      <c r="F1205" s="1859" t="s">
        <v>200</v>
      </c>
      <c r="G1205" s="1863" t="s">
        <v>2532</v>
      </c>
      <c r="H1205" s="1863" t="s">
        <v>2533</v>
      </c>
      <c r="I1205" s="1863" t="s">
        <v>2534</v>
      </c>
      <c r="J1205" s="1871">
        <v>300</v>
      </c>
      <c r="K1205" s="1871">
        <v>200</v>
      </c>
      <c r="L1205" s="1872">
        <v>16</v>
      </c>
      <c r="M1205" s="1872">
        <v>24</v>
      </c>
      <c r="N1205" s="1863" t="s">
        <v>2535</v>
      </c>
      <c r="O1205" s="1873" t="s">
        <v>2536</v>
      </c>
      <c r="P1205" s="1874">
        <v>0</v>
      </c>
      <c r="Q1205" s="1864">
        <v>0</v>
      </c>
      <c r="R1205" s="1864">
        <v>0</v>
      </c>
      <c r="S1205" s="1864">
        <v>0</v>
      </c>
      <c r="T1205" s="1875">
        <f t="shared" ref="T1205:T1214" si="203">SUM(P1205:R1205)</f>
        <v>0</v>
      </c>
      <c r="U1205" s="1863" t="s">
        <v>2582</v>
      </c>
      <c r="V1205" s="86"/>
      <c r="W1205" s="73"/>
      <c r="X1205" s="87"/>
      <c r="Y1205" s="88"/>
      <c r="Z1205" s="89"/>
      <c r="AA1205" s="16"/>
      <c r="AB1205" s="16"/>
      <c r="AC1205" s="16"/>
      <c r="AD1205" s="90"/>
      <c r="AE1205" s="89"/>
      <c r="AF1205" s="91"/>
      <c r="AG1205" s="91"/>
      <c r="AH1205" s="1861" t="s">
        <v>2591</v>
      </c>
    </row>
    <row r="1206" spans="1:34" ht="204" customHeight="1" x14ac:dyDescent="0.25">
      <c r="A1206" s="2571" t="s">
        <v>163</v>
      </c>
      <c r="B1206" s="2568" t="s">
        <v>164</v>
      </c>
      <c r="C1206" s="2026" t="s">
        <v>19</v>
      </c>
      <c r="D1206" s="1858" t="s">
        <v>20</v>
      </c>
      <c r="E1206" s="1881" t="s">
        <v>28</v>
      </c>
      <c r="F1206" s="1856" t="s">
        <v>200</v>
      </c>
      <c r="G1206" s="1857" t="s">
        <v>2537</v>
      </c>
      <c r="H1206" s="1857" t="s">
        <v>2538</v>
      </c>
      <c r="I1206" s="1857" t="s">
        <v>2539</v>
      </c>
      <c r="J1206" s="1866">
        <v>1</v>
      </c>
      <c r="K1206" s="1866">
        <v>1</v>
      </c>
      <c r="L1206" s="641">
        <v>1</v>
      </c>
      <c r="M1206" s="641">
        <v>1</v>
      </c>
      <c r="N1206" s="1857" t="s">
        <v>2590</v>
      </c>
      <c r="O1206" s="1867" t="s">
        <v>2540</v>
      </c>
      <c r="P1206" s="1869">
        <v>0</v>
      </c>
      <c r="Q1206" s="1870">
        <v>0</v>
      </c>
      <c r="R1206" s="1870">
        <v>0</v>
      </c>
      <c r="S1206" s="1870">
        <v>0</v>
      </c>
      <c r="T1206" s="1868">
        <f t="shared" si="203"/>
        <v>0</v>
      </c>
      <c r="U1206" s="1857" t="s">
        <v>2582</v>
      </c>
      <c r="V1206" s="639"/>
      <c r="W1206" s="639"/>
      <c r="X1206" s="1876"/>
      <c r="Y1206" s="934"/>
      <c r="Z1206" s="153"/>
      <c r="AA1206" s="151"/>
      <c r="AB1206" s="151"/>
      <c r="AC1206" s="151"/>
      <c r="AD1206" s="152"/>
      <c r="AE1206" s="153"/>
      <c r="AF1206" s="153"/>
      <c r="AG1206" s="154"/>
      <c r="AH1206" s="1860" t="s">
        <v>2592</v>
      </c>
    </row>
    <row r="1207" spans="1:34" ht="153" customHeight="1" x14ac:dyDescent="0.25">
      <c r="A1207" s="2572"/>
      <c r="B1207" s="2569"/>
      <c r="C1207" s="2026" t="s">
        <v>19</v>
      </c>
      <c r="D1207" s="1858" t="s">
        <v>20</v>
      </c>
      <c r="E1207" s="1881" t="s">
        <v>28</v>
      </c>
      <c r="F1207" s="1856" t="s">
        <v>200</v>
      </c>
      <c r="G1207" s="1857" t="s">
        <v>2541</v>
      </c>
      <c r="H1207" s="1857" t="s">
        <v>2542</v>
      </c>
      <c r="I1207" s="1857" t="s">
        <v>2543</v>
      </c>
      <c r="J1207" s="1866">
        <v>1</v>
      </c>
      <c r="K1207" s="1866">
        <v>1</v>
      </c>
      <c r="L1207" s="641">
        <v>12</v>
      </c>
      <c r="M1207" s="641">
        <v>24</v>
      </c>
      <c r="N1207" s="1857" t="s">
        <v>2544</v>
      </c>
      <c r="O1207" s="1867" t="s">
        <v>2545</v>
      </c>
      <c r="P1207" s="1869">
        <v>0</v>
      </c>
      <c r="Q1207" s="1870">
        <v>0</v>
      </c>
      <c r="R1207" s="1870">
        <v>0</v>
      </c>
      <c r="S1207" s="1870">
        <v>0</v>
      </c>
      <c r="T1207" s="1868">
        <f t="shared" si="203"/>
        <v>0</v>
      </c>
      <c r="U1207" s="1857" t="s">
        <v>2583</v>
      </c>
      <c r="V1207" s="639"/>
      <c r="W1207" s="639"/>
      <c r="X1207" s="1876"/>
      <c r="Y1207" s="934"/>
      <c r="Z1207" s="153"/>
      <c r="AA1207" s="151"/>
      <c r="AB1207" s="151"/>
      <c r="AC1207" s="151"/>
      <c r="AD1207" s="152"/>
      <c r="AE1207" s="153"/>
      <c r="AF1207" s="153"/>
      <c r="AG1207" s="154"/>
      <c r="AH1207" s="1860" t="s">
        <v>2593</v>
      </c>
    </row>
    <row r="1208" spans="1:34" ht="156.75" customHeight="1" x14ac:dyDescent="0.25">
      <c r="A1208" s="2573"/>
      <c r="B1208" s="2588"/>
      <c r="C1208" s="2041" t="s">
        <v>19</v>
      </c>
      <c r="D1208" s="1858" t="s">
        <v>20</v>
      </c>
      <c r="E1208" s="1881" t="s">
        <v>28</v>
      </c>
      <c r="F1208" s="1856" t="s">
        <v>200</v>
      </c>
      <c r="G1208" s="1857" t="s">
        <v>2546</v>
      </c>
      <c r="H1208" s="1857" t="s">
        <v>2547</v>
      </c>
      <c r="I1208" s="1857" t="s">
        <v>2548</v>
      </c>
      <c r="J1208" s="1866">
        <v>400</v>
      </c>
      <c r="K1208" s="1866">
        <v>200</v>
      </c>
      <c r="L1208" s="641">
        <v>12</v>
      </c>
      <c r="M1208" s="641">
        <v>24</v>
      </c>
      <c r="N1208" s="1857" t="s">
        <v>2549</v>
      </c>
      <c r="O1208" s="1867" t="s">
        <v>2550</v>
      </c>
      <c r="P1208" s="1869">
        <v>0</v>
      </c>
      <c r="Q1208" s="1870">
        <v>0</v>
      </c>
      <c r="R1208" s="1870">
        <v>0</v>
      </c>
      <c r="S1208" s="1870">
        <v>0</v>
      </c>
      <c r="T1208" s="1868">
        <f t="shared" si="203"/>
        <v>0</v>
      </c>
      <c r="U1208" s="1857" t="s">
        <v>2586</v>
      </c>
      <c r="V1208" s="639"/>
      <c r="W1208" s="639"/>
      <c r="X1208" s="1876"/>
      <c r="Y1208" s="934"/>
      <c r="Z1208" s="153"/>
      <c r="AA1208" s="151"/>
      <c r="AB1208" s="151"/>
      <c r="AC1208" s="151"/>
      <c r="AD1208" s="152"/>
      <c r="AE1208" s="153"/>
      <c r="AF1208" s="153"/>
      <c r="AG1208" s="154"/>
      <c r="AH1208" s="1860" t="s">
        <v>2594</v>
      </c>
    </row>
    <row r="1209" spans="1:34" ht="244.5" customHeight="1" x14ac:dyDescent="0.25">
      <c r="A1209" s="2571" t="s">
        <v>163</v>
      </c>
      <c r="B1209" s="2574" t="s">
        <v>164</v>
      </c>
      <c r="C1209" s="2009" t="s">
        <v>19</v>
      </c>
      <c r="D1209" s="1858" t="s">
        <v>20</v>
      </c>
      <c r="E1209" s="1881" t="s">
        <v>28</v>
      </c>
      <c r="F1209" s="1856" t="s">
        <v>200</v>
      </c>
      <c r="G1209" s="1857" t="s">
        <v>2551</v>
      </c>
      <c r="H1209" s="1857" t="s">
        <v>2552</v>
      </c>
      <c r="I1209" s="1857" t="s">
        <v>2553</v>
      </c>
      <c r="J1209" s="1866">
        <v>0</v>
      </c>
      <c r="K1209" s="1866">
        <v>1</v>
      </c>
      <c r="L1209" s="641">
        <v>0</v>
      </c>
      <c r="M1209" s="641">
        <v>24</v>
      </c>
      <c r="N1209" s="1857" t="s">
        <v>2554</v>
      </c>
      <c r="O1209" s="1867" t="s">
        <v>2555</v>
      </c>
      <c r="P1209" s="1869">
        <v>0</v>
      </c>
      <c r="Q1209" s="1870">
        <v>0</v>
      </c>
      <c r="R1209" s="1870">
        <v>0</v>
      </c>
      <c r="S1209" s="1870">
        <v>0</v>
      </c>
      <c r="T1209" s="1868">
        <f t="shared" si="203"/>
        <v>0</v>
      </c>
      <c r="U1209" s="1857" t="s">
        <v>2584</v>
      </c>
      <c r="V1209" s="639"/>
      <c r="W1209" s="639"/>
      <c r="X1209" s="1876"/>
      <c r="Y1209" s="934"/>
      <c r="Z1209" s="153"/>
      <c r="AA1209" s="151"/>
      <c r="AB1209" s="151"/>
      <c r="AC1209" s="151"/>
      <c r="AD1209" s="152"/>
      <c r="AE1209" s="153"/>
      <c r="AF1209" s="153"/>
      <c r="AG1209" s="154"/>
      <c r="AH1209" s="1860" t="s">
        <v>2556</v>
      </c>
    </row>
    <row r="1210" spans="1:34" ht="204" customHeight="1" x14ac:dyDescent="0.25">
      <c r="A1210" s="2572"/>
      <c r="B1210" s="2575"/>
      <c r="C1210" s="2043" t="s">
        <v>19</v>
      </c>
      <c r="D1210" s="1858" t="s">
        <v>20</v>
      </c>
      <c r="E1210" s="1881" t="s">
        <v>28</v>
      </c>
      <c r="F1210" s="1856" t="s">
        <v>200</v>
      </c>
      <c r="G1210" s="1857" t="s">
        <v>2557</v>
      </c>
      <c r="H1210" s="1857" t="s">
        <v>2558</v>
      </c>
      <c r="I1210" s="1857" t="s">
        <v>2559</v>
      </c>
      <c r="J1210" s="1866">
        <v>1</v>
      </c>
      <c r="K1210" s="1866">
        <v>1</v>
      </c>
      <c r="L1210" s="641">
        <v>8</v>
      </c>
      <c r="M1210" s="641">
        <v>8</v>
      </c>
      <c r="N1210" s="1857" t="s">
        <v>2560</v>
      </c>
      <c r="O1210" s="1867" t="s">
        <v>2561</v>
      </c>
      <c r="P1210" s="1869">
        <v>0</v>
      </c>
      <c r="Q1210" s="1870">
        <v>0</v>
      </c>
      <c r="R1210" s="1870">
        <v>0</v>
      </c>
      <c r="S1210" s="1870">
        <v>0</v>
      </c>
      <c r="T1210" s="1868">
        <f t="shared" si="203"/>
        <v>0</v>
      </c>
      <c r="U1210" s="1857" t="s">
        <v>2582</v>
      </c>
      <c r="V1210" s="639"/>
      <c r="W1210" s="639"/>
      <c r="X1210" s="1876"/>
      <c r="Y1210" s="934"/>
      <c r="Z1210" s="153"/>
      <c r="AA1210" s="151"/>
      <c r="AB1210" s="151"/>
      <c r="AC1210" s="151"/>
      <c r="AD1210" s="152"/>
      <c r="AE1210" s="153"/>
      <c r="AF1210" s="153"/>
      <c r="AG1210" s="154"/>
      <c r="AH1210" s="1860" t="s">
        <v>2587</v>
      </c>
    </row>
    <row r="1211" spans="1:34" ht="218.25" customHeight="1" x14ac:dyDescent="0.25">
      <c r="A1211" s="2573"/>
      <c r="B1211" s="2576"/>
      <c r="C1211" s="2009" t="s">
        <v>19</v>
      </c>
      <c r="D1211" s="1858" t="s">
        <v>20</v>
      </c>
      <c r="E1211" s="1881" t="s">
        <v>28</v>
      </c>
      <c r="F1211" s="1856" t="s">
        <v>200</v>
      </c>
      <c r="G1211" s="1857" t="s">
        <v>2562</v>
      </c>
      <c r="H1211" s="1857" t="s">
        <v>2563</v>
      </c>
      <c r="I1211" s="1857" t="s">
        <v>2564</v>
      </c>
      <c r="J1211" s="1866">
        <v>1</v>
      </c>
      <c r="K1211" s="1866">
        <v>1</v>
      </c>
      <c r="L1211" s="641">
        <v>4</v>
      </c>
      <c r="M1211" s="641">
        <v>4</v>
      </c>
      <c r="N1211" s="1857" t="s">
        <v>2581</v>
      </c>
      <c r="O1211" s="1867" t="s">
        <v>2580</v>
      </c>
      <c r="P1211" s="1869">
        <v>0</v>
      </c>
      <c r="Q1211" s="1870">
        <v>0</v>
      </c>
      <c r="R1211" s="1870">
        <v>0</v>
      </c>
      <c r="S1211" s="1870">
        <v>0</v>
      </c>
      <c r="T1211" s="1868">
        <f t="shared" si="203"/>
        <v>0</v>
      </c>
      <c r="U1211" s="1857" t="s">
        <v>2582</v>
      </c>
      <c r="V1211" s="639"/>
      <c r="W1211" s="639"/>
      <c r="X1211" s="1876"/>
      <c r="Y1211" s="934"/>
      <c r="Z1211" s="153"/>
      <c r="AA1211" s="151"/>
      <c r="AB1211" s="151"/>
      <c r="AC1211" s="151"/>
      <c r="AD1211" s="152"/>
      <c r="AE1211" s="153"/>
      <c r="AF1211" s="153"/>
      <c r="AG1211" s="154"/>
      <c r="AH1211" s="1860" t="s">
        <v>2595</v>
      </c>
    </row>
    <row r="1212" spans="1:34" ht="183" customHeight="1" x14ac:dyDescent="0.25">
      <c r="A1212" s="2571" t="s">
        <v>163</v>
      </c>
      <c r="B1212" s="2568" t="s">
        <v>164</v>
      </c>
      <c r="C1212" s="2043" t="s">
        <v>19</v>
      </c>
      <c r="D1212" s="1858" t="s">
        <v>20</v>
      </c>
      <c r="E1212" s="1881" t="s">
        <v>28</v>
      </c>
      <c r="F1212" s="1856" t="s">
        <v>200</v>
      </c>
      <c r="G1212" s="1857" t="s">
        <v>2565</v>
      </c>
      <c r="H1212" s="1857" t="s">
        <v>2566</v>
      </c>
      <c r="I1212" s="1857" t="s">
        <v>2567</v>
      </c>
      <c r="J1212" s="1866">
        <v>4</v>
      </c>
      <c r="K1212" s="1866">
        <v>4</v>
      </c>
      <c r="L1212" s="641">
        <v>4</v>
      </c>
      <c r="M1212" s="641">
        <v>4</v>
      </c>
      <c r="N1212" s="1857" t="s">
        <v>2568</v>
      </c>
      <c r="O1212" s="1867" t="s">
        <v>2569</v>
      </c>
      <c r="P1212" s="1869">
        <v>0</v>
      </c>
      <c r="Q1212" s="1870">
        <v>0</v>
      </c>
      <c r="R1212" s="1870">
        <v>0</v>
      </c>
      <c r="S1212" s="1870">
        <v>0</v>
      </c>
      <c r="T1212" s="1868">
        <f t="shared" si="203"/>
        <v>0</v>
      </c>
      <c r="U1212" s="1857" t="s">
        <v>2585</v>
      </c>
      <c r="V1212" s="639"/>
      <c r="W1212" s="639"/>
      <c r="X1212" s="1876"/>
      <c r="Y1212" s="934"/>
      <c r="Z1212" s="153"/>
      <c r="AA1212" s="151"/>
      <c r="AB1212" s="151"/>
      <c r="AC1212" s="151"/>
      <c r="AD1212" s="152"/>
      <c r="AE1212" s="153"/>
      <c r="AF1212" s="153"/>
      <c r="AG1212" s="154"/>
      <c r="AH1212" s="1860" t="s">
        <v>2588</v>
      </c>
    </row>
    <row r="1213" spans="1:34" ht="204.75" customHeight="1" x14ac:dyDescent="0.25">
      <c r="A1213" s="2572"/>
      <c r="B1213" s="2569"/>
      <c r="C1213" s="2009" t="s">
        <v>19</v>
      </c>
      <c r="D1213" s="1858" t="s">
        <v>20</v>
      </c>
      <c r="E1213" s="1881" t="s">
        <v>28</v>
      </c>
      <c r="F1213" s="1856" t="s">
        <v>200</v>
      </c>
      <c r="G1213" s="1857" t="s">
        <v>2570</v>
      </c>
      <c r="H1213" s="1857" t="s">
        <v>2571</v>
      </c>
      <c r="I1213" s="1865" t="s">
        <v>2572</v>
      </c>
      <c r="J1213" s="1866">
        <v>2</v>
      </c>
      <c r="K1213" s="1866">
        <v>2</v>
      </c>
      <c r="L1213" s="641">
        <v>24</v>
      </c>
      <c r="M1213" s="641">
        <v>24</v>
      </c>
      <c r="N1213" s="1857" t="s">
        <v>2573</v>
      </c>
      <c r="O1213" s="1867" t="s">
        <v>2574</v>
      </c>
      <c r="P1213" s="1869">
        <v>0</v>
      </c>
      <c r="Q1213" s="1870">
        <v>0</v>
      </c>
      <c r="R1213" s="1870">
        <v>0</v>
      </c>
      <c r="S1213" s="1870">
        <v>0</v>
      </c>
      <c r="T1213" s="1868">
        <f t="shared" si="203"/>
        <v>0</v>
      </c>
      <c r="U1213" s="1857" t="s">
        <v>2582</v>
      </c>
      <c r="V1213" s="639"/>
      <c r="W1213" s="639"/>
      <c r="X1213" s="1876"/>
      <c r="Y1213" s="934"/>
      <c r="Z1213" s="153"/>
      <c r="AA1213" s="151"/>
      <c r="AB1213" s="151"/>
      <c r="AC1213" s="151"/>
      <c r="AD1213" s="152"/>
      <c r="AE1213" s="153"/>
      <c r="AF1213" s="153"/>
      <c r="AG1213" s="154"/>
      <c r="AH1213" s="1860" t="s">
        <v>2589</v>
      </c>
    </row>
    <row r="1214" spans="1:34" ht="207" customHeight="1" thickBot="1" x14ac:dyDescent="0.3">
      <c r="A1214" s="2572"/>
      <c r="B1214" s="2569"/>
      <c r="C1214" s="2044" t="s">
        <v>19</v>
      </c>
      <c r="D1214" s="239" t="s">
        <v>20</v>
      </c>
      <c r="E1214" s="1882" t="s">
        <v>28</v>
      </c>
      <c r="F1214" s="316" t="s">
        <v>200</v>
      </c>
      <c r="G1214" s="232" t="s">
        <v>1743</v>
      </c>
      <c r="H1214" s="232" t="s">
        <v>2575</v>
      </c>
      <c r="I1214" s="232" t="s">
        <v>2576</v>
      </c>
      <c r="J1214" s="242">
        <v>1</v>
      </c>
      <c r="K1214" s="242">
        <v>2</v>
      </c>
      <c r="L1214" s="1883">
        <v>4</v>
      </c>
      <c r="M1214" s="671">
        <v>6</v>
      </c>
      <c r="N1214" s="232" t="s">
        <v>2577</v>
      </c>
      <c r="O1214" s="672" t="s">
        <v>2578</v>
      </c>
      <c r="P1214" s="244">
        <v>0</v>
      </c>
      <c r="Q1214" s="245">
        <v>0</v>
      </c>
      <c r="R1214" s="245">
        <v>0</v>
      </c>
      <c r="S1214" s="245">
        <v>0</v>
      </c>
      <c r="T1214" s="317">
        <f t="shared" si="203"/>
        <v>0</v>
      </c>
      <c r="U1214" s="232" t="s">
        <v>2582</v>
      </c>
      <c r="V1214" s="331"/>
      <c r="W1214" s="331"/>
      <c r="X1214" s="673"/>
      <c r="Y1214" s="321"/>
      <c r="Z1214" s="235"/>
      <c r="AA1214" s="322"/>
      <c r="AB1214" s="322"/>
      <c r="AC1214" s="322"/>
      <c r="AD1214" s="234"/>
      <c r="AE1214" s="235"/>
      <c r="AF1214" s="235"/>
      <c r="AG1214" s="236"/>
      <c r="AH1214" s="237" t="s">
        <v>2579</v>
      </c>
    </row>
    <row r="1215" spans="1:34" s="67" customFormat="1" ht="22.5" customHeight="1" thickBot="1" x14ac:dyDescent="0.3">
      <c r="A1215" s="2573"/>
      <c r="B1215" s="2570"/>
      <c r="C1215" s="2592" t="s">
        <v>137</v>
      </c>
      <c r="D1215" s="2592"/>
      <c r="E1215" s="2592"/>
      <c r="F1215" s="2592"/>
      <c r="G1215" s="2592"/>
      <c r="H1215" s="2592"/>
      <c r="I1215" s="2592"/>
      <c r="J1215" s="2592"/>
      <c r="K1215" s="2592"/>
      <c r="L1215" s="2592"/>
      <c r="M1215" s="2592"/>
      <c r="N1215" s="2592"/>
      <c r="O1215" s="101" t="s">
        <v>138</v>
      </c>
      <c r="P1215" s="117">
        <f>SUM(P1205:P1214)</f>
        <v>0</v>
      </c>
      <c r="Q1215" s="117">
        <f>SUM(Q1205:Q1214)</f>
        <v>0</v>
      </c>
      <c r="R1215" s="117">
        <f>SUM(R1205:R1214)</f>
        <v>0</v>
      </c>
      <c r="S1215" s="117">
        <f>SUM(S1205:S1214)</f>
        <v>0</v>
      </c>
      <c r="T1215" s="117">
        <f>SUM(T1205:T1214)</f>
        <v>0</v>
      </c>
      <c r="U1215" s="103"/>
      <c r="V1215" s="3171" t="s">
        <v>139</v>
      </c>
      <c r="W1215" s="2592"/>
      <c r="X1215" s="2592"/>
      <c r="Y1215" s="2592"/>
      <c r="Z1215" s="2592"/>
      <c r="AA1215" s="2592"/>
      <c r="AB1215" s="2592"/>
      <c r="AC1215" s="101" t="s">
        <v>138</v>
      </c>
      <c r="AD1215" s="106">
        <f>SUM(AD1205:AD1214)</f>
        <v>0</v>
      </c>
      <c r="AE1215" s="3172"/>
      <c r="AF1215" s="3173"/>
      <c r="AG1215" s="3173"/>
      <c r="AH1215" s="3174"/>
    </row>
    <row r="1216" spans="1:34" s="18" customFormat="1" ht="99.75" customHeight="1" x14ac:dyDescent="0.25">
      <c r="A1216" s="2571" t="s">
        <v>163</v>
      </c>
      <c r="B1216" s="2587" t="s">
        <v>165</v>
      </c>
      <c r="C1216" s="3134" t="s">
        <v>19</v>
      </c>
      <c r="D1216" s="3004" t="s">
        <v>20</v>
      </c>
      <c r="E1216" s="3005" t="s">
        <v>75</v>
      </c>
      <c r="F1216" s="2862" t="s">
        <v>200</v>
      </c>
      <c r="G1216" s="3005" t="s">
        <v>1692</v>
      </c>
      <c r="H1216" s="3005" t="s">
        <v>1693</v>
      </c>
      <c r="I1216" s="3005" t="s">
        <v>1694</v>
      </c>
      <c r="J1216" s="3135">
        <v>30</v>
      </c>
      <c r="K1216" s="3137">
        <v>80</v>
      </c>
      <c r="L1216" s="3112">
        <v>19</v>
      </c>
      <c r="M1216" s="3112">
        <v>24</v>
      </c>
      <c r="N1216" s="3005" t="s">
        <v>1695</v>
      </c>
      <c r="O1216" s="3109" t="s">
        <v>1696</v>
      </c>
      <c r="P1216" s="3111">
        <v>0</v>
      </c>
      <c r="Q1216" s="2937">
        <v>0</v>
      </c>
      <c r="R1216" s="2937">
        <f>+AD1216</f>
        <v>6000</v>
      </c>
      <c r="S1216" s="2937">
        <v>0</v>
      </c>
      <c r="T1216" s="3105">
        <f>SUM(P1216:R1217)</f>
        <v>6000</v>
      </c>
      <c r="U1216" s="3106" t="s">
        <v>1697</v>
      </c>
      <c r="V1216" s="651" t="s">
        <v>647</v>
      </c>
      <c r="W1216" s="668"/>
      <c r="X1216" s="667" t="s">
        <v>552</v>
      </c>
      <c r="Y1216" s="88"/>
      <c r="Z1216" s="89"/>
      <c r="AA1216" s="16"/>
      <c r="AB1216" s="16"/>
      <c r="AC1216" s="16"/>
      <c r="AD1216" s="1507">
        <f>AC1217</f>
        <v>6000</v>
      </c>
      <c r="AE1216" s="89"/>
      <c r="AF1216" s="91"/>
      <c r="AG1216" s="1251"/>
      <c r="AH1216" s="2849" t="s">
        <v>1698</v>
      </c>
    </row>
    <row r="1217" spans="1:34" s="18" customFormat="1" ht="99.75" customHeight="1" x14ac:dyDescent="0.25">
      <c r="A1217" s="2572"/>
      <c r="B1217" s="2575"/>
      <c r="C1217" s="2754"/>
      <c r="D1217" s="2597"/>
      <c r="E1217" s="2748"/>
      <c r="F1217" s="2759"/>
      <c r="G1217" s="2748"/>
      <c r="H1217" s="2748"/>
      <c r="I1217" s="2748"/>
      <c r="J1217" s="3136"/>
      <c r="K1217" s="3138"/>
      <c r="L1217" s="3113"/>
      <c r="M1217" s="3113"/>
      <c r="N1217" s="2748"/>
      <c r="O1217" s="3110"/>
      <c r="P1217" s="2905"/>
      <c r="Q1217" s="2908"/>
      <c r="R1217" s="2908"/>
      <c r="S1217" s="2908"/>
      <c r="T1217" s="2911"/>
      <c r="U1217" s="2751"/>
      <c r="V1217" s="145"/>
      <c r="W1217" s="159" t="s">
        <v>200</v>
      </c>
      <c r="X1217" s="937" t="s">
        <v>1699</v>
      </c>
      <c r="Y1217" s="147"/>
      <c r="Z1217" s="140"/>
      <c r="AA1217" s="116"/>
      <c r="AB1217" s="116"/>
      <c r="AC1217" s="116">
        <v>6000</v>
      </c>
      <c r="AD1217" s="28"/>
      <c r="AE1217" s="1511" t="s">
        <v>199</v>
      </c>
      <c r="AF1217" s="140"/>
      <c r="AG1217" s="1508"/>
      <c r="AH1217" s="2745"/>
    </row>
    <row r="1218" spans="1:34" ht="64.5" customHeight="1" x14ac:dyDescent="0.25">
      <c r="A1218" s="2572"/>
      <c r="B1218" s="2575"/>
      <c r="C1218" s="2753" t="s">
        <v>19</v>
      </c>
      <c r="D1218" s="2596" t="s">
        <v>20</v>
      </c>
      <c r="E1218" s="2878" t="s">
        <v>75</v>
      </c>
      <c r="F1218" s="2757" t="s">
        <v>200</v>
      </c>
      <c r="G1218" s="2845" t="s">
        <v>1700</v>
      </c>
      <c r="H1218" s="2845" t="s">
        <v>1701</v>
      </c>
      <c r="I1218" s="2845" t="s">
        <v>1702</v>
      </c>
      <c r="J1218" s="2760">
        <v>0</v>
      </c>
      <c r="K1218" s="2760">
        <v>1</v>
      </c>
      <c r="L1218" s="2761">
        <v>0</v>
      </c>
      <c r="M1218" s="2761">
        <v>4</v>
      </c>
      <c r="N1218" s="2845" t="s">
        <v>1703</v>
      </c>
      <c r="O1218" s="2960" t="s">
        <v>1704</v>
      </c>
      <c r="P1218" s="2732">
        <v>0</v>
      </c>
      <c r="Q1218" s="2734">
        <f>+AD1218</f>
        <v>5000</v>
      </c>
      <c r="R1218" s="2734">
        <v>0</v>
      </c>
      <c r="S1218" s="2734">
        <v>0</v>
      </c>
      <c r="T1218" s="2953">
        <f>SUM(P1218:R1219)</f>
        <v>5000</v>
      </c>
      <c r="U1218" s="2855" t="s">
        <v>1697</v>
      </c>
      <c r="V1218" s="82" t="s">
        <v>654</v>
      </c>
      <c r="W1218" s="669"/>
      <c r="X1218" s="670" t="s">
        <v>1705</v>
      </c>
      <c r="Y1218" s="652"/>
      <c r="Z1218" s="652"/>
      <c r="AA1218" s="652"/>
      <c r="AB1218" s="652"/>
      <c r="AC1218" s="652"/>
      <c r="AD1218" s="1509">
        <f>AC1219</f>
        <v>5000</v>
      </c>
      <c r="AE1218" s="32"/>
      <c r="AF1218" s="36"/>
      <c r="AG1218" s="36"/>
      <c r="AH1218" s="2744" t="s">
        <v>1706</v>
      </c>
    </row>
    <row r="1219" spans="1:34" ht="64.5" customHeight="1" x14ac:dyDescent="0.25">
      <c r="A1219" s="2572"/>
      <c r="B1219" s="2575"/>
      <c r="C1219" s="3107"/>
      <c r="D1219" s="2598"/>
      <c r="E1219" s="2879"/>
      <c r="F1219" s="2880"/>
      <c r="G1219" s="2846"/>
      <c r="H1219" s="2846"/>
      <c r="I1219" s="2846"/>
      <c r="J1219" s="2848"/>
      <c r="K1219" s="2848"/>
      <c r="L1219" s="2881"/>
      <c r="M1219" s="2881"/>
      <c r="N1219" s="2846"/>
      <c r="O1219" s="3108"/>
      <c r="P1219" s="2883"/>
      <c r="Q1219" s="2884"/>
      <c r="R1219" s="2884"/>
      <c r="S1219" s="2884"/>
      <c r="T1219" s="2955"/>
      <c r="U1219" s="2882"/>
      <c r="V1219" s="81"/>
      <c r="W1219" s="159" t="s">
        <v>200</v>
      </c>
      <c r="X1219" s="42" t="s">
        <v>1707</v>
      </c>
      <c r="Y1219" s="43"/>
      <c r="Z1219" s="44"/>
      <c r="AA1219" s="45"/>
      <c r="AB1219" s="27"/>
      <c r="AC1219" s="27">
        <v>5000</v>
      </c>
      <c r="AD1219" s="650"/>
      <c r="AE1219" s="1512" t="s">
        <v>199</v>
      </c>
      <c r="AF1219" s="29"/>
      <c r="AG1219" s="29"/>
      <c r="AH1219" s="2822"/>
    </row>
    <row r="1220" spans="1:34" ht="166.5" customHeight="1" x14ac:dyDescent="0.25">
      <c r="A1220" s="2572"/>
      <c r="B1220" s="2575"/>
      <c r="C1220" s="2010" t="s">
        <v>19</v>
      </c>
      <c r="D1220" s="1342" t="s">
        <v>20</v>
      </c>
      <c r="E1220" s="1343" t="s">
        <v>75</v>
      </c>
      <c r="F1220" s="1344" t="s">
        <v>200</v>
      </c>
      <c r="G1220" s="1345" t="s">
        <v>1708</v>
      </c>
      <c r="H1220" s="1345" t="s">
        <v>1709</v>
      </c>
      <c r="I1220" s="1345" t="s">
        <v>1710</v>
      </c>
      <c r="J1220" s="1346">
        <v>0</v>
      </c>
      <c r="K1220" s="1387">
        <v>218</v>
      </c>
      <c r="L1220" s="1347">
        <v>0</v>
      </c>
      <c r="M1220" s="1347">
        <v>8</v>
      </c>
      <c r="N1220" s="1345" t="s">
        <v>1711</v>
      </c>
      <c r="O1220" s="1348" t="s">
        <v>1712</v>
      </c>
      <c r="P1220" s="1349">
        <v>0</v>
      </c>
      <c r="Q1220" s="1350">
        <v>0</v>
      </c>
      <c r="R1220" s="1350">
        <v>0</v>
      </c>
      <c r="S1220" s="1350">
        <v>0</v>
      </c>
      <c r="T1220" s="1351">
        <f t="shared" ref="T1220:T1227" si="204">SUM(P1220:R1220)</f>
        <v>0</v>
      </c>
      <c r="U1220" s="1345" t="s">
        <v>1697</v>
      </c>
      <c r="V1220" s="531"/>
      <c r="W1220" s="191"/>
      <c r="X1220" s="532"/>
      <c r="Y1220" s="200"/>
      <c r="Z1220" s="201"/>
      <c r="AA1220" s="202"/>
      <c r="AB1220" s="203"/>
      <c r="AC1220" s="203"/>
      <c r="AD1220" s="204"/>
      <c r="AE1220" s="201"/>
      <c r="AF1220" s="205"/>
      <c r="AG1220" s="205"/>
      <c r="AH1220" s="1352" t="s">
        <v>1713</v>
      </c>
    </row>
    <row r="1221" spans="1:34" ht="127.5" customHeight="1" x14ac:dyDescent="0.25">
      <c r="A1221" s="2573"/>
      <c r="B1221" s="2576"/>
      <c r="C1221" s="2009" t="s">
        <v>19</v>
      </c>
      <c r="D1221" s="290" t="s">
        <v>20</v>
      </c>
      <c r="E1221" s="293" t="s">
        <v>77</v>
      </c>
      <c r="F1221" s="421" t="s">
        <v>200</v>
      </c>
      <c r="G1221" s="291" t="s">
        <v>1714</v>
      </c>
      <c r="H1221" s="291" t="s">
        <v>1715</v>
      </c>
      <c r="I1221" s="291" t="s">
        <v>1716</v>
      </c>
      <c r="J1221" s="301">
        <v>34</v>
      </c>
      <c r="K1221" s="301">
        <v>5</v>
      </c>
      <c r="L1221" s="294">
        <v>19</v>
      </c>
      <c r="M1221" s="294">
        <v>24</v>
      </c>
      <c r="N1221" s="291" t="s">
        <v>1717</v>
      </c>
      <c r="O1221" s="325" t="s">
        <v>1718</v>
      </c>
      <c r="P1221" s="305">
        <v>0</v>
      </c>
      <c r="Q1221" s="306">
        <v>0</v>
      </c>
      <c r="R1221" s="306">
        <v>0</v>
      </c>
      <c r="S1221" s="306">
        <v>0</v>
      </c>
      <c r="T1221" s="307">
        <f t="shared" si="204"/>
        <v>0</v>
      </c>
      <c r="U1221" s="291" t="s">
        <v>1697</v>
      </c>
      <c r="V1221" s="329"/>
      <c r="W1221" s="309"/>
      <c r="X1221" s="940"/>
      <c r="Y1221" s="311"/>
      <c r="Z1221" s="312"/>
      <c r="AA1221" s="313"/>
      <c r="AB1221" s="238"/>
      <c r="AC1221" s="238"/>
      <c r="AD1221" s="314"/>
      <c r="AE1221" s="312"/>
      <c r="AF1221" s="315"/>
      <c r="AG1221" s="315"/>
      <c r="AH1221" s="300" t="s">
        <v>1719</v>
      </c>
    </row>
    <row r="1222" spans="1:34" ht="88.5" customHeight="1" x14ac:dyDescent="0.25">
      <c r="A1222" s="2571" t="s">
        <v>163</v>
      </c>
      <c r="B1222" s="2568" t="s">
        <v>165</v>
      </c>
      <c r="C1222" s="2010" t="s">
        <v>19</v>
      </c>
      <c r="D1222" s="1342" t="s">
        <v>20</v>
      </c>
      <c r="E1222" s="1343" t="s">
        <v>71</v>
      </c>
      <c r="F1222" s="1344" t="s">
        <v>200</v>
      </c>
      <c r="G1222" s="1345" t="s">
        <v>1720</v>
      </c>
      <c r="H1222" s="1345" t="s">
        <v>1721</v>
      </c>
      <c r="I1222" s="1345" t="s">
        <v>1722</v>
      </c>
      <c r="J1222" s="1346">
        <v>0</v>
      </c>
      <c r="K1222" s="1346">
        <v>1</v>
      </c>
      <c r="L1222" s="1347">
        <v>0</v>
      </c>
      <c r="M1222" s="1347">
        <v>4</v>
      </c>
      <c r="N1222" s="1345" t="s">
        <v>1723</v>
      </c>
      <c r="O1222" s="1368" t="s">
        <v>1724</v>
      </c>
      <c r="P1222" s="1349">
        <v>0</v>
      </c>
      <c r="Q1222" s="1350">
        <v>0</v>
      </c>
      <c r="R1222" s="1350">
        <v>0</v>
      </c>
      <c r="S1222" s="1350">
        <v>0</v>
      </c>
      <c r="T1222" s="1351">
        <f t="shared" si="204"/>
        <v>0</v>
      </c>
      <c r="U1222" s="1345" t="s">
        <v>1671</v>
      </c>
      <c r="V1222" s="217"/>
      <c r="W1222" s="191"/>
      <c r="X1222" s="208"/>
      <c r="Y1222" s="200"/>
      <c r="Z1222" s="201"/>
      <c r="AA1222" s="202"/>
      <c r="AB1222" s="203"/>
      <c r="AC1222" s="203"/>
      <c r="AD1222" s="204"/>
      <c r="AE1222" s="201"/>
      <c r="AF1222" s="205"/>
      <c r="AG1222" s="205"/>
      <c r="AH1222" s="1510"/>
    </row>
    <row r="1223" spans="1:34" ht="130.5" customHeight="1" x14ac:dyDescent="0.25">
      <c r="A1223" s="2572"/>
      <c r="B1223" s="2569"/>
      <c r="C1223" s="2009" t="s">
        <v>19</v>
      </c>
      <c r="D1223" s="1331" t="s">
        <v>20</v>
      </c>
      <c r="E1223" s="1333" t="s">
        <v>77</v>
      </c>
      <c r="F1223" s="1335" t="s">
        <v>200</v>
      </c>
      <c r="G1223" s="1327" t="s">
        <v>1725</v>
      </c>
      <c r="H1223" s="1327" t="s">
        <v>1726</v>
      </c>
      <c r="I1223" s="1327" t="s">
        <v>1727</v>
      </c>
      <c r="J1223" s="1386">
        <v>5</v>
      </c>
      <c r="K1223" s="1386">
        <v>5</v>
      </c>
      <c r="L1223" s="1338">
        <v>19</v>
      </c>
      <c r="M1223" s="1338">
        <v>24</v>
      </c>
      <c r="N1223" s="1327" t="s">
        <v>1728</v>
      </c>
      <c r="O1223" s="1339" t="s">
        <v>1729</v>
      </c>
      <c r="P1223" s="1340">
        <v>0</v>
      </c>
      <c r="Q1223" s="1341">
        <v>0</v>
      </c>
      <c r="R1223" s="1341">
        <v>0</v>
      </c>
      <c r="S1223" s="1341">
        <v>0</v>
      </c>
      <c r="T1223" s="1326">
        <f t="shared" si="204"/>
        <v>0</v>
      </c>
      <c r="U1223" s="1327" t="s">
        <v>1697</v>
      </c>
      <c r="V1223" s="209"/>
      <c r="W1223" s="220"/>
      <c r="X1223" s="637"/>
      <c r="Y1223" s="211"/>
      <c r="Z1223" s="212"/>
      <c r="AA1223" s="213"/>
      <c r="AB1223" s="151"/>
      <c r="AC1223" s="151"/>
      <c r="AD1223" s="214"/>
      <c r="AE1223" s="212"/>
      <c r="AF1223" s="154"/>
      <c r="AG1223" s="154"/>
      <c r="AH1223" s="1329" t="s">
        <v>1745</v>
      </c>
    </row>
    <row r="1224" spans="1:34" ht="129.75" customHeight="1" x14ac:dyDescent="0.25">
      <c r="A1224" s="2572"/>
      <c r="B1224" s="2569"/>
      <c r="C1224" s="2010" t="s">
        <v>19</v>
      </c>
      <c r="D1224" s="1331" t="s">
        <v>20</v>
      </c>
      <c r="E1224" s="1333" t="s">
        <v>67</v>
      </c>
      <c r="F1224" s="1335" t="s">
        <v>200</v>
      </c>
      <c r="G1224" s="1327" t="s">
        <v>1730</v>
      </c>
      <c r="H1224" s="1327" t="s">
        <v>1731</v>
      </c>
      <c r="I1224" s="1327" t="s">
        <v>1732</v>
      </c>
      <c r="J1224" s="1337">
        <v>2</v>
      </c>
      <c r="K1224" s="1337">
        <v>2</v>
      </c>
      <c r="L1224" s="1338">
        <v>19</v>
      </c>
      <c r="M1224" s="1338">
        <v>24</v>
      </c>
      <c r="N1224" s="1327" t="s">
        <v>1733</v>
      </c>
      <c r="O1224" s="1339" t="s">
        <v>1734</v>
      </c>
      <c r="P1224" s="1340">
        <v>0</v>
      </c>
      <c r="Q1224" s="1341">
        <v>0</v>
      </c>
      <c r="R1224" s="1341">
        <v>0</v>
      </c>
      <c r="S1224" s="1341">
        <v>0</v>
      </c>
      <c r="T1224" s="1326">
        <f t="shared" si="204"/>
        <v>0</v>
      </c>
      <c r="U1224" s="1327" t="s">
        <v>1697</v>
      </c>
      <c r="V1224" s="209"/>
      <c r="W1224" s="220"/>
      <c r="X1224" s="940"/>
      <c r="Y1224" s="311"/>
      <c r="Z1224" s="312"/>
      <c r="AA1224" s="313"/>
      <c r="AB1224" s="238"/>
      <c r="AC1224" s="238"/>
      <c r="AD1224" s="314"/>
      <c r="AE1224" s="312"/>
      <c r="AF1224" s="315"/>
      <c r="AG1224" s="315"/>
      <c r="AH1224" s="1329" t="s">
        <v>1745</v>
      </c>
    </row>
    <row r="1225" spans="1:34" ht="90" customHeight="1" x14ac:dyDescent="0.25">
      <c r="A1225" s="2572"/>
      <c r="B1225" s="2569"/>
      <c r="C1225" s="2009" t="s">
        <v>19</v>
      </c>
      <c r="D1225" s="290" t="s">
        <v>20</v>
      </c>
      <c r="E1225" s="293" t="s">
        <v>74</v>
      </c>
      <c r="F1225" s="421" t="s">
        <v>200</v>
      </c>
      <c r="G1225" s="291" t="s">
        <v>1735</v>
      </c>
      <c r="H1225" s="291" t="s">
        <v>1050</v>
      </c>
      <c r="I1225" s="291" t="s">
        <v>1051</v>
      </c>
      <c r="J1225" s="301">
        <v>0</v>
      </c>
      <c r="K1225" s="301">
        <v>1</v>
      </c>
      <c r="L1225" s="294">
        <v>0</v>
      </c>
      <c r="M1225" s="294">
        <v>4</v>
      </c>
      <c r="N1225" s="291" t="s">
        <v>1736</v>
      </c>
      <c r="O1225" s="325" t="s">
        <v>1053</v>
      </c>
      <c r="P1225" s="305">
        <v>0</v>
      </c>
      <c r="Q1225" s="306">
        <v>0</v>
      </c>
      <c r="R1225" s="306">
        <v>0</v>
      </c>
      <c r="S1225" s="306">
        <v>0</v>
      </c>
      <c r="T1225" s="307">
        <f t="shared" si="204"/>
        <v>0</v>
      </c>
      <c r="U1225" s="291" t="s">
        <v>1636</v>
      </c>
      <c r="V1225" s="329"/>
      <c r="W1225" s="309"/>
      <c r="X1225" s="940"/>
      <c r="Y1225" s="311"/>
      <c r="Z1225" s="312"/>
      <c r="AA1225" s="313"/>
      <c r="AB1225" s="238"/>
      <c r="AC1225" s="238"/>
      <c r="AD1225" s="314"/>
      <c r="AE1225" s="312"/>
      <c r="AF1225" s="315"/>
      <c r="AG1225" s="315"/>
      <c r="AH1225" s="300" t="s">
        <v>1737</v>
      </c>
    </row>
    <row r="1226" spans="1:34" ht="87.75" customHeight="1" x14ac:dyDescent="0.25">
      <c r="A1226" s="2572"/>
      <c r="B1226" s="2569"/>
      <c r="C1226" s="2010" t="s">
        <v>19</v>
      </c>
      <c r="D1226" s="1342" t="s">
        <v>20</v>
      </c>
      <c r="E1226" s="1343" t="s">
        <v>74</v>
      </c>
      <c r="F1226" s="1344" t="s">
        <v>200</v>
      </c>
      <c r="G1226" s="1345" t="s">
        <v>1738</v>
      </c>
      <c r="H1226" s="1345" t="s">
        <v>1739</v>
      </c>
      <c r="I1226" s="1345" t="s">
        <v>1740</v>
      </c>
      <c r="J1226" s="1346">
        <v>6</v>
      </c>
      <c r="K1226" s="1346">
        <v>6</v>
      </c>
      <c r="L1226" s="1347">
        <v>6</v>
      </c>
      <c r="M1226" s="1347">
        <v>6</v>
      </c>
      <c r="N1226" s="1345" t="s">
        <v>1741</v>
      </c>
      <c r="O1226" s="1348" t="s">
        <v>1742</v>
      </c>
      <c r="P1226" s="1349">
        <v>0</v>
      </c>
      <c r="Q1226" s="1350">
        <v>0</v>
      </c>
      <c r="R1226" s="1350">
        <v>0</v>
      </c>
      <c r="S1226" s="1350">
        <v>0</v>
      </c>
      <c r="T1226" s="1351">
        <f t="shared" si="204"/>
        <v>0</v>
      </c>
      <c r="U1226" s="1345" t="s">
        <v>1671</v>
      </c>
      <c r="V1226" s="217"/>
      <c r="W1226" s="191"/>
      <c r="X1226" s="208"/>
      <c r="Y1226" s="200"/>
      <c r="Z1226" s="201"/>
      <c r="AA1226" s="202"/>
      <c r="AB1226" s="203"/>
      <c r="AC1226" s="203"/>
      <c r="AD1226" s="204"/>
      <c r="AE1226" s="201"/>
      <c r="AF1226" s="205"/>
      <c r="AG1226" s="205"/>
      <c r="AH1226" s="1352"/>
    </row>
    <row r="1227" spans="1:34" s="18" customFormat="1" ht="144" customHeight="1" thickBot="1" x14ac:dyDescent="0.3">
      <c r="A1227" s="2573"/>
      <c r="B1227" s="2569"/>
      <c r="C1227" s="2012" t="s">
        <v>19</v>
      </c>
      <c r="D1227" s="239" t="s">
        <v>20</v>
      </c>
      <c r="E1227" s="240" t="s">
        <v>74</v>
      </c>
      <c r="F1227" s="241" t="s">
        <v>200</v>
      </c>
      <c r="G1227" s="232" t="s">
        <v>1743</v>
      </c>
      <c r="H1227" s="232" t="s">
        <v>1684</v>
      </c>
      <c r="I1227" s="232" t="s">
        <v>1057</v>
      </c>
      <c r="J1227" s="242">
        <v>1</v>
      </c>
      <c r="K1227" s="242">
        <v>2</v>
      </c>
      <c r="L1227" s="243">
        <v>2</v>
      </c>
      <c r="M1227" s="243">
        <v>6</v>
      </c>
      <c r="N1227" s="232" t="s">
        <v>1744</v>
      </c>
      <c r="O1227" s="330" t="s">
        <v>224</v>
      </c>
      <c r="P1227" s="244">
        <v>0</v>
      </c>
      <c r="Q1227" s="245">
        <v>0</v>
      </c>
      <c r="R1227" s="245">
        <v>0</v>
      </c>
      <c r="S1227" s="245">
        <v>0</v>
      </c>
      <c r="T1227" s="317">
        <f t="shared" si="204"/>
        <v>0</v>
      </c>
      <c r="U1227" s="232" t="s">
        <v>1697</v>
      </c>
      <c r="V1227" s="318"/>
      <c r="W1227" s="319"/>
      <c r="X1227" s="320"/>
      <c r="Y1227" s="321"/>
      <c r="Z1227" s="235"/>
      <c r="AA1227" s="322"/>
      <c r="AB1227" s="322"/>
      <c r="AC1227" s="322"/>
      <c r="AD1227" s="234"/>
      <c r="AE1227" s="235"/>
      <c r="AF1227" s="236"/>
      <c r="AG1227" s="236"/>
      <c r="AH1227" s="237"/>
    </row>
    <row r="1228" spans="1:34" s="67" customFormat="1" ht="22.5" customHeight="1" thickBot="1" x14ac:dyDescent="0.3">
      <c r="A1228" s="2571" t="s">
        <v>163</v>
      </c>
      <c r="B1228" s="2570"/>
      <c r="C1228" s="2592" t="s">
        <v>137</v>
      </c>
      <c r="D1228" s="2592"/>
      <c r="E1228" s="2592"/>
      <c r="F1228" s="2592"/>
      <c r="G1228" s="2592"/>
      <c r="H1228" s="2592"/>
      <c r="I1228" s="2592"/>
      <c r="J1228" s="2592"/>
      <c r="K1228" s="2592"/>
      <c r="L1228" s="2592"/>
      <c r="M1228" s="2592"/>
      <c r="N1228" s="2592"/>
      <c r="O1228" s="101" t="s">
        <v>138</v>
      </c>
      <c r="P1228" s="117">
        <f>SUM(P1216:P1227)</f>
        <v>0</v>
      </c>
      <c r="Q1228" s="117">
        <f>SUM(Q1216:Q1227)</f>
        <v>5000</v>
      </c>
      <c r="R1228" s="117">
        <f>SUM(R1216:R1227)</f>
        <v>6000</v>
      </c>
      <c r="S1228" s="117">
        <f>SUM(S1216:S1227)</f>
        <v>0</v>
      </c>
      <c r="T1228" s="117">
        <f>SUM(T1216:T1227)</f>
        <v>11000</v>
      </c>
      <c r="U1228" s="103"/>
      <c r="V1228" s="3171" t="s">
        <v>139</v>
      </c>
      <c r="W1228" s="2592"/>
      <c r="X1228" s="2592"/>
      <c r="Y1228" s="2592"/>
      <c r="Z1228" s="2592"/>
      <c r="AA1228" s="2592"/>
      <c r="AB1228" s="2592"/>
      <c r="AC1228" s="101" t="s">
        <v>138</v>
      </c>
      <c r="AD1228" s="106">
        <f>SUM(AD1216:AD1227)</f>
        <v>11000</v>
      </c>
      <c r="AE1228" s="3172"/>
      <c r="AF1228" s="3173"/>
      <c r="AG1228" s="3173"/>
      <c r="AH1228" s="3174"/>
    </row>
    <row r="1229" spans="1:34" s="18" customFormat="1" ht="128.25" customHeight="1" x14ac:dyDescent="0.25">
      <c r="A1229" s="2572"/>
      <c r="B1229" s="2589" t="s">
        <v>166</v>
      </c>
      <c r="C1229" s="2021" t="s">
        <v>19</v>
      </c>
      <c r="D1229" s="1051" t="s">
        <v>20</v>
      </c>
      <c r="E1229" s="1057" t="s">
        <v>74</v>
      </c>
      <c r="F1229" s="1046" t="s">
        <v>200</v>
      </c>
      <c r="G1229" s="1060" t="s">
        <v>1007</v>
      </c>
      <c r="H1229" s="1060" t="s">
        <v>1061</v>
      </c>
      <c r="I1229" s="655" t="s">
        <v>1008</v>
      </c>
      <c r="J1229" s="656">
        <v>1</v>
      </c>
      <c r="K1229" s="656">
        <v>1</v>
      </c>
      <c r="L1229" s="657">
        <v>12</v>
      </c>
      <c r="M1229" s="657">
        <v>12</v>
      </c>
      <c r="N1229" s="1060" t="s">
        <v>1009</v>
      </c>
      <c r="O1229" s="658" t="s">
        <v>1010</v>
      </c>
      <c r="P1229" s="1050">
        <v>0</v>
      </c>
      <c r="Q1229" s="1049">
        <v>0</v>
      </c>
      <c r="R1229" s="1049">
        <v>0</v>
      </c>
      <c r="S1229" s="1048">
        <v>0</v>
      </c>
      <c r="T1229" s="1011">
        <f t="shared" ref="T1229:T1238" si="205">SUM(P1229:R1229)</f>
        <v>0</v>
      </c>
      <c r="U1229" s="655" t="s">
        <v>1011</v>
      </c>
      <c r="V1229" s="659"/>
      <c r="W1229" s="660"/>
      <c r="X1229" s="438"/>
      <c r="Y1229" s="439"/>
      <c r="Z1229" s="440"/>
      <c r="AA1229" s="441"/>
      <c r="AB1229" s="441"/>
      <c r="AC1229" s="441"/>
      <c r="AD1229" s="529"/>
      <c r="AE1229" s="440"/>
      <c r="AF1229" s="530"/>
      <c r="AG1229" s="530"/>
      <c r="AH1229" s="1030" t="s">
        <v>1012</v>
      </c>
    </row>
    <row r="1230" spans="1:34" ht="144" customHeight="1" x14ac:dyDescent="0.25">
      <c r="A1230" s="2572"/>
      <c r="B1230" s="2569"/>
      <c r="C1230" s="2013" t="s">
        <v>19</v>
      </c>
      <c r="D1230" s="290" t="s">
        <v>20</v>
      </c>
      <c r="E1230" s="293" t="s">
        <v>74</v>
      </c>
      <c r="F1230" s="421" t="s">
        <v>200</v>
      </c>
      <c r="G1230" s="291" t="s">
        <v>1013</v>
      </c>
      <c r="H1230" s="291" t="s">
        <v>1014</v>
      </c>
      <c r="I1230" s="291" t="s">
        <v>1015</v>
      </c>
      <c r="J1230" s="301">
        <v>0</v>
      </c>
      <c r="K1230" s="301">
        <v>2</v>
      </c>
      <c r="L1230" s="294">
        <v>0</v>
      </c>
      <c r="M1230" s="294">
        <v>2</v>
      </c>
      <c r="N1230" s="291" t="s">
        <v>1016</v>
      </c>
      <c r="O1230" s="653" t="s">
        <v>1017</v>
      </c>
      <c r="P1230" s="1066">
        <v>0</v>
      </c>
      <c r="Q1230" s="1037">
        <v>0</v>
      </c>
      <c r="R1230" s="1037">
        <v>0</v>
      </c>
      <c r="S1230" s="1037">
        <v>0</v>
      </c>
      <c r="T1230" s="645">
        <f t="shared" si="205"/>
        <v>0</v>
      </c>
      <c r="U1230" s="291" t="s">
        <v>1011</v>
      </c>
      <c r="V1230" s="302"/>
      <c r="W1230" s="299"/>
      <c r="X1230" s="435"/>
      <c r="Y1230" s="311"/>
      <c r="Z1230" s="312"/>
      <c r="AA1230" s="313"/>
      <c r="AB1230" s="238"/>
      <c r="AC1230" s="238"/>
      <c r="AD1230" s="314"/>
      <c r="AE1230" s="312"/>
      <c r="AF1230" s="315"/>
      <c r="AG1230" s="315"/>
      <c r="AH1230" s="300" t="s">
        <v>1255</v>
      </c>
    </row>
    <row r="1231" spans="1:34" ht="82.5" customHeight="1" x14ac:dyDescent="0.25">
      <c r="A1231" s="2572"/>
      <c r="B1231" s="2569"/>
      <c r="C1231" s="2013" t="s">
        <v>19</v>
      </c>
      <c r="D1231" s="290" t="s">
        <v>20</v>
      </c>
      <c r="E1231" s="293" t="s">
        <v>74</v>
      </c>
      <c r="F1231" s="421" t="s">
        <v>200</v>
      </c>
      <c r="G1231" s="291" t="s">
        <v>1018</v>
      </c>
      <c r="H1231" s="291" t="s">
        <v>1019</v>
      </c>
      <c r="I1231" s="291" t="s">
        <v>1020</v>
      </c>
      <c r="J1231" s="301">
        <v>3</v>
      </c>
      <c r="K1231" s="301">
        <v>3</v>
      </c>
      <c r="L1231" s="294">
        <v>2</v>
      </c>
      <c r="M1231" s="294">
        <v>2</v>
      </c>
      <c r="N1231" s="291" t="s">
        <v>1021</v>
      </c>
      <c r="O1231" s="653" t="s">
        <v>1022</v>
      </c>
      <c r="P1231" s="1066">
        <v>0</v>
      </c>
      <c r="Q1231" s="1037">
        <v>0</v>
      </c>
      <c r="R1231" s="1037">
        <v>0</v>
      </c>
      <c r="S1231" s="1037">
        <v>0</v>
      </c>
      <c r="T1231" s="645">
        <f t="shared" si="205"/>
        <v>0</v>
      </c>
      <c r="U1231" s="291" t="s">
        <v>1011</v>
      </c>
      <c r="V1231" s="661"/>
      <c r="W1231" s="83"/>
      <c r="X1231" s="47"/>
      <c r="Y1231" s="48"/>
      <c r="Z1231" s="49"/>
      <c r="AA1231" s="50"/>
      <c r="AB1231" s="238"/>
      <c r="AC1231" s="238"/>
      <c r="AD1231" s="51"/>
      <c r="AE1231" s="49"/>
      <c r="AF1231" s="52"/>
      <c r="AG1231" s="52"/>
      <c r="AH1231" s="1028"/>
    </row>
    <row r="1232" spans="1:34" ht="240" customHeight="1" x14ac:dyDescent="0.25">
      <c r="A1232" s="2573"/>
      <c r="B1232" s="2588"/>
      <c r="C1232" s="2013" t="s">
        <v>19</v>
      </c>
      <c r="D1232" s="290" t="s">
        <v>20</v>
      </c>
      <c r="E1232" s="293" t="s">
        <v>74</v>
      </c>
      <c r="F1232" s="421" t="s">
        <v>200</v>
      </c>
      <c r="G1232" s="291" t="s">
        <v>1023</v>
      </c>
      <c r="H1232" s="291" t="s">
        <v>1024</v>
      </c>
      <c r="I1232" s="291" t="s">
        <v>1025</v>
      </c>
      <c r="J1232" s="324">
        <v>0</v>
      </c>
      <c r="K1232" s="324">
        <v>0</v>
      </c>
      <c r="L1232" s="556">
        <v>0</v>
      </c>
      <c r="M1232" s="556">
        <v>0</v>
      </c>
      <c r="N1232" s="291" t="s">
        <v>1026</v>
      </c>
      <c r="O1232" s="653" t="s">
        <v>1027</v>
      </c>
      <c r="P1232" s="1055">
        <v>0</v>
      </c>
      <c r="Q1232" s="1031">
        <v>0</v>
      </c>
      <c r="R1232" s="1031">
        <v>0</v>
      </c>
      <c r="S1232" s="1031">
        <v>0</v>
      </c>
      <c r="T1232" s="646">
        <f t="shared" si="205"/>
        <v>0</v>
      </c>
      <c r="U1232" s="291" t="s">
        <v>1011</v>
      </c>
      <c r="V1232" s="644"/>
      <c r="W1232" s="77"/>
      <c r="X1232" s="12"/>
      <c r="Y1232" s="13"/>
      <c r="Z1232" s="14"/>
      <c r="AA1232" s="15"/>
      <c r="AB1232" s="34"/>
      <c r="AC1232" s="34"/>
      <c r="AD1232" s="17"/>
      <c r="AE1232" s="14"/>
      <c r="AF1232" s="36"/>
      <c r="AG1232" s="36"/>
      <c r="AH1232" s="1210" t="s">
        <v>1256</v>
      </c>
    </row>
    <row r="1233" spans="1:34" ht="117.75" customHeight="1" x14ac:dyDescent="0.25">
      <c r="A1233" s="2571" t="s">
        <v>163</v>
      </c>
      <c r="B1233" s="2577" t="s">
        <v>166</v>
      </c>
      <c r="C1233" s="2013" t="s">
        <v>19</v>
      </c>
      <c r="D1233" s="290" t="s">
        <v>20</v>
      </c>
      <c r="E1233" s="293" t="s">
        <v>74</v>
      </c>
      <c r="F1233" s="421" t="s">
        <v>200</v>
      </c>
      <c r="G1233" s="291" t="s">
        <v>1028</v>
      </c>
      <c r="H1233" s="291" t="s">
        <v>1029</v>
      </c>
      <c r="I1233" s="291" t="s">
        <v>1030</v>
      </c>
      <c r="J1233" s="324">
        <v>0</v>
      </c>
      <c r="K1233" s="324">
        <v>1</v>
      </c>
      <c r="L1233" s="556">
        <v>0</v>
      </c>
      <c r="M1233" s="556">
        <v>20</v>
      </c>
      <c r="N1233" s="291" t="s">
        <v>1031</v>
      </c>
      <c r="O1233" s="653" t="s">
        <v>1032</v>
      </c>
      <c r="P1233" s="295">
        <v>0</v>
      </c>
      <c r="Q1233" s="296">
        <v>0</v>
      </c>
      <c r="R1233" s="296">
        <v>0</v>
      </c>
      <c r="S1233" s="296">
        <v>0</v>
      </c>
      <c r="T1233" s="646">
        <f t="shared" si="205"/>
        <v>0</v>
      </c>
      <c r="U1233" s="291" t="s">
        <v>1011</v>
      </c>
      <c r="V1233" s="299"/>
      <c r="W1233" s="299"/>
      <c r="X1233" s="1015"/>
      <c r="Y1233" s="933"/>
      <c r="Z1233" s="534"/>
      <c r="AA1233" s="238"/>
      <c r="AB1233" s="238"/>
      <c r="AC1233" s="238"/>
      <c r="AD1233" s="298"/>
      <c r="AE1233" s="534"/>
      <c r="AF1233" s="315"/>
      <c r="AG1233" s="315"/>
      <c r="AH1233" s="648" t="s">
        <v>1257</v>
      </c>
    </row>
    <row r="1234" spans="1:34" s="18" customFormat="1" ht="207" customHeight="1" x14ac:dyDescent="0.25">
      <c r="A1234" s="2572"/>
      <c r="B1234" s="2578"/>
      <c r="C1234" s="2013" t="s">
        <v>19</v>
      </c>
      <c r="D1234" s="290" t="s">
        <v>20</v>
      </c>
      <c r="E1234" s="293" t="s">
        <v>74</v>
      </c>
      <c r="F1234" s="421" t="s">
        <v>200</v>
      </c>
      <c r="G1234" s="291" t="s">
        <v>1033</v>
      </c>
      <c r="H1234" s="291" t="s">
        <v>1034</v>
      </c>
      <c r="I1234" s="291" t="s">
        <v>1035</v>
      </c>
      <c r="J1234" s="324">
        <v>0</v>
      </c>
      <c r="K1234" s="324">
        <v>1</v>
      </c>
      <c r="L1234" s="556">
        <v>0</v>
      </c>
      <c r="M1234" s="556">
        <v>24</v>
      </c>
      <c r="N1234" s="291" t="s">
        <v>1036</v>
      </c>
      <c r="O1234" s="653" t="s">
        <v>1037</v>
      </c>
      <c r="P1234" s="1056">
        <v>0</v>
      </c>
      <c r="Q1234" s="1032">
        <v>0</v>
      </c>
      <c r="R1234" s="1032">
        <v>0</v>
      </c>
      <c r="S1234" s="1032">
        <v>0</v>
      </c>
      <c r="T1234" s="646">
        <f t="shared" si="205"/>
        <v>0</v>
      </c>
      <c r="U1234" s="1036" t="s">
        <v>1011</v>
      </c>
      <c r="V1234" s="327"/>
      <c r="W1234" s="327"/>
      <c r="X1234" s="947"/>
      <c r="Y1234" s="948"/>
      <c r="Z1234" s="222"/>
      <c r="AA1234" s="203"/>
      <c r="AB1234" s="203"/>
      <c r="AC1234" s="203"/>
      <c r="AD1234" s="640"/>
      <c r="AE1234" s="222"/>
      <c r="AF1234" s="205"/>
      <c r="AG1234" s="205"/>
      <c r="AH1234" s="1075"/>
    </row>
    <row r="1235" spans="1:34" s="18" customFormat="1" ht="179.25" customHeight="1" x14ac:dyDescent="0.25">
      <c r="A1235" s="2572"/>
      <c r="B1235" s="2578"/>
      <c r="C1235" s="2013" t="s">
        <v>19</v>
      </c>
      <c r="D1235" s="290" t="s">
        <v>20</v>
      </c>
      <c r="E1235" s="293" t="s">
        <v>77</v>
      </c>
      <c r="F1235" s="421" t="s">
        <v>200</v>
      </c>
      <c r="G1235" s="291" t="s">
        <v>1038</v>
      </c>
      <c r="H1235" s="291" t="s">
        <v>1039</v>
      </c>
      <c r="I1235" s="291" t="s">
        <v>1040</v>
      </c>
      <c r="J1235" s="324">
        <v>7</v>
      </c>
      <c r="K1235" s="324">
        <v>7</v>
      </c>
      <c r="L1235" s="556">
        <v>24</v>
      </c>
      <c r="M1235" s="556">
        <v>24</v>
      </c>
      <c r="N1235" s="291" t="s">
        <v>1041</v>
      </c>
      <c r="O1235" s="653" t="s">
        <v>1042</v>
      </c>
      <c r="P1235" s="295">
        <v>0</v>
      </c>
      <c r="Q1235" s="296">
        <v>0</v>
      </c>
      <c r="R1235" s="296">
        <v>0</v>
      </c>
      <c r="S1235" s="296">
        <v>0</v>
      </c>
      <c r="T1235" s="646">
        <f t="shared" si="205"/>
        <v>0</v>
      </c>
      <c r="U1235" s="291" t="s">
        <v>1011</v>
      </c>
      <c r="V1235" s="299"/>
      <c r="W1235" s="299"/>
      <c r="X1235" s="1015"/>
      <c r="Y1235" s="933"/>
      <c r="Z1235" s="534"/>
      <c r="AA1235" s="238"/>
      <c r="AB1235" s="238"/>
      <c r="AC1235" s="238"/>
      <c r="AD1235" s="298"/>
      <c r="AE1235" s="534"/>
      <c r="AF1235" s="315"/>
      <c r="AG1235" s="315"/>
      <c r="AH1235" s="648" t="s">
        <v>1258</v>
      </c>
    </row>
    <row r="1236" spans="1:34" s="18" customFormat="1" ht="78" customHeight="1" x14ac:dyDescent="0.25">
      <c r="A1236" s="2573"/>
      <c r="B1236" s="2579"/>
      <c r="C1236" s="2013" t="s">
        <v>19</v>
      </c>
      <c r="D1236" s="290" t="s">
        <v>20</v>
      </c>
      <c r="E1236" s="293" t="s">
        <v>74</v>
      </c>
      <c r="F1236" s="421" t="s">
        <v>200</v>
      </c>
      <c r="G1236" s="291" t="s">
        <v>1043</v>
      </c>
      <c r="H1236" s="291" t="s">
        <v>1044</v>
      </c>
      <c r="I1236" s="291" t="s">
        <v>1045</v>
      </c>
      <c r="J1236" s="324">
        <v>6</v>
      </c>
      <c r="K1236" s="324">
        <v>6</v>
      </c>
      <c r="L1236" s="556">
        <v>6</v>
      </c>
      <c r="M1236" s="556">
        <v>6</v>
      </c>
      <c r="N1236" s="291" t="s">
        <v>1046</v>
      </c>
      <c r="O1236" s="653" t="s">
        <v>1047</v>
      </c>
      <c r="P1236" s="1056">
        <v>0</v>
      </c>
      <c r="Q1236" s="1032">
        <v>0</v>
      </c>
      <c r="R1236" s="1032">
        <v>0</v>
      </c>
      <c r="S1236" s="1032">
        <v>0</v>
      </c>
      <c r="T1236" s="646">
        <f t="shared" si="205"/>
        <v>0</v>
      </c>
      <c r="U1236" s="1036" t="s">
        <v>1048</v>
      </c>
      <c r="V1236" s="327"/>
      <c r="W1236" s="327"/>
      <c r="X1236" s="947"/>
      <c r="Y1236" s="948"/>
      <c r="Z1236" s="222"/>
      <c r="AA1236" s="203"/>
      <c r="AB1236" s="203"/>
      <c r="AC1236" s="203"/>
      <c r="AD1236" s="640"/>
      <c r="AE1236" s="222"/>
      <c r="AF1236" s="205"/>
      <c r="AG1236" s="205"/>
      <c r="AH1236" s="1075"/>
    </row>
    <row r="1237" spans="1:34" s="18" customFormat="1" ht="195.75" customHeight="1" x14ac:dyDescent="0.25">
      <c r="A1237" s="2571" t="s">
        <v>163</v>
      </c>
      <c r="B1237" s="2568" t="s">
        <v>166</v>
      </c>
      <c r="C1237" s="2013" t="s">
        <v>19</v>
      </c>
      <c r="D1237" s="290" t="s">
        <v>20</v>
      </c>
      <c r="E1237" s="293" t="s">
        <v>74</v>
      </c>
      <c r="F1237" s="421" t="s">
        <v>200</v>
      </c>
      <c r="G1237" s="291" t="s">
        <v>1049</v>
      </c>
      <c r="H1237" s="291" t="s">
        <v>1050</v>
      </c>
      <c r="I1237" s="291" t="s">
        <v>1051</v>
      </c>
      <c r="J1237" s="324">
        <v>6</v>
      </c>
      <c r="K1237" s="324">
        <v>7</v>
      </c>
      <c r="L1237" s="556">
        <v>20</v>
      </c>
      <c r="M1237" s="556">
        <v>24</v>
      </c>
      <c r="N1237" s="291" t="s">
        <v>1052</v>
      </c>
      <c r="O1237" s="653" t="s">
        <v>1053</v>
      </c>
      <c r="P1237" s="295">
        <v>0</v>
      </c>
      <c r="Q1237" s="296">
        <v>0</v>
      </c>
      <c r="R1237" s="296">
        <v>0</v>
      </c>
      <c r="S1237" s="296">
        <v>0</v>
      </c>
      <c r="T1237" s="297">
        <f t="shared" si="205"/>
        <v>0</v>
      </c>
      <c r="U1237" s="291" t="s">
        <v>1054</v>
      </c>
      <c r="V1237" s="299"/>
      <c r="W1237" s="299"/>
      <c r="X1237" s="1015"/>
      <c r="Y1237" s="933"/>
      <c r="Z1237" s="534"/>
      <c r="AA1237" s="238"/>
      <c r="AB1237" s="238"/>
      <c r="AC1237" s="238"/>
      <c r="AD1237" s="298"/>
      <c r="AE1237" s="534"/>
      <c r="AF1237" s="315"/>
      <c r="AG1237" s="315"/>
      <c r="AH1237" s="648" t="s">
        <v>1259</v>
      </c>
    </row>
    <row r="1238" spans="1:34" s="18" customFormat="1" ht="118.5" customHeight="1" thickBot="1" x14ac:dyDescent="0.3">
      <c r="A1238" s="2572"/>
      <c r="B1238" s="2569"/>
      <c r="C1238" s="2018" t="s">
        <v>19</v>
      </c>
      <c r="D1238" s="239" t="s">
        <v>20</v>
      </c>
      <c r="E1238" s="240" t="s">
        <v>1055</v>
      </c>
      <c r="F1238" s="241" t="s">
        <v>200</v>
      </c>
      <c r="G1238" s="232" t="s">
        <v>1056</v>
      </c>
      <c r="H1238" s="232" t="s">
        <v>219</v>
      </c>
      <c r="I1238" s="232" t="s">
        <v>1057</v>
      </c>
      <c r="J1238" s="242">
        <v>1</v>
      </c>
      <c r="K1238" s="242">
        <v>2</v>
      </c>
      <c r="L1238" s="243">
        <v>2</v>
      </c>
      <c r="M1238" s="243">
        <v>6</v>
      </c>
      <c r="N1238" s="232" t="s">
        <v>1058</v>
      </c>
      <c r="O1238" s="654" t="s">
        <v>1059</v>
      </c>
      <c r="P1238" s="1074">
        <v>0</v>
      </c>
      <c r="Q1238" s="1038">
        <v>0</v>
      </c>
      <c r="R1238" s="1038">
        <v>0</v>
      </c>
      <c r="S1238" s="1038">
        <v>0</v>
      </c>
      <c r="T1238" s="1040">
        <f t="shared" si="205"/>
        <v>0</v>
      </c>
      <c r="U1238" s="1041" t="s">
        <v>1011</v>
      </c>
      <c r="V1238" s="642"/>
      <c r="W1238" s="642"/>
      <c r="X1238" s="278"/>
      <c r="Y1238" s="279"/>
      <c r="Z1238" s="643"/>
      <c r="AA1238" s="233"/>
      <c r="AB1238" s="233"/>
      <c r="AC1238" s="233"/>
      <c r="AD1238" s="432"/>
      <c r="AE1238" s="643"/>
      <c r="AF1238" s="378"/>
      <c r="AG1238" s="378"/>
      <c r="AH1238" s="638" t="s">
        <v>1060</v>
      </c>
    </row>
    <row r="1239" spans="1:34" s="67" customFormat="1" ht="22.5" customHeight="1" thickBot="1" x14ac:dyDescent="0.3">
      <c r="A1239" s="2572"/>
      <c r="B1239" s="2570"/>
      <c r="C1239" s="2592" t="s">
        <v>137</v>
      </c>
      <c r="D1239" s="2592"/>
      <c r="E1239" s="2592"/>
      <c r="F1239" s="2592"/>
      <c r="G1239" s="2592"/>
      <c r="H1239" s="2592"/>
      <c r="I1239" s="2592"/>
      <c r="J1239" s="2592"/>
      <c r="K1239" s="2592"/>
      <c r="L1239" s="2592"/>
      <c r="M1239" s="2592"/>
      <c r="N1239" s="2592"/>
      <c r="O1239" s="101" t="s">
        <v>138</v>
      </c>
      <c r="P1239" s="117">
        <f>SUM(P1229:P1238)</f>
        <v>0</v>
      </c>
      <c r="Q1239" s="117">
        <f>SUM(Q1229:Q1238)</f>
        <v>0</v>
      </c>
      <c r="R1239" s="117">
        <f>SUM(R1229:R1238)</f>
        <v>0</v>
      </c>
      <c r="S1239" s="117">
        <f>SUM(S1229:S1238)</f>
        <v>0</v>
      </c>
      <c r="T1239" s="117">
        <f>SUM(T1229:T1235)</f>
        <v>0</v>
      </c>
      <c r="U1239" s="103"/>
      <c r="V1239" s="3171" t="s">
        <v>139</v>
      </c>
      <c r="W1239" s="2592"/>
      <c r="X1239" s="2592"/>
      <c r="Y1239" s="2592"/>
      <c r="Z1239" s="2592"/>
      <c r="AA1239" s="2592"/>
      <c r="AB1239" s="2592"/>
      <c r="AC1239" s="101" t="s">
        <v>138</v>
      </c>
      <c r="AD1239" s="106">
        <f>SUM(AD1229:AD1238)</f>
        <v>0</v>
      </c>
      <c r="AE1239" s="3172"/>
      <c r="AF1239" s="3173"/>
      <c r="AG1239" s="3173"/>
      <c r="AH1239" s="3174"/>
    </row>
    <row r="1240" spans="1:34" s="18" customFormat="1" ht="18" customHeight="1" x14ac:dyDescent="0.25">
      <c r="A1240" s="2572"/>
      <c r="B1240" s="2587" t="s">
        <v>167</v>
      </c>
      <c r="C1240" s="3134" t="s">
        <v>19</v>
      </c>
      <c r="D1240" s="3004" t="s">
        <v>20</v>
      </c>
      <c r="E1240" s="3145" t="s">
        <v>77</v>
      </c>
      <c r="F1240" s="2862" t="s">
        <v>200</v>
      </c>
      <c r="G1240" s="3145" t="s">
        <v>1443</v>
      </c>
      <c r="H1240" s="3147" t="s">
        <v>1444</v>
      </c>
      <c r="I1240" s="3147" t="s">
        <v>1445</v>
      </c>
      <c r="J1240" s="3137">
        <v>30</v>
      </c>
      <c r="K1240" s="3137">
        <v>70</v>
      </c>
      <c r="L1240" s="3112">
        <v>8</v>
      </c>
      <c r="M1240" s="3112">
        <v>15</v>
      </c>
      <c r="N1240" s="3005" t="s">
        <v>1446</v>
      </c>
      <c r="O1240" s="3109" t="s">
        <v>1447</v>
      </c>
      <c r="P1240" s="3151">
        <v>0</v>
      </c>
      <c r="Q1240" s="3153">
        <v>0</v>
      </c>
      <c r="R1240" s="3153">
        <f>+AD1240</f>
        <v>4191.9229999999998</v>
      </c>
      <c r="S1240" s="3153">
        <v>0</v>
      </c>
      <c r="T1240" s="3159">
        <f>+SUM(P1240:R1278)</f>
        <v>4191.9229999999998</v>
      </c>
      <c r="U1240" s="3106" t="s">
        <v>1448</v>
      </c>
      <c r="V1240" s="1448" t="s">
        <v>638</v>
      </c>
      <c r="W1240" s="73"/>
      <c r="X1240" s="1458" t="s">
        <v>565</v>
      </c>
      <c r="Y1240" s="88"/>
      <c r="Z1240" s="89"/>
      <c r="AA1240" s="1478"/>
      <c r="AB1240" s="1478"/>
      <c r="AC1240" s="1478"/>
      <c r="AD1240" s="1479">
        <f>+SUM(AC1241:AC1278)</f>
        <v>4191.9229999999998</v>
      </c>
      <c r="AE1240" s="89"/>
      <c r="AF1240" s="91"/>
      <c r="AG1240" s="91"/>
      <c r="AH1240" s="2849" t="s">
        <v>1449</v>
      </c>
    </row>
    <row r="1241" spans="1:34" s="18" customFormat="1" ht="18" customHeight="1" x14ac:dyDescent="0.25">
      <c r="A1241" s="2572"/>
      <c r="B1241" s="2575"/>
      <c r="C1241" s="2754"/>
      <c r="D1241" s="2597"/>
      <c r="E1241" s="3140"/>
      <c r="F1241" s="2759"/>
      <c r="G1241" s="3140"/>
      <c r="H1241" s="3144"/>
      <c r="I1241" s="3144"/>
      <c r="J1241" s="3138"/>
      <c r="K1241" s="3138"/>
      <c r="L1241" s="3113"/>
      <c r="M1241" s="3113"/>
      <c r="N1241" s="2748"/>
      <c r="O1241" s="3110"/>
      <c r="P1241" s="2765"/>
      <c r="Q1241" s="2767"/>
      <c r="R1241" s="2767"/>
      <c r="S1241" s="2767"/>
      <c r="T1241" s="2781"/>
      <c r="U1241" s="2751"/>
      <c r="V1241" s="1449"/>
      <c r="W1241" s="74"/>
      <c r="X1241" s="1462" t="s">
        <v>1450</v>
      </c>
      <c r="Y1241" s="1470">
        <v>100</v>
      </c>
      <c r="Z1241" s="20" t="s">
        <v>1451</v>
      </c>
      <c r="AA1241" s="131">
        <v>6.26</v>
      </c>
      <c r="AB1241" s="131">
        <f t="shared" ref="AB1241:AB1278" si="206">Y1241*AA1241</f>
        <v>626</v>
      </c>
      <c r="AC1241" s="131">
        <f>AB1241</f>
        <v>626</v>
      </c>
      <c r="AD1241" s="785"/>
      <c r="AE1241" s="20"/>
      <c r="AF1241" s="23" t="s">
        <v>199</v>
      </c>
      <c r="AG1241" s="23"/>
      <c r="AH1241" s="2745"/>
    </row>
    <row r="1242" spans="1:34" s="18" customFormat="1" ht="18" customHeight="1" x14ac:dyDescent="0.25">
      <c r="A1242" s="2572"/>
      <c r="B1242" s="2575"/>
      <c r="C1242" s="2754"/>
      <c r="D1242" s="2597"/>
      <c r="E1242" s="3140"/>
      <c r="F1242" s="2759"/>
      <c r="G1242" s="3140"/>
      <c r="H1242" s="3144"/>
      <c r="I1242" s="3144"/>
      <c r="J1242" s="3138"/>
      <c r="K1242" s="3138"/>
      <c r="L1242" s="3113"/>
      <c r="M1242" s="3113"/>
      <c r="N1242" s="2748"/>
      <c r="O1242" s="3110"/>
      <c r="P1242" s="2765"/>
      <c r="Q1242" s="2767"/>
      <c r="R1242" s="2767"/>
      <c r="S1242" s="2767"/>
      <c r="T1242" s="2781"/>
      <c r="U1242" s="2751"/>
      <c r="V1242" s="1449"/>
      <c r="W1242" s="74"/>
      <c r="X1242" s="1462" t="s">
        <v>1595</v>
      </c>
      <c r="Y1242" s="1470">
        <v>200</v>
      </c>
      <c r="Z1242" s="20" t="s">
        <v>1451</v>
      </c>
      <c r="AA1242" s="131">
        <v>1.59</v>
      </c>
      <c r="AB1242" s="131">
        <f t="shared" si="206"/>
        <v>318</v>
      </c>
      <c r="AC1242" s="131">
        <f t="shared" ref="AC1242:AC1278" si="207">AB1242</f>
        <v>318</v>
      </c>
      <c r="AD1242" s="785"/>
      <c r="AE1242" s="20"/>
      <c r="AF1242" s="23" t="s">
        <v>199</v>
      </c>
      <c r="AG1242" s="23"/>
      <c r="AH1242" s="2745"/>
    </row>
    <row r="1243" spans="1:34" s="18" customFormat="1" ht="18" customHeight="1" x14ac:dyDescent="0.25">
      <c r="A1243" s="2572"/>
      <c r="B1243" s="2575"/>
      <c r="C1243" s="2754"/>
      <c r="D1243" s="2597"/>
      <c r="E1243" s="3140"/>
      <c r="F1243" s="2759"/>
      <c r="G1243" s="3140"/>
      <c r="H1243" s="3144"/>
      <c r="I1243" s="3144"/>
      <c r="J1243" s="3138"/>
      <c r="K1243" s="3138"/>
      <c r="L1243" s="3113"/>
      <c r="M1243" s="3113"/>
      <c r="N1243" s="2748"/>
      <c r="O1243" s="3110"/>
      <c r="P1243" s="2765"/>
      <c r="Q1243" s="2767"/>
      <c r="R1243" s="2767"/>
      <c r="S1243" s="2767"/>
      <c r="T1243" s="2781"/>
      <c r="U1243" s="2751"/>
      <c r="V1243" s="1449"/>
      <c r="W1243" s="1450" t="s">
        <v>1452</v>
      </c>
      <c r="X1243" s="1462" t="s">
        <v>1453</v>
      </c>
      <c r="Y1243" s="1470">
        <v>50</v>
      </c>
      <c r="Z1243" s="20" t="s">
        <v>1451</v>
      </c>
      <c r="AA1243" s="131">
        <v>2.1</v>
      </c>
      <c r="AB1243" s="131">
        <f t="shared" si="206"/>
        <v>105</v>
      </c>
      <c r="AC1243" s="131">
        <f t="shared" si="207"/>
        <v>105</v>
      </c>
      <c r="AD1243" s="785"/>
      <c r="AE1243" s="20"/>
      <c r="AF1243" s="23" t="s">
        <v>199</v>
      </c>
      <c r="AG1243" s="23"/>
      <c r="AH1243" s="2745"/>
    </row>
    <row r="1244" spans="1:34" s="18" customFormat="1" ht="18" customHeight="1" x14ac:dyDescent="0.25">
      <c r="A1244" s="2572"/>
      <c r="B1244" s="2575"/>
      <c r="C1244" s="2754"/>
      <c r="D1244" s="2597"/>
      <c r="E1244" s="3140"/>
      <c r="F1244" s="2759"/>
      <c r="G1244" s="3140"/>
      <c r="H1244" s="3144"/>
      <c r="I1244" s="3144"/>
      <c r="J1244" s="3138"/>
      <c r="K1244" s="3138"/>
      <c r="L1244" s="3113"/>
      <c r="M1244" s="3113"/>
      <c r="N1244" s="2748"/>
      <c r="O1244" s="3110"/>
      <c r="P1244" s="2765"/>
      <c r="Q1244" s="2767"/>
      <c r="R1244" s="2767"/>
      <c r="S1244" s="2767"/>
      <c r="T1244" s="2781"/>
      <c r="U1244" s="2751"/>
      <c r="V1244" s="1449"/>
      <c r="W1244" s="1450" t="s">
        <v>1454</v>
      </c>
      <c r="X1244" s="1462" t="s">
        <v>1596</v>
      </c>
      <c r="Y1244" s="1470">
        <v>600</v>
      </c>
      <c r="Z1244" s="20" t="s">
        <v>1451</v>
      </c>
      <c r="AA1244" s="131">
        <v>0.11</v>
      </c>
      <c r="AB1244" s="131">
        <f t="shared" si="206"/>
        <v>66</v>
      </c>
      <c r="AC1244" s="131">
        <f t="shared" si="207"/>
        <v>66</v>
      </c>
      <c r="AD1244" s="785"/>
      <c r="AE1244" s="20"/>
      <c r="AF1244" s="23" t="s">
        <v>199</v>
      </c>
      <c r="AG1244" s="23"/>
      <c r="AH1244" s="2745"/>
    </row>
    <row r="1245" spans="1:34" s="18" customFormat="1" ht="18" customHeight="1" x14ac:dyDescent="0.25">
      <c r="A1245" s="2572"/>
      <c r="B1245" s="2575"/>
      <c r="C1245" s="2754"/>
      <c r="D1245" s="2597"/>
      <c r="E1245" s="3140"/>
      <c r="F1245" s="2759"/>
      <c r="G1245" s="3140"/>
      <c r="H1245" s="3144"/>
      <c r="I1245" s="3144"/>
      <c r="J1245" s="3138"/>
      <c r="K1245" s="3138"/>
      <c r="L1245" s="3113"/>
      <c r="M1245" s="3113"/>
      <c r="N1245" s="2748"/>
      <c r="O1245" s="3110"/>
      <c r="P1245" s="2765"/>
      <c r="Q1245" s="2767"/>
      <c r="R1245" s="2767"/>
      <c r="S1245" s="2767"/>
      <c r="T1245" s="2781"/>
      <c r="U1245" s="2751"/>
      <c r="V1245" s="1449"/>
      <c r="W1245" s="1450"/>
      <c r="X1245" s="1462" t="s">
        <v>1455</v>
      </c>
      <c r="Y1245" s="1470">
        <v>100</v>
      </c>
      <c r="Z1245" s="20" t="s">
        <v>1451</v>
      </c>
      <c r="AA1245" s="131">
        <v>2.72</v>
      </c>
      <c r="AB1245" s="131">
        <f t="shared" si="206"/>
        <v>272</v>
      </c>
      <c r="AC1245" s="131">
        <f t="shared" si="207"/>
        <v>272</v>
      </c>
      <c r="AD1245" s="785"/>
      <c r="AE1245" s="20"/>
      <c r="AF1245" s="23" t="s">
        <v>199</v>
      </c>
      <c r="AG1245" s="23"/>
      <c r="AH1245" s="2745"/>
    </row>
    <row r="1246" spans="1:34" s="18" customFormat="1" ht="18" customHeight="1" x14ac:dyDescent="0.25">
      <c r="A1246" s="2572"/>
      <c r="B1246" s="2575"/>
      <c r="C1246" s="2754"/>
      <c r="D1246" s="2597"/>
      <c r="E1246" s="3140"/>
      <c r="F1246" s="2759"/>
      <c r="G1246" s="3140"/>
      <c r="H1246" s="3144"/>
      <c r="I1246" s="3144"/>
      <c r="J1246" s="3138"/>
      <c r="K1246" s="3138"/>
      <c r="L1246" s="3113"/>
      <c r="M1246" s="3113"/>
      <c r="N1246" s="2748"/>
      <c r="O1246" s="3110"/>
      <c r="P1246" s="2765"/>
      <c r="Q1246" s="2767"/>
      <c r="R1246" s="2767"/>
      <c r="S1246" s="2767"/>
      <c r="T1246" s="2781"/>
      <c r="U1246" s="2751"/>
      <c r="V1246" s="1449"/>
      <c r="W1246" s="1450" t="s">
        <v>1456</v>
      </c>
      <c r="X1246" s="1462" t="s">
        <v>1457</v>
      </c>
      <c r="Y1246" s="1470">
        <v>600</v>
      </c>
      <c r="Z1246" s="20" t="s">
        <v>1451</v>
      </c>
      <c r="AA1246" s="131">
        <v>0.11</v>
      </c>
      <c r="AB1246" s="131">
        <f t="shared" si="206"/>
        <v>66</v>
      </c>
      <c r="AC1246" s="131">
        <f t="shared" si="207"/>
        <v>66</v>
      </c>
      <c r="AD1246" s="785"/>
      <c r="AE1246" s="20"/>
      <c r="AF1246" s="23" t="s">
        <v>199</v>
      </c>
      <c r="AG1246" s="23"/>
      <c r="AH1246" s="2745"/>
    </row>
    <row r="1247" spans="1:34" s="18" customFormat="1" ht="18" customHeight="1" x14ac:dyDescent="0.25">
      <c r="A1247" s="2572"/>
      <c r="B1247" s="2575"/>
      <c r="C1247" s="2754"/>
      <c r="D1247" s="2597"/>
      <c r="E1247" s="3140"/>
      <c r="F1247" s="2759"/>
      <c r="G1247" s="3140"/>
      <c r="H1247" s="3144"/>
      <c r="I1247" s="3144"/>
      <c r="J1247" s="3138"/>
      <c r="K1247" s="3138"/>
      <c r="L1247" s="3113"/>
      <c r="M1247" s="3113"/>
      <c r="N1247" s="2748"/>
      <c r="O1247" s="3110"/>
      <c r="P1247" s="2765"/>
      <c r="Q1247" s="2767"/>
      <c r="R1247" s="2767"/>
      <c r="S1247" s="2767"/>
      <c r="T1247" s="2781"/>
      <c r="U1247" s="2751"/>
      <c r="V1247" s="1449"/>
      <c r="W1247" s="1450" t="s">
        <v>1458</v>
      </c>
      <c r="X1247" s="1462" t="s">
        <v>1597</v>
      </c>
      <c r="Y1247" s="1470">
        <v>100</v>
      </c>
      <c r="Z1247" s="20" t="s">
        <v>1451</v>
      </c>
      <c r="AA1247" s="131">
        <v>0.45</v>
      </c>
      <c r="AB1247" s="131">
        <f t="shared" si="206"/>
        <v>45</v>
      </c>
      <c r="AC1247" s="131">
        <f t="shared" si="207"/>
        <v>45</v>
      </c>
      <c r="AD1247" s="785"/>
      <c r="AE1247" s="20"/>
      <c r="AF1247" s="23" t="s">
        <v>199</v>
      </c>
      <c r="AG1247" s="23"/>
      <c r="AH1247" s="2745"/>
    </row>
    <row r="1248" spans="1:34" s="18" customFormat="1" ht="18" customHeight="1" x14ac:dyDescent="0.25">
      <c r="A1248" s="2572"/>
      <c r="B1248" s="2575"/>
      <c r="C1248" s="2754"/>
      <c r="D1248" s="2597"/>
      <c r="E1248" s="3140"/>
      <c r="F1248" s="2759"/>
      <c r="G1248" s="3140"/>
      <c r="H1248" s="3144"/>
      <c r="I1248" s="3144"/>
      <c r="J1248" s="3138"/>
      <c r="K1248" s="3138"/>
      <c r="L1248" s="3113"/>
      <c r="M1248" s="3113"/>
      <c r="N1248" s="2748"/>
      <c r="O1248" s="3110"/>
      <c r="P1248" s="2765"/>
      <c r="Q1248" s="2767"/>
      <c r="R1248" s="2767"/>
      <c r="S1248" s="2767"/>
      <c r="T1248" s="2781"/>
      <c r="U1248" s="2751"/>
      <c r="V1248" s="1449"/>
      <c r="W1248" s="1450" t="s">
        <v>1459</v>
      </c>
      <c r="X1248" s="1462" t="s">
        <v>1460</v>
      </c>
      <c r="Y1248" s="1470">
        <v>100</v>
      </c>
      <c r="Z1248" s="20" t="s">
        <v>1451</v>
      </c>
      <c r="AA1248" s="131">
        <v>0.41</v>
      </c>
      <c r="AB1248" s="131">
        <f t="shared" si="206"/>
        <v>41</v>
      </c>
      <c r="AC1248" s="131">
        <f t="shared" si="207"/>
        <v>41</v>
      </c>
      <c r="AD1248" s="785"/>
      <c r="AE1248" s="20"/>
      <c r="AF1248" s="23" t="s">
        <v>199</v>
      </c>
      <c r="AG1248" s="23"/>
      <c r="AH1248" s="2745"/>
    </row>
    <row r="1249" spans="1:34" s="18" customFormat="1" ht="18" customHeight="1" x14ac:dyDescent="0.25">
      <c r="A1249" s="2572"/>
      <c r="B1249" s="2575"/>
      <c r="C1249" s="2754"/>
      <c r="D1249" s="2597"/>
      <c r="E1249" s="3140"/>
      <c r="F1249" s="2759"/>
      <c r="G1249" s="3140"/>
      <c r="H1249" s="3144"/>
      <c r="I1249" s="3144"/>
      <c r="J1249" s="3138"/>
      <c r="K1249" s="3138"/>
      <c r="L1249" s="3113"/>
      <c r="M1249" s="3113"/>
      <c r="N1249" s="2748"/>
      <c r="O1249" s="3110"/>
      <c r="P1249" s="2765"/>
      <c r="Q1249" s="2767"/>
      <c r="R1249" s="2767"/>
      <c r="S1249" s="2767"/>
      <c r="T1249" s="2781"/>
      <c r="U1249" s="2751"/>
      <c r="V1249" s="1449"/>
      <c r="W1249" s="1450" t="s">
        <v>1461</v>
      </c>
      <c r="X1249" s="1462" t="s">
        <v>1598</v>
      </c>
      <c r="Y1249" s="1470">
        <v>100</v>
      </c>
      <c r="Z1249" s="20" t="s">
        <v>1451</v>
      </c>
      <c r="AA1249" s="131">
        <v>0.12</v>
      </c>
      <c r="AB1249" s="131">
        <f t="shared" si="206"/>
        <v>12</v>
      </c>
      <c r="AC1249" s="131">
        <f t="shared" si="207"/>
        <v>12</v>
      </c>
      <c r="AD1249" s="785"/>
      <c r="AE1249" s="20"/>
      <c r="AF1249" s="23" t="s">
        <v>199</v>
      </c>
      <c r="AG1249" s="23"/>
      <c r="AH1249" s="2745"/>
    </row>
    <row r="1250" spans="1:34" s="18" customFormat="1" ht="18" customHeight="1" x14ac:dyDescent="0.25">
      <c r="A1250" s="2572"/>
      <c r="B1250" s="2575"/>
      <c r="C1250" s="2754"/>
      <c r="D1250" s="2597"/>
      <c r="E1250" s="3140"/>
      <c r="F1250" s="2759"/>
      <c r="G1250" s="3140"/>
      <c r="H1250" s="3144"/>
      <c r="I1250" s="3144"/>
      <c r="J1250" s="3138"/>
      <c r="K1250" s="3138"/>
      <c r="L1250" s="3113"/>
      <c r="M1250" s="3113"/>
      <c r="N1250" s="2748"/>
      <c r="O1250" s="3110"/>
      <c r="P1250" s="2765"/>
      <c r="Q1250" s="2767"/>
      <c r="R1250" s="2767"/>
      <c r="S1250" s="2767"/>
      <c r="T1250" s="2781"/>
      <c r="U1250" s="2751"/>
      <c r="V1250" s="1449"/>
      <c r="W1250" s="1450" t="s">
        <v>1462</v>
      </c>
      <c r="X1250" s="1462" t="s">
        <v>1463</v>
      </c>
      <c r="Y1250" s="1470">
        <v>500</v>
      </c>
      <c r="Z1250" s="20" t="s">
        <v>1451</v>
      </c>
      <c r="AA1250" s="131">
        <v>0.18</v>
      </c>
      <c r="AB1250" s="131">
        <f t="shared" si="206"/>
        <v>90</v>
      </c>
      <c r="AC1250" s="131">
        <f t="shared" si="207"/>
        <v>90</v>
      </c>
      <c r="AD1250" s="785"/>
      <c r="AE1250" s="20"/>
      <c r="AF1250" s="23" t="s">
        <v>199</v>
      </c>
      <c r="AG1250" s="23"/>
      <c r="AH1250" s="2745"/>
    </row>
    <row r="1251" spans="1:34" s="18" customFormat="1" ht="18" customHeight="1" x14ac:dyDescent="0.25">
      <c r="A1251" s="2572"/>
      <c r="B1251" s="2575"/>
      <c r="C1251" s="2754"/>
      <c r="D1251" s="2597"/>
      <c r="E1251" s="3140"/>
      <c r="F1251" s="2759"/>
      <c r="G1251" s="3140"/>
      <c r="H1251" s="3144"/>
      <c r="I1251" s="3144"/>
      <c r="J1251" s="3138"/>
      <c r="K1251" s="3138"/>
      <c r="L1251" s="3113"/>
      <c r="M1251" s="3113"/>
      <c r="N1251" s="2748"/>
      <c r="O1251" s="3110"/>
      <c r="P1251" s="2765"/>
      <c r="Q1251" s="2767"/>
      <c r="R1251" s="2767"/>
      <c r="S1251" s="2767"/>
      <c r="T1251" s="2781"/>
      <c r="U1251" s="2751"/>
      <c r="V1251" s="1449"/>
      <c r="W1251" s="1450" t="s">
        <v>1464</v>
      </c>
      <c r="X1251" s="1462" t="s">
        <v>1465</v>
      </c>
      <c r="Y1251" s="1470">
        <v>500</v>
      </c>
      <c r="Z1251" s="20" t="s">
        <v>1451</v>
      </c>
      <c r="AA1251" s="131">
        <v>0.04</v>
      </c>
      <c r="AB1251" s="131">
        <f t="shared" si="206"/>
        <v>20</v>
      </c>
      <c r="AC1251" s="131">
        <f t="shared" si="207"/>
        <v>20</v>
      </c>
      <c r="AD1251" s="785"/>
      <c r="AE1251" s="20"/>
      <c r="AF1251" s="23" t="s">
        <v>199</v>
      </c>
      <c r="AG1251" s="23"/>
      <c r="AH1251" s="2745"/>
    </row>
    <row r="1252" spans="1:34" s="18" customFormat="1" ht="18" customHeight="1" x14ac:dyDescent="0.25">
      <c r="A1252" s="2572"/>
      <c r="B1252" s="2575"/>
      <c r="C1252" s="2754"/>
      <c r="D1252" s="2597"/>
      <c r="E1252" s="3140"/>
      <c r="F1252" s="2759"/>
      <c r="G1252" s="3140"/>
      <c r="H1252" s="3144"/>
      <c r="I1252" s="3144"/>
      <c r="J1252" s="3138"/>
      <c r="K1252" s="3138"/>
      <c r="L1252" s="3113"/>
      <c r="M1252" s="3113"/>
      <c r="N1252" s="2748"/>
      <c r="O1252" s="3110"/>
      <c r="P1252" s="2765"/>
      <c r="Q1252" s="2767"/>
      <c r="R1252" s="2767"/>
      <c r="S1252" s="2767"/>
      <c r="T1252" s="2781"/>
      <c r="U1252" s="2751"/>
      <c r="V1252" s="1449"/>
      <c r="W1252" s="74"/>
      <c r="X1252" s="1463" t="s">
        <v>1466</v>
      </c>
      <c r="Y1252" s="1470">
        <v>150</v>
      </c>
      <c r="Z1252" s="20" t="s">
        <v>1451</v>
      </c>
      <c r="AA1252" s="513">
        <v>0.6</v>
      </c>
      <c r="AB1252" s="513">
        <f t="shared" si="206"/>
        <v>90</v>
      </c>
      <c r="AC1252" s="131">
        <f t="shared" si="207"/>
        <v>90</v>
      </c>
      <c r="AD1252" s="785"/>
      <c r="AE1252" s="20"/>
      <c r="AF1252" s="23" t="s">
        <v>199</v>
      </c>
      <c r="AG1252" s="23"/>
      <c r="AH1252" s="2745"/>
    </row>
    <row r="1253" spans="1:34" s="18" customFormat="1" ht="18" customHeight="1" x14ac:dyDescent="0.25">
      <c r="A1253" s="2572"/>
      <c r="B1253" s="2575"/>
      <c r="C1253" s="2754"/>
      <c r="D1253" s="2597"/>
      <c r="E1253" s="3140"/>
      <c r="F1253" s="2759"/>
      <c r="G1253" s="3140"/>
      <c r="H1253" s="3144"/>
      <c r="I1253" s="3144"/>
      <c r="J1253" s="3138"/>
      <c r="K1253" s="3138"/>
      <c r="L1253" s="3113"/>
      <c r="M1253" s="3113"/>
      <c r="N1253" s="2748"/>
      <c r="O1253" s="3110"/>
      <c r="P1253" s="2765"/>
      <c r="Q1253" s="2767"/>
      <c r="R1253" s="2767"/>
      <c r="S1253" s="2767"/>
      <c r="T1253" s="2781"/>
      <c r="U1253" s="2751"/>
      <c r="V1253" s="1449"/>
      <c r="W1253" s="74"/>
      <c r="X1253" s="1462" t="s">
        <v>1599</v>
      </c>
      <c r="Y1253" s="1470">
        <v>400</v>
      </c>
      <c r="Z1253" s="20" t="s">
        <v>1451</v>
      </c>
      <c r="AA1253" s="131">
        <v>0.49</v>
      </c>
      <c r="AB1253" s="131">
        <f t="shared" si="206"/>
        <v>196</v>
      </c>
      <c r="AC1253" s="131">
        <f t="shared" si="207"/>
        <v>196</v>
      </c>
      <c r="AD1253" s="785"/>
      <c r="AE1253" s="20"/>
      <c r="AF1253" s="23" t="s">
        <v>199</v>
      </c>
      <c r="AG1253" s="23"/>
      <c r="AH1253" s="2745"/>
    </row>
    <row r="1254" spans="1:34" s="18" customFormat="1" ht="18" customHeight="1" x14ac:dyDescent="0.25">
      <c r="A1254" s="2572"/>
      <c r="B1254" s="2575"/>
      <c r="C1254" s="2754"/>
      <c r="D1254" s="2597"/>
      <c r="E1254" s="3140"/>
      <c r="F1254" s="2759"/>
      <c r="G1254" s="3140"/>
      <c r="H1254" s="3144"/>
      <c r="I1254" s="3144"/>
      <c r="J1254" s="3138"/>
      <c r="K1254" s="3138"/>
      <c r="L1254" s="3113"/>
      <c r="M1254" s="3113"/>
      <c r="N1254" s="2748"/>
      <c r="O1254" s="3110"/>
      <c r="P1254" s="2765"/>
      <c r="Q1254" s="2767"/>
      <c r="R1254" s="2767"/>
      <c r="S1254" s="2767"/>
      <c r="T1254" s="2781"/>
      <c r="U1254" s="2751"/>
      <c r="V1254" s="1449"/>
      <c r="W1254" s="1450" t="s">
        <v>1467</v>
      </c>
      <c r="X1254" s="1463" t="s">
        <v>1468</v>
      </c>
      <c r="Y1254" s="1470">
        <v>20</v>
      </c>
      <c r="Z1254" s="20" t="s">
        <v>1469</v>
      </c>
      <c r="AA1254" s="131">
        <v>1.2</v>
      </c>
      <c r="AB1254" s="131">
        <f t="shared" si="206"/>
        <v>24</v>
      </c>
      <c r="AC1254" s="131">
        <f t="shared" si="207"/>
        <v>24</v>
      </c>
      <c r="AD1254" s="785"/>
      <c r="AE1254" s="20"/>
      <c r="AF1254" s="23" t="s">
        <v>199</v>
      </c>
      <c r="AG1254" s="23"/>
      <c r="AH1254" s="2745"/>
    </row>
    <row r="1255" spans="1:34" s="18" customFormat="1" ht="33.950000000000003" customHeight="1" x14ac:dyDescent="0.25">
      <c r="A1255" s="2572"/>
      <c r="B1255" s="2575"/>
      <c r="C1255" s="2754"/>
      <c r="D1255" s="2597"/>
      <c r="E1255" s="3140"/>
      <c r="F1255" s="2759"/>
      <c r="G1255" s="3140"/>
      <c r="H1255" s="3144"/>
      <c r="I1255" s="3144"/>
      <c r="J1255" s="3138"/>
      <c r="K1255" s="3138"/>
      <c r="L1255" s="3113"/>
      <c r="M1255" s="3113"/>
      <c r="N1255" s="2748"/>
      <c r="O1255" s="3110"/>
      <c r="P1255" s="2765"/>
      <c r="Q1255" s="2767"/>
      <c r="R1255" s="2767"/>
      <c r="S1255" s="2767"/>
      <c r="T1255" s="2781"/>
      <c r="U1255" s="2751"/>
      <c r="V1255" s="1449"/>
      <c r="W1255" s="1450" t="s">
        <v>1470</v>
      </c>
      <c r="X1255" s="1463" t="s">
        <v>1600</v>
      </c>
      <c r="Y1255" s="1470">
        <v>100</v>
      </c>
      <c r="Z1255" s="20" t="s">
        <v>1451</v>
      </c>
      <c r="AA1255" s="131">
        <v>1.2</v>
      </c>
      <c r="AB1255" s="131">
        <f t="shared" si="206"/>
        <v>120</v>
      </c>
      <c r="AC1255" s="131">
        <f t="shared" si="207"/>
        <v>120</v>
      </c>
      <c r="AD1255" s="785"/>
      <c r="AE1255" s="20"/>
      <c r="AF1255" s="23" t="s">
        <v>199</v>
      </c>
      <c r="AG1255" s="23"/>
      <c r="AH1255" s="2745"/>
    </row>
    <row r="1256" spans="1:34" s="18" customFormat="1" ht="18" customHeight="1" x14ac:dyDescent="0.25">
      <c r="A1256" s="2573"/>
      <c r="B1256" s="2576"/>
      <c r="C1256" s="2754"/>
      <c r="D1256" s="2597"/>
      <c r="E1256" s="3140"/>
      <c r="F1256" s="2759"/>
      <c r="G1256" s="3140"/>
      <c r="H1256" s="3144"/>
      <c r="I1256" s="3144"/>
      <c r="J1256" s="3138"/>
      <c r="K1256" s="3138"/>
      <c r="L1256" s="3113"/>
      <c r="M1256" s="3113"/>
      <c r="N1256" s="2748"/>
      <c r="O1256" s="3110"/>
      <c r="P1256" s="2765"/>
      <c r="Q1256" s="2767"/>
      <c r="R1256" s="2767"/>
      <c r="S1256" s="2767"/>
      <c r="T1256" s="2781"/>
      <c r="U1256" s="2751"/>
      <c r="V1256" s="1449"/>
      <c r="W1256" s="1450" t="s">
        <v>1471</v>
      </c>
      <c r="X1256" s="1462" t="s">
        <v>1601</v>
      </c>
      <c r="Y1256" s="1470">
        <v>50</v>
      </c>
      <c r="Z1256" s="20" t="s">
        <v>1451</v>
      </c>
      <c r="AA1256" s="131">
        <v>0.45</v>
      </c>
      <c r="AB1256" s="131">
        <f t="shared" si="206"/>
        <v>22.5</v>
      </c>
      <c r="AC1256" s="131">
        <f t="shared" si="207"/>
        <v>22.5</v>
      </c>
      <c r="AD1256" s="785"/>
      <c r="AE1256" s="20"/>
      <c r="AF1256" s="23" t="s">
        <v>199</v>
      </c>
      <c r="AG1256" s="23"/>
      <c r="AH1256" s="2745"/>
    </row>
    <row r="1257" spans="1:34" s="18" customFormat="1" ht="18" customHeight="1" x14ac:dyDescent="0.25">
      <c r="A1257" s="2571" t="s">
        <v>163</v>
      </c>
      <c r="B1257" s="2574" t="s">
        <v>167</v>
      </c>
      <c r="C1257" s="2754"/>
      <c r="D1257" s="2597"/>
      <c r="E1257" s="3140"/>
      <c r="F1257" s="2759"/>
      <c r="G1257" s="3140"/>
      <c r="H1257" s="3144"/>
      <c r="I1257" s="3144"/>
      <c r="J1257" s="3138"/>
      <c r="K1257" s="3138"/>
      <c r="L1257" s="3113"/>
      <c r="M1257" s="3113"/>
      <c r="N1257" s="2748"/>
      <c r="O1257" s="3110"/>
      <c r="P1257" s="2765"/>
      <c r="Q1257" s="2767"/>
      <c r="R1257" s="2767"/>
      <c r="S1257" s="2767"/>
      <c r="T1257" s="2781"/>
      <c r="U1257" s="2751"/>
      <c r="V1257" s="1449"/>
      <c r="W1257" s="1450" t="s">
        <v>1472</v>
      </c>
      <c r="X1257" s="1462" t="s">
        <v>1473</v>
      </c>
      <c r="Y1257" s="1470">
        <v>50</v>
      </c>
      <c r="Z1257" s="20" t="s">
        <v>1451</v>
      </c>
      <c r="AA1257" s="131">
        <v>0.2</v>
      </c>
      <c r="AB1257" s="131">
        <f t="shared" si="206"/>
        <v>10</v>
      </c>
      <c r="AC1257" s="131">
        <f t="shared" si="207"/>
        <v>10</v>
      </c>
      <c r="AD1257" s="785"/>
      <c r="AE1257" s="20"/>
      <c r="AF1257" s="23" t="s">
        <v>199</v>
      </c>
      <c r="AG1257" s="23"/>
      <c r="AH1257" s="2745"/>
    </row>
    <row r="1258" spans="1:34" s="18" customFormat="1" ht="18" customHeight="1" x14ac:dyDescent="0.25">
      <c r="A1258" s="2572"/>
      <c r="B1258" s="2575"/>
      <c r="C1258" s="2754"/>
      <c r="D1258" s="2597"/>
      <c r="E1258" s="3140"/>
      <c r="F1258" s="2759"/>
      <c r="G1258" s="3140"/>
      <c r="H1258" s="3144"/>
      <c r="I1258" s="3144"/>
      <c r="J1258" s="3138"/>
      <c r="K1258" s="3138"/>
      <c r="L1258" s="3113"/>
      <c r="M1258" s="3113"/>
      <c r="N1258" s="2748"/>
      <c r="O1258" s="3110"/>
      <c r="P1258" s="2765"/>
      <c r="Q1258" s="2767"/>
      <c r="R1258" s="2767"/>
      <c r="S1258" s="2767"/>
      <c r="T1258" s="2781"/>
      <c r="U1258" s="2751"/>
      <c r="V1258" s="1449"/>
      <c r="W1258" s="1450" t="s">
        <v>1474</v>
      </c>
      <c r="X1258" s="1462" t="s">
        <v>1602</v>
      </c>
      <c r="Y1258" s="1470">
        <v>50</v>
      </c>
      <c r="Z1258" s="20" t="s">
        <v>1451</v>
      </c>
      <c r="AA1258" s="131">
        <v>0.35</v>
      </c>
      <c r="AB1258" s="131">
        <f t="shared" si="206"/>
        <v>17.5</v>
      </c>
      <c r="AC1258" s="131">
        <f t="shared" si="207"/>
        <v>17.5</v>
      </c>
      <c r="AD1258" s="785"/>
      <c r="AE1258" s="20"/>
      <c r="AF1258" s="23" t="s">
        <v>199</v>
      </c>
      <c r="AG1258" s="23"/>
      <c r="AH1258" s="2745"/>
    </row>
    <row r="1259" spans="1:34" s="18" customFormat="1" ht="18" customHeight="1" x14ac:dyDescent="0.25">
      <c r="A1259" s="2572"/>
      <c r="B1259" s="2575"/>
      <c r="C1259" s="2754"/>
      <c r="D1259" s="2597"/>
      <c r="E1259" s="3140"/>
      <c r="F1259" s="2759"/>
      <c r="G1259" s="3140"/>
      <c r="H1259" s="3144"/>
      <c r="I1259" s="3144"/>
      <c r="J1259" s="3138"/>
      <c r="K1259" s="3138"/>
      <c r="L1259" s="3113"/>
      <c r="M1259" s="3113"/>
      <c r="N1259" s="2748"/>
      <c r="O1259" s="3110"/>
      <c r="P1259" s="2765"/>
      <c r="Q1259" s="2767"/>
      <c r="R1259" s="2767"/>
      <c r="S1259" s="2767"/>
      <c r="T1259" s="2781"/>
      <c r="U1259" s="2751"/>
      <c r="V1259" s="1449"/>
      <c r="W1259" s="1450" t="s">
        <v>1475</v>
      </c>
      <c r="X1259" s="1462" t="s">
        <v>1603</v>
      </c>
      <c r="Y1259" s="1470">
        <v>100</v>
      </c>
      <c r="Z1259" s="20" t="s">
        <v>1451</v>
      </c>
      <c r="AA1259" s="131">
        <v>0.12</v>
      </c>
      <c r="AB1259" s="131">
        <f t="shared" si="206"/>
        <v>12</v>
      </c>
      <c r="AC1259" s="131">
        <f t="shared" si="207"/>
        <v>12</v>
      </c>
      <c r="AD1259" s="785"/>
      <c r="AE1259" s="20"/>
      <c r="AF1259" s="23" t="s">
        <v>199</v>
      </c>
      <c r="AG1259" s="23"/>
      <c r="AH1259" s="2745"/>
    </row>
    <row r="1260" spans="1:34" s="18" customFormat="1" ht="18" customHeight="1" x14ac:dyDescent="0.25">
      <c r="A1260" s="2572"/>
      <c r="B1260" s="2575"/>
      <c r="C1260" s="2754"/>
      <c r="D1260" s="2597"/>
      <c r="E1260" s="3140"/>
      <c r="F1260" s="2759"/>
      <c r="G1260" s="3140"/>
      <c r="H1260" s="3144"/>
      <c r="I1260" s="3144"/>
      <c r="J1260" s="3138"/>
      <c r="K1260" s="3138"/>
      <c r="L1260" s="3113"/>
      <c r="M1260" s="3113"/>
      <c r="N1260" s="2748"/>
      <c r="O1260" s="3110"/>
      <c r="P1260" s="2765"/>
      <c r="Q1260" s="2767"/>
      <c r="R1260" s="2767"/>
      <c r="S1260" s="2767"/>
      <c r="T1260" s="2781"/>
      <c r="U1260" s="2751"/>
      <c r="V1260" s="1449"/>
      <c r="W1260" s="1450" t="s">
        <v>1476</v>
      </c>
      <c r="X1260" s="1462" t="s">
        <v>1604</v>
      </c>
      <c r="Y1260" s="1470">
        <v>500</v>
      </c>
      <c r="Z1260" s="20" t="s">
        <v>1451</v>
      </c>
      <c r="AA1260" s="131">
        <v>0.11</v>
      </c>
      <c r="AB1260" s="131">
        <f t="shared" si="206"/>
        <v>55</v>
      </c>
      <c r="AC1260" s="131">
        <f t="shared" si="207"/>
        <v>55</v>
      </c>
      <c r="AD1260" s="785"/>
      <c r="AE1260" s="20"/>
      <c r="AF1260" s="23" t="s">
        <v>199</v>
      </c>
      <c r="AG1260" s="23"/>
      <c r="AH1260" s="2745"/>
    </row>
    <row r="1261" spans="1:34" s="18" customFormat="1" ht="18" customHeight="1" x14ac:dyDescent="0.25">
      <c r="A1261" s="2572"/>
      <c r="B1261" s="2575"/>
      <c r="C1261" s="2754"/>
      <c r="D1261" s="2597"/>
      <c r="E1261" s="3140"/>
      <c r="F1261" s="2759"/>
      <c r="G1261" s="3140"/>
      <c r="H1261" s="3144"/>
      <c r="I1261" s="3144"/>
      <c r="J1261" s="3138"/>
      <c r="K1261" s="3138"/>
      <c r="L1261" s="3113"/>
      <c r="M1261" s="3113"/>
      <c r="N1261" s="2748"/>
      <c r="O1261" s="3110"/>
      <c r="P1261" s="2765"/>
      <c r="Q1261" s="2767"/>
      <c r="R1261" s="2767"/>
      <c r="S1261" s="2767"/>
      <c r="T1261" s="2781"/>
      <c r="U1261" s="2751"/>
      <c r="V1261" s="1449"/>
      <c r="W1261" s="74"/>
      <c r="X1261" s="1462" t="s">
        <v>1605</v>
      </c>
      <c r="Y1261" s="1470">
        <v>200</v>
      </c>
      <c r="Z1261" s="20" t="s">
        <v>1451</v>
      </c>
      <c r="AA1261" s="131">
        <v>1.32</v>
      </c>
      <c r="AB1261" s="131">
        <f t="shared" si="206"/>
        <v>264</v>
      </c>
      <c r="AC1261" s="131">
        <f t="shared" si="207"/>
        <v>264</v>
      </c>
      <c r="AD1261" s="785"/>
      <c r="AE1261" s="20"/>
      <c r="AF1261" s="23" t="s">
        <v>199</v>
      </c>
      <c r="AG1261" s="23"/>
      <c r="AH1261" s="2745"/>
    </row>
    <row r="1262" spans="1:34" s="18" customFormat="1" ht="18" customHeight="1" x14ac:dyDescent="0.25">
      <c r="A1262" s="2572"/>
      <c r="B1262" s="2575"/>
      <c r="C1262" s="2754"/>
      <c r="D1262" s="2597"/>
      <c r="E1262" s="3140"/>
      <c r="F1262" s="2759"/>
      <c r="G1262" s="3140"/>
      <c r="H1262" s="3144"/>
      <c r="I1262" s="3144"/>
      <c r="J1262" s="3138"/>
      <c r="K1262" s="3138"/>
      <c r="L1262" s="3113"/>
      <c r="M1262" s="3113"/>
      <c r="N1262" s="2748"/>
      <c r="O1262" s="3110"/>
      <c r="P1262" s="2765"/>
      <c r="Q1262" s="2767"/>
      <c r="R1262" s="2767"/>
      <c r="S1262" s="2767"/>
      <c r="T1262" s="2781"/>
      <c r="U1262" s="2751"/>
      <c r="V1262" s="1449"/>
      <c r="W1262" s="1450" t="s">
        <v>1477</v>
      </c>
      <c r="X1262" s="1462" t="s">
        <v>1606</v>
      </c>
      <c r="Y1262" s="1470">
        <v>60</v>
      </c>
      <c r="Z1262" s="20" t="s">
        <v>1451</v>
      </c>
      <c r="AA1262" s="131">
        <v>0.6</v>
      </c>
      <c r="AB1262" s="131">
        <f t="shared" si="206"/>
        <v>36</v>
      </c>
      <c r="AC1262" s="131">
        <f t="shared" si="207"/>
        <v>36</v>
      </c>
      <c r="AD1262" s="785"/>
      <c r="AE1262" s="20"/>
      <c r="AF1262" s="23" t="s">
        <v>199</v>
      </c>
      <c r="AG1262" s="23"/>
      <c r="AH1262" s="2745"/>
    </row>
    <row r="1263" spans="1:34" s="18" customFormat="1" ht="18" customHeight="1" x14ac:dyDescent="0.25">
      <c r="A1263" s="2572"/>
      <c r="B1263" s="2575"/>
      <c r="C1263" s="2754"/>
      <c r="D1263" s="2597"/>
      <c r="E1263" s="3140"/>
      <c r="F1263" s="2759"/>
      <c r="G1263" s="3140"/>
      <c r="H1263" s="3144"/>
      <c r="I1263" s="3144"/>
      <c r="J1263" s="3138"/>
      <c r="K1263" s="3138"/>
      <c r="L1263" s="3113"/>
      <c r="M1263" s="3113"/>
      <c r="N1263" s="2748"/>
      <c r="O1263" s="3110"/>
      <c r="P1263" s="2765"/>
      <c r="Q1263" s="2767"/>
      <c r="R1263" s="2767"/>
      <c r="S1263" s="2767"/>
      <c r="T1263" s="2781"/>
      <c r="U1263" s="2751"/>
      <c r="V1263" s="1449"/>
      <c r="W1263" s="1450" t="s">
        <v>1478</v>
      </c>
      <c r="X1263" s="1462" t="s">
        <v>1607</v>
      </c>
      <c r="Y1263" s="1470">
        <v>20</v>
      </c>
      <c r="Z1263" s="20" t="s">
        <v>1451</v>
      </c>
      <c r="AA1263" s="131">
        <v>4.5</v>
      </c>
      <c r="AB1263" s="131">
        <f t="shared" si="206"/>
        <v>90</v>
      </c>
      <c r="AC1263" s="131">
        <f t="shared" si="207"/>
        <v>90</v>
      </c>
      <c r="AD1263" s="785"/>
      <c r="AE1263" s="20"/>
      <c r="AF1263" s="23" t="s">
        <v>199</v>
      </c>
      <c r="AG1263" s="23"/>
      <c r="AH1263" s="2745"/>
    </row>
    <row r="1264" spans="1:34" s="18" customFormat="1" ht="18" customHeight="1" x14ac:dyDescent="0.25">
      <c r="A1264" s="2572"/>
      <c r="B1264" s="2575"/>
      <c r="C1264" s="2754"/>
      <c r="D1264" s="2597"/>
      <c r="E1264" s="3140"/>
      <c r="F1264" s="2759"/>
      <c r="G1264" s="3140"/>
      <c r="H1264" s="3144"/>
      <c r="I1264" s="3144"/>
      <c r="J1264" s="3138"/>
      <c r="K1264" s="3138"/>
      <c r="L1264" s="3113"/>
      <c r="M1264" s="3113"/>
      <c r="N1264" s="2748"/>
      <c r="O1264" s="3110"/>
      <c r="P1264" s="2765"/>
      <c r="Q1264" s="2767"/>
      <c r="R1264" s="2767"/>
      <c r="S1264" s="2767"/>
      <c r="T1264" s="2781"/>
      <c r="U1264" s="2751"/>
      <c r="V1264" s="1449"/>
      <c r="W1264" s="1450"/>
      <c r="X1264" s="1462" t="s">
        <v>1608</v>
      </c>
      <c r="Y1264" s="1470">
        <v>100</v>
      </c>
      <c r="Z1264" s="20" t="s">
        <v>1451</v>
      </c>
      <c r="AA1264" s="131">
        <v>0.65</v>
      </c>
      <c r="AB1264" s="131">
        <f t="shared" si="206"/>
        <v>65</v>
      </c>
      <c r="AC1264" s="131">
        <f t="shared" si="207"/>
        <v>65</v>
      </c>
      <c r="AD1264" s="785"/>
      <c r="AE1264" s="20"/>
      <c r="AF1264" s="23" t="s">
        <v>199</v>
      </c>
      <c r="AG1264" s="23"/>
      <c r="AH1264" s="2745"/>
    </row>
    <row r="1265" spans="1:34" s="18" customFormat="1" ht="18" customHeight="1" x14ac:dyDescent="0.25">
      <c r="A1265" s="2572"/>
      <c r="B1265" s="2575"/>
      <c r="C1265" s="2754"/>
      <c r="D1265" s="2597"/>
      <c r="E1265" s="3140"/>
      <c r="F1265" s="2759"/>
      <c r="G1265" s="3140"/>
      <c r="H1265" s="3144"/>
      <c r="I1265" s="3144"/>
      <c r="J1265" s="3138"/>
      <c r="K1265" s="3138"/>
      <c r="L1265" s="3113"/>
      <c r="M1265" s="3113"/>
      <c r="N1265" s="2748"/>
      <c r="O1265" s="3110"/>
      <c r="P1265" s="2765"/>
      <c r="Q1265" s="2767"/>
      <c r="R1265" s="2767"/>
      <c r="S1265" s="2767"/>
      <c r="T1265" s="2781"/>
      <c r="U1265" s="2751"/>
      <c r="V1265" s="1449"/>
      <c r="W1265" s="1450"/>
      <c r="X1265" s="1462" t="s">
        <v>1609</v>
      </c>
      <c r="Y1265" s="1470">
        <v>50</v>
      </c>
      <c r="Z1265" s="20" t="s">
        <v>1451</v>
      </c>
      <c r="AA1265" s="131">
        <v>2.6</v>
      </c>
      <c r="AB1265" s="131">
        <f t="shared" si="206"/>
        <v>130</v>
      </c>
      <c r="AC1265" s="131">
        <f t="shared" si="207"/>
        <v>130</v>
      </c>
      <c r="AD1265" s="785"/>
      <c r="AE1265" s="20"/>
      <c r="AF1265" s="23" t="s">
        <v>199</v>
      </c>
      <c r="AG1265" s="23"/>
      <c r="AH1265" s="2745"/>
    </row>
    <row r="1266" spans="1:34" s="18" customFormat="1" ht="18" customHeight="1" x14ac:dyDescent="0.25">
      <c r="A1266" s="2572"/>
      <c r="B1266" s="2575"/>
      <c r="C1266" s="2754"/>
      <c r="D1266" s="2597"/>
      <c r="E1266" s="3140"/>
      <c r="F1266" s="2759"/>
      <c r="G1266" s="3140"/>
      <c r="H1266" s="3144"/>
      <c r="I1266" s="3144"/>
      <c r="J1266" s="3138"/>
      <c r="K1266" s="3138"/>
      <c r="L1266" s="3113"/>
      <c r="M1266" s="3113"/>
      <c r="N1266" s="2748"/>
      <c r="O1266" s="3110"/>
      <c r="P1266" s="2765"/>
      <c r="Q1266" s="2767"/>
      <c r="R1266" s="2767"/>
      <c r="S1266" s="2767"/>
      <c r="T1266" s="2781"/>
      <c r="U1266" s="2751"/>
      <c r="V1266" s="1449"/>
      <c r="W1266" s="1450" t="s">
        <v>1479</v>
      </c>
      <c r="X1266" s="1462" t="s">
        <v>1610</v>
      </c>
      <c r="Y1266" s="1470">
        <v>300</v>
      </c>
      <c r="Z1266" s="20" t="s">
        <v>1451</v>
      </c>
      <c r="AA1266" s="131">
        <v>0.06</v>
      </c>
      <c r="AB1266" s="131">
        <f t="shared" si="206"/>
        <v>18</v>
      </c>
      <c r="AC1266" s="131">
        <f t="shared" si="207"/>
        <v>18</v>
      </c>
      <c r="AD1266" s="785"/>
      <c r="AE1266" s="20"/>
      <c r="AF1266" s="23" t="s">
        <v>199</v>
      </c>
      <c r="AG1266" s="23"/>
      <c r="AH1266" s="2745"/>
    </row>
    <row r="1267" spans="1:34" s="18" customFormat="1" ht="18" customHeight="1" x14ac:dyDescent="0.25">
      <c r="A1267" s="2572"/>
      <c r="B1267" s="2575"/>
      <c r="C1267" s="2754"/>
      <c r="D1267" s="2597"/>
      <c r="E1267" s="3140"/>
      <c r="F1267" s="2759"/>
      <c r="G1267" s="3140"/>
      <c r="H1267" s="3144"/>
      <c r="I1267" s="3144"/>
      <c r="J1267" s="3138"/>
      <c r="K1267" s="3138"/>
      <c r="L1267" s="3113"/>
      <c r="M1267" s="3113"/>
      <c r="N1267" s="2748"/>
      <c r="O1267" s="3110"/>
      <c r="P1267" s="2765"/>
      <c r="Q1267" s="2767"/>
      <c r="R1267" s="2767"/>
      <c r="S1267" s="2767"/>
      <c r="T1267" s="2781"/>
      <c r="U1267" s="2751"/>
      <c r="V1267" s="1449"/>
      <c r="W1267" s="1450"/>
      <c r="X1267" s="1463" t="s">
        <v>1612</v>
      </c>
      <c r="Y1267" s="1470">
        <v>10</v>
      </c>
      <c r="Z1267" s="20" t="s">
        <v>1480</v>
      </c>
      <c r="AA1267" s="131">
        <v>6.5</v>
      </c>
      <c r="AB1267" s="131">
        <f t="shared" si="206"/>
        <v>65</v>
      </c>
      <c r="AC1267" s="131">
        <f t="shared" si="207"/>
        <v>65</v>
      </c>
      <c r="AD1267" s="785"/>
      <c r="AE1267" s="20"/>
      <c r="AF1267" s="23" t="s">
        <v>199</v>
      </c>
      <c r="AG1267" s="23"/>
      <c r="AH1267" s="2745"/>
    </row>
    <row r="1268" spans="1:34" s="18" customFormat="1" ht="18" customHeight="1" x14ac:dyDescent="0.25">
      <c r="A1268" s="2572"/>
      <c r="B1268" s="2575"/>
      <c r="C1268" s="2754"/>
      <c r="D1268" s="2597"/>
      <c r="E1268" s="3140"/>
      <c r="F1268" s="2759"/>
      <c r="G1268" s="3140"/>
      <c r="H1268" s="3144"/>
      <c r="I1268" s="3144"/>
      <c r="J1268" s="3138"/>
      <c r="K1268" s="3138"/>
      <c r="L1268" s="3113"/>
      <c r="M1268" s="3113"/>
      <c r="N1268" s="2748"/>
      <c r="O1268" s="3110"/>
      <c r="P1268" s="2765"/>
      <c r="Q1268" s="2767"/>
      <c r="R1268" s="2767"/>
      <c r="S1268" s="2767"/>
      <c r="T1268" s="2781"/>
      <c r="U1268" s="2751"/>
      <c r="V1268" s="1449"/>
      <c r="W1268" s="1450"/>
      <c r="X1268" s="1462" t="s">
        <v>1611</v>
      </c>
      <c r="Y1268" s="1470">
        <v>200</v>
      </c>
      <c r="Z1268" s="20" t="s">
        <v>1451</v>
      </c>
      <c r="AA1268" s="131">
        <v>0.28000000000000003</v>
      </c>
      <c r="AB1268" s="131">
        <f t="shared" si="206"/>
        <v>56.000000000000007</v>
      </c>
      <c r="AC1268" s="131">
        <f t="shared" si="207"/>
        <v>56.000000000000007</v>
      </c>
      <c r="AD1268" s="785"/>
      <c r="AE1268" s="20"/>
      <c r="AF1268" s="23" t="s">
        <v>199</v>
      </c>
      <c r="AG1268" s="23"/>
      <c r="AH1268" s="2745"/>
    </row>
    <row r="1269" spans="1:34" s="18" customFormat="1" ht="18" customHeight="1" x14ac:dyDescent="0.25">
      <c r="A1269" s="2572"/>
      <c r="B1269" s="2575"/>
      <c r="C1269" s="2754"/>
      <c r="D1269" s="2597"/>
      <c r="E1269" s="3140"/>
      <c r="F1269" s="2759"/>
      <c r="G1269" s="3140"/>
      <c r="H1269" s="3144"/>
      <c r="I1269" s="3144"/>
      <c r="J1269" s="3138"/>
      <c r="K1269" s="3138"/>
      <c r="L1269" s="3113"/>
      <c r="M1269" s="3113"/>
      <c r="N1269" s="2748"/>
      <c r="O1269" s="3110"/>
      <c r="P1269" s="2765"/>
      <c r="Q1269" s="2767"/>
      <c r="R1269" s="2767"/>
      <c r="S1269" s="2767"/>
      <c r="T1269" s="2781"/>
      <c r="U1269" s="2751"/>
      <c r="V1269" s="1449"/>
      <c r="W1269" s="1450"/>
      <c r="X1269" s="1462" t="s">
        <v>1481</v>
      </c>
      <c r="Y1269" s="1470">
        <v>100</v>
      </c>
      <c r="Z1269" s="20" t="s">
        <v>1451</v>
      </c>
      <c r="AA1269" s="131">
        <v>0.19</v>
      </c>
      <c r="AB1269" s="131">
        <f t="shared" si="206"/>
        <v>19</v>
      </c>
      <c r="AC1269" s="131">
        <f t="shared" si="207"/>
        <v>19</v>
      </c>
      <c r="AD1269" s="785"/>
      <c r="AE1269" s="20"/>
      <c r="AF1269" s="23" t="s">
        <v>199</v>
      </c>
      <c r="AG1269" s="23"/>
      <c r="AH1269" s="2745"/>
    </row>
    <row r="1270" spans="1:34" s="18" customFormat="1" ht="18" customHeight="1" x14ac:dyDescent="0.25">
      <c r="A1270" s="2572"/>
      <c r="B1270" s="2575"/>
      <c r="C1270" s="2754"/>
      <c r="D1270" s="2597"/>
      <c r="E1270" s="3140"/>
      <c r="F1270" s="2759"/>
      <c r="G1270" s="3140"/>
      <c r="H1270" s="3144"/>
      <c r="I1270" s="3144"/>
      <c r="J1270" s="3138"/>
      <c r="K1270" s="3138"/>
      <c r="L1270" s="3113"/>
      <c r="M1270" s="3113"/>
      <c r="N1270" s="2748"/>
      <c r="O1270" s="3110"/>
      <c r="P1270" s="2765"/>
      <c r="Q1270" s="2767"/>
      <c r="R1270" s="2767"/>
      <c r="S1270" s="2767"/>
      <c r="T1270" s="2781"/>
      <c r="U1270" s="2751"/>
      <c r="V1270" s="1449"/>
      <c r="W1270" s="1450" t="s">
        <v>1482</v>
      </c>
      <c r="X1270" s="1462" t="s">
        <v>1615</v>
      </c>
      <c r="Y1270" s="1470">
        <v>10</v>
      </c>
      <c r="Z1270" s="20" t="s">
        <v>1451</v>
      </c>
      <c r="AA1270" s="131">
        <v>1.6</v>
      </c>
      <c r="AB1270" s="131">
        <f t="shared" si="206"/>
        <v>16</v>
      </c>
      <c r="AC1270" s="131">
        <f t="shared" si="207"/>
        <v>16</v>
      </c>
      <c r="AD1270" s="785"/>
      <c r="AE1270" s="20"/>
      <c r="AF1270" s="23" t="s">
        <v>199</v>
      </c>
      <c r="AG1270" s="23"/>
      <c r="AH1270" s="2745"/>
    </row>
    <row r="1271" spans="1:34" s="18" customFormat="1" ht="18" customHeight="1" x14ac:dyDescent="0.25">
      <c r="A1271" s="2572"/>
      <c r="B1271" s="2575"/>
      <c r="C1271" s="2754"/>
      <c r="D1271" s="2597"/>
      <c r="E1271" s="3140"/>
      <c r="F1271" s="2759"/>
      <c r="G1271" s="3140"/>
      <c r="H1271" s="3144"/>
      <c r="I1271" s="3144"/>
      <c r="J1271" s="3138"/>
      <c r="K1271" s="3138"/>
      <c r="L1271" s="3113"/>
      <c r="M1271" s="3113"/>
      <c r="N1271" s="2748"/>
      <c r="O1271" s="3110"/>
      <c r="P1271" s="2765"/>
      <c r="Q1271" s="2767"/>
      <c r="R1271" s="2767"/>
      <c r="S1271" s="2767"/>
      <c r="T1271" s="2781"/>
      <c r="U1271" s="2751"/>
      <c r="V1271" s="1449"/>
      <c r="W1271" s="1450" t="s">
        <v>1483</v>
      </c>
      <c r="X1271" s="1462" t="s">
        <v>1616</v>
      </c>
      <c r="Y1271" s="1470">
        <v>10</v>
      </c>
      <c r="Z1271" s="20" t="s">
        <v>1451</v>
      </c>
      <c r="AA1271" s="131">
        <v>1.3323</v>
      </c>
      <c r="AB1271" s="131">
        <f t="shared" si="206"/>
        <v>13.323</v>
      </c>
      <c r="AC1271" s="131">
        <f t="shared" si="207"/>
        <v>13.323</v>
      </c>
      <c r="AD1271" s="785"/>
      <c r="AE1271" s="20"/>
      <c r="AF1271" s="23" t="s">
        <v>199</v>
      </c>
      <c r="AG1271" s="23"/>
      <c r="AH1271" s="2745"/>
    </row>
    <row r="1272" spans="1:34" s="18" customFormat="1" ht="18" customHeight="1" x14ac:dyDescent="0.25">
      <c r="A1272" s="2572"/>
      <c r="B1272" s="2575"/>
      <c r="C1272" s="2754"/>
      <c r="D1272" s="2597"/>
      <c r="E1272" s="3140"/>
      <c r="F1272" s="2759"/>
      <c r="G1272" s="3140"/>
      <c r="H1272" s="3144"/>
      <c r="I1272" s="3144"/>
      <c r="J1272" s="3138"/>
      <c r="K1272" s="3138"/>
      <c r="L1272" s="3113"/>
      <c r="M1272" s="3113"/>
      <c r="N1272" s="2748"/>
      <c r="O1272" s="3110"/>
      <c r="P1272" s="2765"/>
      <c r="Q1272" s="2767"/>
      <c r="R1272" s="2767"/>
      <c r="S1272" s="2767"/>
      <c r="T1272" s="2781"/>
      <c r="U1272" s="2751"/>
      <c r="V1272" s="1449"/>
      <c r="W1272" s="1450" t="s">
        <v>1484</v>
      </c>
      <c r="X1272" s="1463" t="s">
        <v>1617</v>
      </c>
      <c r="Y1272" s="1471">
        <v>60</v>
      </c>
      <c r="Z1272" s="39" t="s">
        <v>1451</v>
      </c>
      <c r="AA1272" s="513">
        <v>0.21</v>
      </c>
      <c r="AB1272" s="513">
        <f t="shared" si="206"/>
        <v>12.6</v>
      </c>
      <c r="AC1272" s="131">
        <f t="shared" si="207"/>
        <v>12.6</v>
      </c>
      <c r="AD1272" s="785"/>
      <c r="AE1272" s="20"/>
      <c r="AF1272" s="23" t="s">
        <v>199</v>
      </c>
      <c r="AG1272" s="23"/>
      <c r="AH1272" s="2745"/>
    </row>
    <row r="1273" spans="1:34" s="18" customFormat="1" ht="18" customHeight="1" x14ac:dyDescent="0.25">
      <c r="A1273" s="2572"/>
      <c r="B1273" s="2575"/>
      <c r="C1273" s="2754"/>
      <c r="D1273" s="2597"/>
      <c r="E1273" s="3140"/>
      <c r="F1273" s="2759"/>
      <c r="G1273" s="3140"/>
      <c r="H1273" s="3144"/>
      <c r="I1273" s="3144"/>
      <c r="J1273" s="3138"/>
      <c r="K1273" s="3138"/>
      <c r="L1273" s="3113"/>
      <c r="M1273" s="3113"/>
      <c r="N1273" s="2748"/>
      <c r="O1273" s="3110"/>
      <c r="P1273" s="2765"/>
      <c r="Q1273" s="2767"/>
      <c r="R1273" s="2767"/>
      <c r="S1273" s="2767"/>
      <c r="T1273" s="2781"/>
      <c r="U1273" s="2751"/>
      <c r="V1273" s="1449"/>
      <c r="W1273" s="1450"/>
      <c r="X1273" s="1462" t="s">
        <v>1485</v>
      </c>
      <c r="Y1273" s="1470">
        <v>600</v>
      </c>
      <c r="Z1273" s="20" t="s">
        <v>1451</v>
      </c>
      <c r="AA1273" s="131">
        <v>1.3</v>
      </c>
      <c r="AB1273" s="131">
        <f t="shared" si="206"/>
        <v>780</v>
      </c>
      <c r="AC1273" s="131">
        <f t="shared" si="207"/>
        <v>780</v>
      </c>
      <c r="AD1273" s="785"/>
      <c r="AE1273" s="20"/>
      <c r="AF1273" s="23" t="s">
        <v>199</v>
      </c>
      <c r="AG1273" s="23"/>
      <c r="AH1273" s="2745"/>
    </row>
    <row r="1274" spans="1:34" s="18" customFormat="1" ht="18" customHeight="1" x14ac:dyDescent="0.25">
      <c r="A1274" s="2572"/>
      <c r="B1274" s="2575"/>
      <c r="C1274" s="2754"/>
      <c r="D1274" s="2597"/>
      <c r="E1274" s="3140"/>
      <c r="F1274" s="2759"/>
      <c r="G1274" s="3140"/>
      <c r="H1274" s="3144"/>
      <c r="I1274" s="3144"/>
      <c r="J1274" s="3138"/>
      <c r="K1274" s="3138"/>
      <c r="L1274" s="3113"/>
      <c r="M1274" s="3113"/>
      <c r="N1274" s="2748"/>
      <c r="O1274" s="3110"/>
      <c r="P1274" s="2765"/>
      <c r="Q1274" s="2767"/>
      <c r="R1274" s="2767"/>
      <c r="S1274" s="2767"/>
      <c r="T1274" s="2781"/>
      <c r="U1274" s="2751"/>
      <c r="V1274" s="1449"/>
      <c r="W1274" s="1450"/>
      <c r="X1274" s="1463" t="s">
        <v>1486</v>
      </c>
      <c r="Y1274" s="1471">
        <v>300</v>
      </c>
      <c r="Z1274" s="39" t="s">
        <v>1451</v>
      </c>
      <c r="AA1274" s="513">
        <v>0.19</v>
      </c>
      <c r="AB1274" s="513">
        <f t="shared" si="206"/>
        <v>57</v>
      </c>
      <c r="AC1274" s="131">
        <f t="shared" si="207"/>
        <v>57</v>
      </c>
      <c r="AD1274" s="785"/>
      <c r="AE1274" s="20"/>
      <c r="AF1274" s="23" t="s">
        <v>199</v>
      </c>
      <c r="AG1274" s="23"/>
      <c r="AH1274" s="2745"/>
    </row>
    <row r="1275" spans="1:34" s="18" customFormat="1" ht="18" customHeight="1" x14ac:dyDescent="0.25">
      <c r="A1275" s="2572"/>
      <c r="B1275" s="2575"/>
      <c r="C1275" s="2754"/>
      <c r="D1275" s="2597"/>
      <c r="E1275" s="3140"/>
      <c r="F1275" s="2759"/>
      <c r="G1275" s="3140"/>
      <c r="H1275" s="3144"/>
      <c r="I1275" s="3144"/>
      <c r="J1275" s="3138"/>
      <c r="K1275" s="3138"/>
      <c r="L1275" s="3113"/>
      <c r="M1275" s="3113"/>
      <c r="N1275" s="2748"/>
      <c r="O1275" s="3110"/>
      <c r="P1275" s="2765"/>
      <c r="Q1275" s="2767"/>
      <c r="R1275" s="2767"/>
      <c r="S1275" s="2767"/>
      <c r="T1275" s="2781"/>
      <c r="U1275" s="2751"/>
      <c r="V1275" s="1449"/>
      <c r="W1275" s="1450"/>
      <c r="X1275" s="1462" t="s">
        <v>1613</v>
      </c>
      <c r="Y1275" s="1471">
        <v>150</v>
      </c>
      <c r="Z1275" s="20" t="s">
        <v>1451</v>
      </c>
      <c r="AA1275" s="513">
        <v>0.26</v>
      </c>
      <c r="AB1275" s="131">
        <f t="shared" si="206"/>
        <v>39</v>
      </c>
      <c r="AC1275" s="131">
        <f t="shared" si="207"/>
        <v>39</v>
      </c>
      <c r="AD1275" s="785"/>
      <c r="AE1275" s="20"/>
      <c r="AF1275" s="23" t="s">
        <v>199</v>
      </c>
      <c r="AG1275" s="23"/>
      <c r="AH1275" s="2745"/>
    </row>
    <row r="1276" spans="1:34" s="18" customFormat="1" ht="18" customHeight="1" x14ac:dyDescent="0.25">
      <c r="A1276" s="2572"/>
      <c r="B1276" s="2575"/>
      <c r="C1276" s="2754"/>
      <c r="D1276" s="2597"/>
      <c r="E1276" s="3140"/>
      <c r="F1276" s="2759"/>
      <c r="G1276" s="3140"/>
      <c r="H1276" s="3144"/>
      <c r="I1276" s="3144"/>
      <c r="J1276" s="3138"/>
      <c r="K1276" s="3138"/>
      <c r="L1276" s="3113"/>
      <c r="M1276" s="3113"/>
      <c r="N1276" s="2748"/>
      <c r="O1276" s="3110"/>
      <c r="P1276" s="2765"/>
      <c r="Q1276" s="2767"/>
      <c r="R1276" s="2767"/>
      <c r="S1276" s="2767"/>
      <c r="T1276" s="2781"/>
      <c r="U1276" s="2751"/>
      <c r="V1276" s="1449"/>
      <c r="W1276" s="1450"/>
      <c r="X1276" s="1462" t="s">
        <v>1487</v>
      </c>
      <c r="Y1276" s="1471">
        <v>5</v>
      </c>
      <c r="Z1276" s="39" t="s">
        <v>1469</v>
      </c>
      <c r="AA1276" s="513">
        <v>22</v>
      </c>
      <c r="AB1276" s="131">
        <f t="shared" si="206"/>
        <v>110</v>
      </c>
      <c r="AC1276" s="131">
        <f t="shared" si="207"/>
        <v>110</v>
      </c>
      <c r="AD1276" s="785"/>
      <c r="AE1276" s="20"/>
      <c r="AF1276" s="23" t="s">
        <v>199</v>
      </c>
      <c r="AG1276" s="23"/>
      <c r="AH1276" s="2745"/>
    </row>
    <row r="1277" spans="1:34" s="18" customFormat="1" ht="18" customHeight="1" x14ac:dyDescent="0.25">
      <c r="A1277" s="2572"/>
      <c r="B1277" s="2575"/>
      <c r="C1277" s="2754"/>
      <c r="D1277" s="2597"/>
      <c r="E1277" s="3140"/>
      <c r="F1277" s="2759"/>
      <c r="G1277" s="3140"/>
      <c r="H1277" s="3144"/>
      <c r="I1277" s="3144"/>
      <c r="J1277" s="3138"/>
      <c r="K1277" s="3138"/>
      <c r="L1277" s="3113"/>
      <c r="M1277" s="3113"/>
      <c r="N1277" s="2748"/>
      <c r="O1277" s="3110"/>
      <c r="P1277" s="2765"/>
      <c r="Q1277" s="2767"/>
      <c r="R1277" s="2767"/>
      <c r="S1277" s="2767"/>
      <c r="T1277" s="2781"/>
      <c r="U1277" s="2751"/>
      <c r="V1277" s="1449"/>
      <c r="W1277" s="1450"/>
      <c r="X1277" s="1462" t="s">
        <v>1488</v>
      </c>
      <c r="Y1277" s="1471">
        <v>300</v>
      </c>
      <c r="Z1277" s="39" t="s">
        <v>1451</v>
      </c>
      <c r="AA1277" s="513">
        <v>0.41</v>
      </c>
      <c r="AB1277" s="131">
        <f t="shared" si="206"/>
        <v>122.99999999999999</v>
      </c>
      <c r="AC1277" s="131">
        <f t="shared" si="207"/>
        <v>122.99999999999999</v>
      </c>
      <c r="AD1277" s="785"/>
      <c r="AE1277" s="20"/>
      <c r="AF1277" s="23" t="s">
        <v>199</v>
      </c>
      <c r="AG1277" s="23"/>
      <c r="AH1277" s="2745"/>
    </row>
    <row r="1278" spans="1:34" s="18" customFormat="1" ht="18" customHeight="1" x14ac:dyDescent="0.25">
      <c r="A1278" s="2572"/>
      <c r="B1278" s="2575"/>
      <c r="C1278" s="3107"/>
      <c r="D1278" s="2598"/>
      <c r="E1278" s="3146"/>
      <c r="F1278" s="2847"/>
      <c r="G1278" s="3146"/>
      <c r="H1278" s="3148"/>
      <c r="I1278" s="3148"/>
      <c r="J1278" s="3149"/>
      <c r="K1278" s="3149"/>
      <c r="L1278" s="3150"/>
      <c r="M1278" s="3150"/>
      <c r="N1278" s="2846"/>
      <c r="O1278" s="3108"/>
      <c r="P1278" s="3152"/>
      <c r="Q1278" s="3154"/>
      <c r="R1278" s="3154"/>
      <c r="S1278" s="3154"/>
      <c r="T1278" s="3160"/>
      <c r="U1278" s="2882"/>
      <c r="V1278" s="1451"/>
      <c r="W1278" s="1494" t="s">
        <v>1489</v>
      </c>
      <c r="X1278" s="1464" t="s">
        <v>1614</v>
      </c>
      <c r="Y1278" s="1472">
        <v>300</v>
      </c>
      <c r="Z1278" s="44" t="s">
        <v>1451</v>
      </c>
      <c r="AA1278" s="1480">
        <v>0.3</v>
      </c>
      <c r="AB1278" s="787">
        <f t="shared" si="206"/>
        <v>90</v>
      </c>
      <c r="AC1278" s="787">
        <f t="shared" si="207"/>
        <v>90</v>
      </c>
      <c r="AD1278" s="1083"/>
      <c r="AE1278" s="26"/>
      <c r="AF1278" s="470" t="s">
        <v>199</v>
      </c>
      <c r="AG1278" s="470"/>
      <c r="AH1278" s="2822"/>
    </row>
    <row r="1279" spans="1:34" s="18" customFormat="1" ht="18" customHeight="1" x14ac:dyDescent="0.25">
      <c r="A1279" s="2572"/>
      <c r="B1279" s="2575"/>
      <c r="C1279" s="2753" t="s">
        <v>19</v>
      </c>
      <c r="D1279" s="2596" t="s">
        <v>20</v>
      </c>
      <c r="E1279" s="3139" t="s">
        <v>77</v>
      </c>
      <c r="F1279" s="2757" t="s">
        <v>200</v>
      </c>
      <c r="G1279" s="3139" t="s">
        <v>1490</v>
      </c>
      <c r="H1279" s="3141" t="s">
        <v>1491</v>
      </c>
      <c r="I1279" s="3143" t="s">
        <v>1492</v>
      </c>
      <c r="J1279" s="2760">
        <v>200</v>
      </c>
      <c r="K1279" s="2760">
        <v>150</v>
      </c>
      <c r="L1279" s="2761">
        <v>20</v>
      </c>
      <c r="M1279" s="2761">
        <v>20</v>
      </c>
      <c r="N1279" s="2845" t="s">
        <v>1493</v>
      </c>
      <c r="O1279" s="2960" t="s">
        <v>1494</v>
      </c>
      <c r="P1279" s="2732">
        <v>0</v>
      </c>
      <c r="Q1279" s="2734">
        <v>0</v>
      </c>
      <c r="R1279" s="2734">
        <f>+AD1279+AD1305+AD1318</f>
        <v>11998.956479999999</v>
      </c>
      <c r="S1279" s="2734">
        <v>0</v>
      </c>
      <c r="T1279" s="2953">
        <f t="shared" ref="T1279:T1327" si="208">SUM(P1279:R1279)</f>
        <v>11998.956479999999</v>
      </c>
      <c r="U1279" s="2855" t="s">
        <v>1448</v>
      </c>
      <c r="V1279" s="1452" t="s">
        <v>1495</v>
      </c>
      <c r="W1279" s="76"/>
      <c r="X1279" s="107" t="s">
        <v>1496</v>
      </c>
      <c r="Y1279" s="48"/>
      <c r="Z1279" s="49"/>
      <c r="AA1279" s="1481"/>
      <c r="AB1279" s="514"/>
      <c r="AC1279" s="514"/>
      <c r="AD1279" s="1482">
        <f>+SUM(AC1280:AC1304)</f>
        <v>3081.5567999999998</v>
      </c>
      <c r="AE1279" s="49"/>
      <c r="AF1279" s="52"/>
      <c r="AG1279" s="52"/>
      <c r="AH1279" s="1353"/>
    </row>
    <row r="1280" spans="1:34" s="18" customFormat="1" ht="18" customHeight="1" x14ac:dyDescent="0.25">
      <c r="A1280" s="2572"/>
      <c r="B1280" s="2575"/>
      <c r="C1280" s="2754"/>
      <c r="D1280" s="2597"/>
      <c r="E1280" s="3140"/>
      <c r="F1280" s="2747"/>
      <c r="G1280" s="3140"/>
      <c r="H1280" s="3142"/>
      <c r="I1280" s="3144"/>
      <c r="J1280" s="2749"/>
      <c r="K1280" s="2749"/>
      <c r="L1280" s="2750"/>
      <c r="M1280" s="2750"/>
      <c r="N1280" s="2748"/>
      <c r="O1280" s="3110"/>
      <c r="P1280" s="2733"/>
      <c r="Q1280" s="2735"/>
      <c r="R1280" s="2735"/>
      <c r="S1280" s="2735"/>
      <c r="T1280" s="2752"/>
      <c r="U1280" s="2751"/>
      <c r="V1280" s="1449"/>
      <c r="W1280" s="1450" t="s">
        <v>1497</v>
      </c>
      <c r="X1280" s="1465" t="s">
        <v>1498</v>
      </c>
      <c r="Y1280" s="1473">
        <v>5</v>
      </c>
      <c r="Z1280" s="1477" t="s">
        <v>1499</v>
      </c>
      <c r="AA1280" s="1483">
        <v>7</v>
      </c>
      <c r="AB1280" s="1483">
        <f>+Y1280*AA1280</f>
        <v>35</v>
      </c>
      <c r="AC1280" s="131">
        <f t="shared" ref="AC1280:AC1303" si="209">+AB1280*0.12+AB1280</f>
        <v>39.200000000000003</v>
      </c>
      <c r="AD1280" s="1483"/>
      <c r="AE1280" s="39"/>
      <c r="AF1280" s="24" t="s">
        <v>199</v>
      </c>
      <c r="AG1280" s="24"/>
      <c r="AH1280" s="970"/>
    </row>
    <row r="1281" spans="1:34" s="18" customFormat="1" ht="18" customHeight="1" x14ac:dyDescent="0.25">
      <c r="A1281" s="2572"/>
      <c r="B1281" s="2575"/>
      <c r="C1281" s="2754"/>
      <c r="D1281" s="2597"/>
      <c r="E1281" s="3140"/>
      <c r="F1281" s="2747"/>
      <c r="G1281" s="3140"/>
      <c r="H1281" s="3142"/>
      <c r="I1281" s="3144"/>
      <c r="J1281" s="2749"/>
      <c r="K1281" s="2749"/>
      <c r="L1281" s="2750"/>
      <c r="M1281" s="2750"/>
      <c r="N1281" s="2748"/>
      <c r="O1281" s="3110"/>
      <c r="P1281" s="2733"/>
      <c r="Q1281" s="2735"/>
      <c r="R1281" s="2735"/>
      <c r="S1281" s="2735"/>
      <c r="T1281" s="2752"/>
      <c r="U1281" s="2751"/>
      <c r="V1281" s="1449"/>
      <c r="W1281" s="1450" t="s">
        <v>1500</v>
      </c>
      <c r="X1281" s="1465" t="s">
        <v>1623</v>
      </c>
      <c r="Y1281" s="1473">
        <v>200</v>
      </c>
      <c r="Z1281" s="1477" t="s">
        <v>1451</v>
      </c>
      <c r="AA1281" s="1483">
        <v>0.05</v>
      </c>
      <c r="AB1281" s="1483">
        <f t="shared" ref="AB1281:AB1303" si="210">+Y1281*AA1281</f>
        <v>10</v>
      </c>
      <c r="AC1281" s="131">
        <f t="shared" si="209"/>
        <v>11.2</v>
      </c>
      <c r="AD1281" s="1483"/>
      <c r="AE1281" s="39"/>
      <c r="AF1281" s="24" t="s">
        <v>199</v>
      </c>
      <c r="AG1281" s="24"/>
      <c r="AH1281" s="970"/>
    </row>
    <row r="1282" spans="1:34" s="18" customFormat="1" ht="18" customHeight="1" x14ac:dyDescent="0.25">
      <c r="A1282" s="2572"/>
      <c r="B1282" s="2575"/>
      <c r="C1282" s="2754"/>
      <c r="D1282" s="2597"/>
      <c r="E1282" s="3140"/>
      <c r="F1282" s="2747"/>
      <c r="G1282" s="3140"/>
      <c r="H1282" s="3142"/>
      <c r="I1282" s="3144"/>
      <c r="J1282" s="2749"/>
      <c r="K1282" s="2749"/>
      <c r="L1282" s="2750"/>
      <c r="M1282" s="2750"/>
      <c r="N1282" s="2748"/>
      <c r="O1282" s="3110"/>
      <c r="P1282" s="2733"/>
      <c r="Q1282" s="2735"/>
      <c r="R1282" s="2735"/>
      <c r="S1282" s="2735"/>
      <c r="T1282" s="2752"/>
      <c r="U1282" s="2751"/>
      <c r="V1282" s="1449"/>
      <c r="W1282" s="1450" t="s">
        <v>1501</v>
      </c>
      <c r="X1282" s="1465" t="s">
        <v>1624</v>
      </c>
      <c r="Y1282" s="1473">
        <v>200</v>
      </c>
      <c r="Z1282" s="1477" t="s">
        <v>1451</v>
      </c>
      <c r="AA1282" s="1483">
        <v>6.8000000000000005E-2</v>
      </c>
      <c r="AB1282" s="1483">
        <f t="shared" si="210"/>
        <v>13.600000000000001</v>
      </c>
      <c r="AC1282" s="131">
        <f t="shared" si="209"/>
        <v>15.232000000000001</v>
      </c>
      <c r="AD1282" s="1483"/>
      <c r="AE1282" s="39"/>
      <c r="AF1282" s="24" t="s">
        <v>199</v>
      </c>
      <c r="AG1282" s="24"/>
      <c r="AH1282" s="970"/>
    </row>
    <row r="1283" spans="1:34" s="18" customFormat="1" ht="18" customHeight="1" x14ac:dyDescent="0.25">
      <c r="A1283" s="2572"/>
      <c r="B1283" s="2575"/>
      <c r="C1283" s="2754"/>
      <c r="D1283" s="2597"/>
      <c r="E1283" s="3140"/>
      <c r="F1283" s="2747"/>
      <c r="G1283" s="3140"/>
      <c r="H1283" s="3142"/>
      <c r="I1283" s="3144"/>
      <c r="J1283" s="2749"/>
      <c r="K1283" s="2749"/>
      <c r="L1283" s="2750"/>
      <c r="M1283" s="2750"/>
      <c r="N1283" s="2748"/>
      <c r="O1283" s="3110"/>
      <c r="P1283" s="2733"/>
      <c r="Q1283" s="2735"/>
      <c r="R1283" s="2735"/>
      <c r="S1283" s="2735"/>
      <c r="T1283" s="2752"/>
      <c r="U1283" s="2751"/>
      <c r="V1283" s="1449"/>
      <c r="W1283" s="1450" t="s">
        <v>1502</v>
      </c>
      <c r="X1283" s="1465" t="s">
        <v>1618</v>
      </c>
      <c r="Y1283" s="1473">
        <v>100</v>
      </c>
      <c r="Z1283" s="1477" t="s">
        <v>1451</v>
      </c>
      <c r="AA1283" s="1483">
        <v>8.5000000000000006E-2</v>
      </c>
      <c r="AB1283" s="1483">
        <f t="shared" si="210"/>
        <v>8.5</v>
      </c>
      <c r="AC1283" s="131">
        <f t="shared" si="209"/>
        <v>9.52</v>
      </c>
      <c r="AD1283" s="1483"/>
      <c r="AE1283" s="39"/>
      <c r="AF1283" s="24" t="s">
        <v>199</v>
      </c>
      <c r="AG1283" s="24"/>
      <c r="AH1283" s="970"/>
    </row>
    <row r="1284" spans="1:34" s="18" customFormat="1" ht="18" customHeight="1" x14ac:dyDescent="0.25">
      <c r="A1284" s="2572"/>
      <c r="B1284" s="2575"/>
      <c r="C1284" s="2754"/>
      <c r="D1284" s="2597"/>
      <c r="E1284" s="3140"/>
      <c r="F1284" s="2747"/>
      <c r="G1284" s="3140"/>
      <c r="H1284" s="3142"/>
      <c r="I1284" s="3144"/>
      <c r="J1284" s="2749"/>
      <c r="K1284" s="2749"/>
      <c r="L1284" s="2750"/>
      <c r="M1284" s="2750"/>
      <c r="N1284" s="2748"/>
      <c r="O1284" s="3110"/>
      <c r="P1284" s="2733"/>
      <c r="Q1284" s="2735"/>
      <c r="R1284" s="2735"/>
      <c r="S1284" s="2735"/>
      <c r="T1284" s="2752"/>
      <c r="U1284" s="2751"/>
      <c r="V1284" s="1449"/>
      <c r="W1284" s="1450" t="s">
        <v>1503</v>
      </c>
      <c r="X1284" s="1465" t="s">
        <v>1625</v>
      </c>
      <c r="Y1284" s="1473">
        <v>20</v>
      </c>
      <c r="Z1284" s="1477" t="s">
        <v>1451</v>
      </c>
      <c r="AA1284" s="1483">
        <v>2.25</v>
      </c>
      <c r="AB1284" s="1483">
        <f t="shared" si="210"/>
        <v>45</v>
      </c>
      <c r="AC1284" s="131">
        <f t="shared" si="209"/>
        <v>50.4</v>
      </c>
      <c r="AD1284" s="1483"/>
      <c r="AE1284" s="39"/>
      <c r="AF1284" s="24" t="s">
        <v>199</v>
      </c>
      <c r="AG1284" s="24"/>
      <c r="AH1284" s="970"/>
    </row>
    <row r="1285" spans="1:34" s="18" customFormat="1" ht="18" customHeight="1" x14ac:dyDescent="0.25">
      <c r="A1285" s="2572"/>
      <c r="B1285" s="2575"/>
      <c r="C1285" s="2754"/>
      <c r="D1285" s="2597"/>
      <c r="E1285" s="3140"/>
      <c r="F1285" s="2747"/>
      <c r="G1285" s="3140"/>
      <c r="H1285" s="3142"/>
      <c r="I1285" s="3144"/>
      <c r="J1285" s="2749"/>
      <c r="K1285" s="2749"/>
      <c r="L1285" s="2750"/>
      <c r="M1285" s="2750"/>
      <c r="N1285" s="2748"/>
      <c r="O1285" s="3110"/>
      <c r="P1285" s="2733"/>
      <c r="Q1285" s="2735"/>
      <c r="R1285" s="2735"/>
      <c r="S1285" s="2735"/>
      <c r="T1285" s="2752"/>
      <c r="U1285" s="2751"/>
      <c r="V1285" s="1449"/>
      <c r="W1285" s="1450" t="s">
        <v>1504</v>
      </c>
      <c r="X1285" s="1465" t="s">
        <v>1619</v>
      </c>
      <c r="Y1285" s="1473">
        <v>20</v>
      </c>
      <c r="Z1285" s="1477" t="s">
        <v>1451</v>
      </c>
      <c r="AA1285" s="1483">
        <v>1.85</v>
      </c>
      <c r="AB1285" s="1483">
        <f t="shared" si="210"/>
        <v>37</v>
      </c>
      <c r="AC1285" s="131">
        <f t="shared" si="209"/>
        <v>41.44</v>
      </c>
      <c r="AD1285" s="1483"/>
      <c r="AE1285" s="39"/>
      <c r="AF1285" s="24" t="s">
        <v>199</v>
      </c>
      <c r="AG1285" s="24"/>
      <c r="AH1285" s="970"/>
    </row>
    <row r="1286" spans="1:34" s="18" customFormat="1" ht="18" customHeight="1" x14ac:dyDescent="0.25">
      <c r="A1286" s="2572"/>
      <c r="B1286" s="2575"/>
      <c r="C1286" s="2754"/>
      <c r="D1286" s="2597"/>
      <c r="E1286" s="3140"/>
      <c r="F1286" s="2747"/>
      <c r="G1286" s="3140"/>
      <c r="H1286" s="3142"/>
      <c r="I1286" s="3144"/>
      <c r="J1286" s="2749"/>
      <c r="K1286" s="2749"/>
      <c r="L1286" s="2750"/>
      <c r="M1286" s="2750"/>
      <c r="N1286" s="2748"/>
      <c r="O1286" s="3110"/>
      <c r="P1286" s="2733"/>
      <c r="Q1286" s="2735"/>
      <c r="R1286" s="2735"/>
      <c r="S1286" s="2735"/>
      <c r="T1286" s="2752"/>
      <c r="U1286" s="2751"/>
      <c r="V1286" s="1449"/>
      <c r="W1286" s="1450" t="s">
        <v>1505</v>
      </c>
      <c r="X1286" s="1465" t="s">
        <v>1620</v>
      </c>
      <c r="Y1286" s="1473">
        <v>20</v>
      </c>
      <c r="Z1286" s="1477" t="s">
        <v>1451</v>
      </c>
      <c r="AA1286" s="1483">
        <v>1.85</v>
      </c>
      <c r="AB1286" s="1483">
        <f t="shared" si="210"/>
        <v>37</v>
      </c>
      <c r="AC1286" s="131">
        <f t="shared" si="209"/>
        <v>41.44</v>
      </c>
      <c r="AD1286" s="1483"/>
      <c r="AE1286" s="39"/>
      <c r="AF1286" s="24" t="s">
        <v>199</v>
      </c>
      <c r="AG1286" s="24"/>
      <c r="AH1286" s="970"/>
    </row>
    <row r="1287" spans="1:34" s="18" customFormat="1" ht="18" customHeight="1" x14ac:dyDescent="0.25">
      <c r="A1287" s="2572"/>
      <c r="B1287" s="2575"/>
      <c r="C1287" s="2754"/>
      <c r="D1287" s="2597"/>
      <c r="E1287" s="3140"/>
      <c r="F1287" s="2747"/>
      <c r="G1287" s="3140"/>
      <c r="H1287" s="3142"/>
      <c r="I1287" s="3144"/>
      <c r="J1287" s="2749"/>
      <c r="K1287" s="2749"/>
      <c r="L1287" s="2750"/>
      <c r="M1287" s="2750"/>
      <c r="N1287" s="2748"/>
      <c r="O1287" s="3110"/>
      <c r="P1287" s="2733"/>
      <c r="Q1287" s="2735"/>
      <c r="R1287" s="2735"/>
      <c r="S1287" s="2735"/>
      <c r="T1287" s="2752"/>
      <c r="U1287" s="2751"/>
      <c r="V1287" s="1449"/>
      <c r="W1287" s="1495"/>
      <c r="X1287" s="1465" t="s">
        <v>1621</v>
      </c>
      <c r="Y1287" s="1473">
        <v>10</v>
      </c>
      <c r="Z1287" s="1477" t="s">
        <v>1451</v>
      </c>
      <c r="AA1287" s="1483">
        <v>1.85</v>
      </c>
      <c r="AB1287" s="1483">
        <f t="shared" si="210"/>
        <v>18.5</v>
      </c>
      <c r="AC1287" s="131">
        <f t="shared" si="209"/>
        <v>20.72</v>
      </c>
      <c r="AD1287" s="1483"/>
      <c r="AE1287" s="39"/>
      <c r="AF1287" s="24" t="s">
        <v>199</v>
      </c>
      <c r="AG1287" s="24"/>
      <c r="AH1287" s="970"/>
    </row>
    <row r="1288" spans="1:34" s="18" customFormat="1" ht="18" customHeight="1" x14ac:dyDescent="0.25">
      <c r="A1288" s="2572"/>
      <c r="B1288" s="2575"/>
      <c r="C1288" s="2754"/>
      <c r="D1288" s="2597"/>
      <c r="E1288" s="3140"/>
      <c r="F1288" s="2747"/>
      <c r="G1288" s="3140"/>
      <c r="H1288" s="3142"/>
      <c r="I1288" s="3144"/>
      <c r="J1288" s="2749"/>
      <c r="K1288" s="2749"/>
      <c r="L1288" s="2750"/>
      <c r="M1288" s="2750"/>
      <c r="N1288" s="2748"/>
      <c r="O1288" s="3110"/>
      <c r="P1288" s="2733"/>
      <c r="Q1288" s="2735"/>
      <c r="R1288" s="2735"/>
      <c r="S1288" s="2735"/>
      <c r="T1288" s="2752"/>
      <c r="U1288" s="2751"/>
      <c r="V1288" s="1449"/>
      <c r="W1288" s="1450" t="s">
        <v>1506</v>
      </c>
      <c r="X1288" s="1465" t="s">
        <v>1626</v>
      </c>
      <c r="Y1288" s="1473">
        <v>1</v>
      </c>
      <c r="Z1288" s="1477" t="s">
        <v>1507</v>
      </c>
      <c r="AA1288" s="1483">
        <v>12</v>
      </c>
      <c r="AB1288" s="1483">
        <f t="shared" si="210"/>
        <v>12</v>
      </c>
      <c r="AC1288" s="131">
        <f t="shared" si="209"/>
        <v>13.44</v>
      </c>
      <c r="AD1288" s="1483"/>
      <c r="AE1288" s="39"/>
      <c r="AF1288" s="24" t="s">
        <v>199</v>
      </c>
      <c r="AG1288" s="24"/>
      <c r="AH1288" s="970"/>
    </row>
    <row r="1289" spans="1:34" s="18" customFormat="1" ht="18" customHeight="1" x14ac:dyDescent="0.25">
      <c r="A1289" s="2572"/>
      <c r="B1289" s="2575"/>
      <c r="C1289" s="2754"/>
      <c r="D1289" s="2597"/>
      <c r="E1289" s="3140"/>
      <c r="F1289" s="2747"/>
      <c r="G1289" s="3140"/>
      <c r="H1289" s="3142"/>
      <c r="I1289" s="3144"/>
      <c r="J1289" s="2749"/>
      <c r="K1289" s="2749"/>
      <c r="L1289" s="2750"/>
      <c r="M1289" s="2750"/>
      <c r="N1289" s="2748"/>
      <c r="O1289" s="3110"/>
      <c r="P1289" s="2733"/>
      <c r="Q1289" s="2735"/>
      <c r="R1289" s="2735"/>
      <c r="S1289" s="2735"/>
      <c r="T1289" s="2752"/>
      <c r="U1289" s="2751"/>
      <c r="V1289" s="1449"/>
      <c r="W1289" s="1450" t="s">
        <v>1508</v>
      </c>
      <c r="X1289" s="1465" t="s">
        <v>1509</v>
      </c>
      <c r="Y1289" s="1473">
        <v>2</v>
      </c>
      <c r="Z1289" s="1477" t="s">
        <v>1499</v>
      </c>
      <c r="AA1289" s="1483">
        <v>18</v>
      </c>
      <c r="AB1289" s="1483">
        <f t="shared" si="210"/>
        <v>36</v>
      </c>
      <c r="AC1289" s="131">
        <f t="shared" si="209"/>
        <v>40.32</v>
      </c>
      <c r="AD1289" s="1483"/>
      <c r="AE1289" s="39"/>
      <c r="AF1289" s="24" t="s">
        <v>199</v>
      </c>
      <c r="AG1289" s="24"/>
      <c r="AH1289" s="970"/>
    </row>
    <row r="1290" spans="1:34" s="18" customFormat="1" ht="18" customHeight="1" x14ac:dyDescent="0.25">
      <c r="A1290" s="2572"/>
      <c r="B1290" s="2575"/>
      <c r="C1290" s="2754"/>
      <c r="D1290" s="2597"/>
      <c r="E1290" s="3140"/>
      <c r="F1290" s="2747"/>
      <c r="G1290" s="3140"/>
      <c r="H1290" s="3142"/>
      <c r="I1290" s="3144"/>
      <c r="J1290" s="2749"/>
      <c r="K1290" s="2749"/>
      <c r="L1290" s="2750"/>
      <c r="M1290" s="2750"/>
      <c r="N1290" s="2748"/>
      <c r="O1290" s="3110"/>
      <c r="P1290" s="2733"/>
      <c r="Q1290" s="2735"/>
      <c r="R1290" s="2735"/>
      <c r="S1290" s="2735"/>
      <c r="T1290" s="2752"/>
      <c r="U1290" s="2751"/>
      <c r="V1290" s="1449"/>
      <c r="W1290" s="1450" t="s">
        <v>1510</v>
      </c>
      <c r="X1290" s="1465" t="s">
        <v>1622</v>
      </c>
      <c r="Y1290" s="1473">
        <v>3</v>
      </c>
      <c r="Z1290" s="1477" t="s">
        <v>1499</v>
      </c>
      <c r="AA1290" s="1483">
        <v>18.98</v>
      </c>
      <c r="AB1290" s="1483">
        <f t="shared" si="210"/>
        <v>56.94</v>
      </c>
      <c r="AC1290" s="131">
        <f t="shared" si="209"/>
        <v>63.772799999999997</v>
      </c>
      <c r="AD1290" s="1483"/>
      <c r="AE1290" s="39"/>
      <c r="AF1290" s="24" t="s">
        <v>199</v>
      </c>
      <c r="AG1290" s="24"/>
      <c r="AH1290" s="970"/>
    </row>
    <row r="1291" spans="1:34" s="18" customFormat="1" ht="18" customHeight="1" x14ac:dyDescent="0.25">
      <c r="A1291" s="2572"/>
      <c r="B1291" s="2575"/>
      <c r="C1291" s="2754"/>
      <c r="D1291" s="2597"/>
      <c r="E1291" s="3140"/>
      <c r="F1291" s="2747"/>
      <c r="G1291" s="3140"/>
      <c r="H1291" s="3142"/>
      <c r="I1291" s="3144"/>
      <c r="J1291" s="2749"/>
      <c r="K1291" s="2749"/>
      <c r="L1291" s="2750"/>
      <c r="M1291" s="2750"/>
      <c r="N1291" s="2748"/>
      <c r="O1291" s="3110"/>
      <c r="P1291" s="2733"/>
      <c r="Q1291" s="2735"/>
      <c r="R1291" s="2735"/>
      <c r="S1291" s="2735"/>
      <c r="T1291" s="2752"/>
      <c r="U1291" s="2751"/>
      <c r="V1291" s="1449"/>
      <c r="W1291" s="74"/>
      <c r="X1291" s="1465" t="s">
        <v>1511</v>
      </c>
      <c r="Y1291" s="1473">
        <v>2</v>
      </c>
      <c r="Z1291" s="1477" t="s">
        <v>1512</v>
      </c>
      <c r="AA1291" s="1483">
        <v>15</v>
      </c>
      <c r="AB1291" s="1483">
        <f t="shared" si="210"/>
        <v>30</v>
      </c>
      <c r="AC1291" s="131">
        <f t="shared" si="209"/>
        <v>33.6</v>
      </c>
      <c r="AD1291" s="1483"/>
      <c r="AE1291" s="39"/>
      <c r="AF1291" s="24" t="s">
        <v>199</v>
      </c>
      <c r="AG1291" s="24"/>
      <c r="AH1291" s="970"/>
    </row>
    <row r="1292" spans="1:34" s="18" customFormat="1" ht="18" customHeight="1" x14ac:dyDescent="0.25">
      <c r="A1292" s="2572"/>
      <c r="B1292" s="2575"/>
      <c r="C1292" s="2754"/>
      <c r="D1292" s="2597"/>
      <c r="E1292" s="3140"/>
      <c r="F1292" s="2747"/>
      <c r="G1292" s="3140"/>
      <c r="H1292" s="3142"/>
      <c r="I1292" s="3144"/>
      <c r="J1292" s="2749"/>
      <c r="K1292" s="2749"/>
      <c r="L1292" s="2750"/>
      <c r="M1292" s="2750"/>
      <c r="N1292" s="2748"/>
      <c r="O1292" s="3110"/>
      <c r="P1292" s="2733"/>
      <c r="Q1292" s="2735"/>
      <c r="R1292" s="2735"/>
      <c r="S1292" s="2735"/>
      <c r="T1292" s="2752"/>
      <c r="U1292" s="2751"/>
      <c r="V1292" s="1449"/>
      <c r="W1292" s="74"/>
      <c r="X1292" s="1465" t="s">
        <v>1513</v>
      </c>
      <c r="Y1292" s="1473">
        <v>1</v>
      </c>
      <c r="Z1292" s="1477" t="s">
        <v>1512</v>
      </c>
      <c r="AA1292" s="1483">
        <v>7.2</v>
      </c>
      <c r="AB1292" s="1483">
        <f t="shared" si="210"/>
        <v>7.2</v>
      </c>
      <c r="AC1292" s="131">
        <f t="shared" si="209"/>
        <v>8.0640000000000001</v>
      </c>
      <c r="AD1292" s="1483"/>
      <c r="AE1292" s="39"/>
      <c r="AF1292" s="24" t="s">
        <v>199</v>
      </c>
      <c r="AG1292" s="24"/>
      <c r="AH1292" s="970"/>
    </row>
    <row r="1293" spans="1:34" s="18" customFormat="1" ht="18" customHeight="1" x14ac:dyDescent="0.25">
      <c r="A1293" s="2573"/>
      <c r="B1293" s="2576"/>
      <c r="C1293" s="2754"/>
      <c r="D1293" s="2597"/>
      <c r="E1293" s="3140"/>
      <c r="F1293" s="2747"/>
      <c r="G1293" s="3140"/>
      <c r="H1293" s="3142"/>
      <c r="I1293" s="3144"/>
      <c r="J1293" s="2749"/>
      <c r="K1293" s="2749"/>
      <c r="L1293" s="2750"/>
      <c r="M1293" s="2750"/>
      <c r="N1293" s="2748"/>
      <c r="O1293" s="3110"/>
      <c r="P1293" s="2733"/>
      <c r="Q1293" s="2735"/>
      <c r="R1293" s="2735"/>
      <c r="S1293" s="2735"/>
      <c r="T1293" s="2752"/>
      <c r="U1293" s="2751"/>
      <c r="V1293" s="1449"/>
      <c r="W1293" s="1450" t="s">
        <v>1514</v>
      </c>
      <c r="X1293" s="1465" t="s">
        <v>1627</v>
      </c>
      <c r="Y1293" s="1473">
        <v>80</v>
      </c>
      <c r="Z1293" s="1477" t="s">
        <v>1515</v>
      </c>
      <c r="AA1293" s="1483">
        <v>6.1529999999999996</v>
      </c>
      <c r="AB1293" s="1483">
        <f t="shared" si="210"/>
        <v>492.23999999999995</v>
      </c>
      <c r="AC1293" s="131">
        <f t="shared" si="209"/>
        <v>551.30879999999991</v>
      </c>
      <c r="AD1293" s="1483"/>
      <c r="AE1293" s="39"/>
      <c r="AF1293" s="24" t="s">
        <v>199</v>
      </c>
      <c r="AG1293" s="24"/>
      <c r="AH1293" s="970"/>
    </row>
    <row r="1294" spans="1:34" s="18" customFormat="1" ht="18" customHeight="1" x14ac:dyDescent="0.25">
      <c r="A1294" s="2571" t="s">
        <v>163</v>
      </c>
      <c r="B1294" s="2574" t="s">
        <v>167</v>
      </c>
      <c r="C1294" s="2754"/>
      <c r="D1294" s="2597"/>
      <c r="E1294" s="3140"/>
      <c r="F1294" s="2747"/>
      <c r="G1294" s="3140"/>
      <c r="H1294" s="3142"/>
      <c r="I1294" s="3144"/>
      <c r="J1294" s="2749"/>
      <c r="K1294" s="2749"/>
      <c r="L1294" s="2750"/>
      <c r="M1294" s="2750"/>
      <c r="N1294" s="2748"/>
      <c r="O1294" s="3110"/>
      <c r="P1294" s="2733"/>
      <c r="Q1294" s="2735"/>
      <c r="R1294" s="2735"/>
      <c r="S1294" s="2735"/>
      <c r="T1294" s="2752"/>
      <c r="U1294" s="2751"/>
      <c r="V1294" s="1449"/>
      <c r="W1294" s="1495"/>
      <c r="X1294" s="1465" t="s">
        <v>1516</v>
      </c>
      <c r="Y1294" s="1473">
        <v>36</v>
      </c>
      <c r="Z1294" s="1477" t="s">
        <v>1451</v>
      </c>
      <c r="AA1294" s="1483">
        <v>16.75</v>
      </c>
      <c r="AB1294" s="1483">
        <f t="shared" si="210"/>
        <v>603</v>
      </c>
      <c r="AC1294" s="131">
        <f t="shared" si="209"/>
        <v>675.36</v>
      </c>
      <c r="AD1294" s="1483"/>
      <c r="AE1294" s="39"/>
      <c r="AF1294" s="24" t="s">
        <v>199</v>
      </c>
      <c r="AG1294" s="24"/>
      <c r="AH1294" s="970"/>
    </row>
    <row r="1295" spans="1:34" s="18" customFormat="1" ht="18" customHeight="1" x14ac:dyDescent="0.25">
      <c r="A1295" s="2572"/>
      <c r="B1295" s="2575"/>
      <c r="C1295" s="2754"/>
      <c r="D1295" s="2597"/>
      <c r="E1295" s="3140"/>
      <c r="F1295" s="2747"/>
      <c r="G1295" s="3140"/>
      <c r="H1295" s="3142"/>
      <c r="I1295" s="3144"/>
      <c r="J1295" s="2749"/>
      <c r="K1295" s="2749"/>
      <c r="L1295" s="2750"/>
      <c r="M1295" s="2750"/>
      <c r="N1295" s="2748"/>
      <c r="O1295" s="3110"/>
      <c r="P1295" s="2733"/>
      <c r="Q1295" s="2735"/>
      <c r="R1295" s="2735"/>
      <c r="S1295" s="2735"/>
      <c r="T1295" s="2752"/>
      <c r="U1295" s="2751"/>
      <c r="V1295" s="1449"/>
      <c r="W1295" s="1450" t="s">
        <v>1517</v>
      </c>
      <c r="X1295" s="1465" t="s">
        <v>1628</v>
      </c>
      <c r="Y1295" s="1473">
        <v>5</v>
      </c>
      <c r="Z1295" s="1477" t="s">
        <v>1451</v>
      </c>
      <c r="AA1295" s="1483">
        <v>1.0900000000000001</v>
      </c>
      <c r="AB1295" s="1483">
        <f t="shared" si="210"/>
        <v>5.45</v>
      </c>
      <c r="AC1295" s="131">
        <f t="shared" si="209"/>
        <v>6.1040000000000001</v>
      </c>
      <c r="AD1295" s="1483"/>
      <c r="AE1295" s="39"/>
      <c r="AF1295" s="24" t="s">
        <v>199</v>
      </c>
      <c r="AG1295" s="24"/>
      <c r="AH1295" s="970"/>
    </row>
    <row r="1296" spans="1:34" s="18" customFormat="1" ht="18" customHeight="1" x14ac:dyDescent="0.25">
      <c r="A1296" s="2572"/>
      <c r="B1296" s="2575"/>
      <c r="C1296" s="2754"/>
      <c r="D1296" s="2597"/>
      <c r="E1296" s="3140"/>
      <c r="F1296" s="2747"/>
      <c r="G1296" s="3140"/>
      <c r="H1296" s="3142"/>
      <c r="I1296" s="3144"/>
      <c r="J1296" s="2749"/>
      <c r="K1296" s="2749"/>
      <c r="L1296" s="2750"/>
      <c r="M1296" s="2750"/>
      <c r="N1296" s="2748"/>
      <c r="O1296" s="3110"/>
      <c r="P1296" s="2733"/>
      <c r="Q1296" s="2735"/>
      <c r="R1296" s="2735"/>
      <c r="S1296" s="2735"/>
      <c r="T1296" s="2752"/>
      <c r="U1296" s="2751"/>
      <c r="V1296" s="1449"/>
      <c r="W1296" s="1450" t="s">
        <v>1518</v>
      </c>
      <c r="X1296" s="1465" t="s">
        <v>1629</v>
      </c>
      <c r="Y1296" s="1473">
        <v>5</v>
      </c>
      <c r="Z1296" s="1477" t="s">
        <v>1451</v>
      </c>
      <c r="AA1296" s="1483">
        <v>2.44</v>
      </c>
      <c r="AB1296" s="1483">
        <f t="shared" si="210"/>
        <v>12.2</v>
      </c>
      <c r="AC1296" s="131">
        <f t="shared" si="209"/>
        <v>13.664</v>
      </c>
      <c r="AD1296" s="1483"/>
      <c r="AE1296" s="39"/>
      <c r="AF1296" s="24" t="s">
        <v>199</v>
      </c>
      <c r="AG1296" s="24"/>
      <c r="AH1296" s="970"/>
    </row>
    <row r="1297" spans="1:34" s="18" customFormat="1" ht="18" customHeight="1" x14ac:dyDescent="0.25">
      <c r="A1297" s="2572"/>
      <c r="B1297" s="2575"/>
      <c r="C1297" s="2754"/>
      <c r="D1297" s="2597"/>
      <c r="E1297" s="3140"/>
      <c r="F1297" s="2747"/>
      <c r="G1297" s="3140"/>
      <c r="H1297" s="3142"/>
      <c r="I1297" s="3144"/>
      <c r="J1297" s="2749"/>
      <c r="K1297" s="2749"/>
      <c r="L1297" s="2750"/>
      <c r="M1297" s="2750"/>
      <c r="N1297" s="2748"/>
      <c r="O1297" s="3110"/>
      <c r="P1297" s="2733"/>
      <c r="Q1297" s="2735"/>
      <c r="R1297" s="2735"/>
      <c r="S1297" s="2735"/>
      <c r="T1297" s="2752"/>
      <c r="U1297" s="2751"/>
      <c r="V1297" s="1449"/>
      <c r="W1297" s="1450" t="s">
        <v>1519</v>
      </c>
      <c r="X1297" s="1465" t="s">
        <v>1520</v>
      </c>
      <c r="Y1297" s="1473">
        <v>700</v>
      </c>
      <c r="Z1297" s="1477" t="s">
        <v>1451</v>
      </c>
      <c r="AA1297" s="1483">
        <v>1.3</v>
      </c>
      <c r="AB1297" s="1483">
        <f t="shared" si="210"/>
        <v>910</v>
      </c>
      <c r="AC1297" s="131">
        <f t="shared" si="209"/>
        <v>1019.2</v>
      </c>
      <c r="AD1297" s="1483"/>
      <c r="AE1297" s="39"/>
      <c r="AF1297" s="24" t="s">
        <v>199</v>
      </c>
      <c r="AG1297" s="24"/>
      <c r="AH1297" s="970"/>
    </row>
    <row r="1298" spans="1:34" s="18" customFormat="1" ht="18" customHeight="1" x14ac:dyDescent="0.25">
      <c r="A1298" s="2572"/>
      <c r="B1298" s="2575"/>
      <c r="C1298" s="2754"/>
      <c r="D1298" s="2597"/>
      <c r="E1298" s="3140"/>
      <c r="F1298" s="2747"/>
      <c r="G1298" s="3140"/>
      <c r="H1298" s="3142"/>
      <c r="I1298" s="3144"/>
      <c r="J1298" s="2749"/>
      <c r="K1298" s="2749"/>
      <c r="L1298" s="2750"/>
      <c r="M1298" s="2750"/>
      <c r="N1298" s="2748"/>
      <c r="O1298" s="3110"/>
      <c r="P1298" s="2733"/>
      <c r="Q1298" s="2735"/>
      <c r="R1298" s="2735"/>
      <c r="S1298" s="2735"/>
      <c r="T1298" s="2752"/>
      <c r="U1298" s="2751"/>
      <c r="V1298" s="1449"/>
      <c r="W1298" s="1450" t="s">
        <v>1521</v>
      </c>
      <c r="X1298" s="1465" t="s">
        <v>1522</v>
      </c>
      <c r="Y1298" s="1473">
        <v>500</v>
      </c>
      <c r="Z1298" s="1477" t="s">
        <v>1451</v>
      </c>
      <c r="AA1298" s="1483">
        <v>0.3</v>
      </c>
      <c r="AB1298" s="1483">
        <f t="shared" si="210"/>
        <v>150</v>
      </c>
      <c r="AC1298" s="131">
        <f t="shared" si="209"/>
        <v>168</v>
      </c>
      <c r="AD1298" s="1483"/>
      <c r="AE1298" s="39"/>
      <c r="AF1298" s="24" t="s">
        <v>199</v>
      </c>
      <c r="AG1298" s="24"/>
      <c r="AH1298" s="970"/>
    </row>
    <row r="1299" spans="1:34" s="18" customFormat="1" ht="18" customHeight="1" x14ac:dyDescent="0.25">
      <c r="A1299" s="2572"/>
      <c r="B1299" s="2575"/>
      <c r="C1299" s="2754"/>
      <c r="D1299" s="2597"/>
      <c r="E1299" s="3140"/>
      <c r="F1299" s="2747"/>
      <c r="G1299" s="3140"/>
      <c r="H1299" s="3142"/>
      <c r="I1299" s="3144"/>
      <c r="J1299" s="2749"/>
      <c r="K1299" s="2749"/>
      <c r="L1299" s="2750"/>
      <c r="M1299" s="2750"/>
      <c r="N1299" s="2748"/>
      <c r="O1299" s="3110"/>
      <c r="P1299" s="2733"/>
      <c r="Q1299" s="2735"/>
      <c r="R1299" s="2735"/>
      <c r="S1299" s="2735"/>
      <c r="T1299" s="2752"/>
      <c r="U1299" s="2751"/>
      <c r="V1299" s="1449"/>
      <c r="W1299" s="1450" t="s">
        <v>1521</v>
      </c>
      <c r="X1299" s="255" t="s">
        <v>1523</v>
      </c>
      <c r="Y1299" s="38">
        <v>2</v>
      </c>
      <c r="Z1299" s="39" t="s">
        <v>1451</v>
      </c>
      <c r="AA1299" s="1483">
        <v>2.23</v>
      </c>
      <c r="AB1299" s="1483">
        <f t="shared" si="210"/>
        <v>4.46</v>
      </c>
      <c r="AC1299" s="131">
        <f t="shared" si="209"/>
        <v>4.9951999999999996</v>
      </c>
      <c r="AD1299" s="1483"/>
      <c r="AE1299" s="39"/>
      <c r="AF1299" s="24" t="s">
        <v>199</v>
      </c>
      <c r="AG1299" s="24"/>
      <c r="AH1299" s="970"/>
    </row>
    <row r="1300" spans="1:34" s="18" customFormat="1" ht="18" customHeight="1" x14ac:dyDescent="0.25">
      <c r="A1300" s="2572"/>
      <c r="B1300" s="2575"/>
      <c r="C1300" s="2754"/>
      <c r="D1300" s="2597"/>
      <c r="E1300" s="3140"/>
      <c r="F1300" s="2747"/>
      <c r="G1300" s="3140"/>
      <c r="H1300" s="3142"/>
      <c r="I1300" s="3144"/>
      <c r="J1300" s="2749"/>
      <c r="K1300" s="2749"/>
      <c r="L1300" s="2750"/>
      <c r="M1300" s="2750"/>
      <c r="N1300" s="2748"/>
      <c r="O1300" s="3110"/>
      <c r="P1300" s="2733"/>
      <c r="Q1300" s="2735"/>
      <c r="R1300" s="2735"/>
      <c r="S1300" s="2735"/>
      <c r="T1300" s="2752"/>
      <c r="U1300" s="2751"/>
      <c r="V1300" s="1449"/>
      <c r="W1300" s="74"/>
      <c r="X1300" s="255" t="s">
        <v>1630</v>
      </c>
      <c r="Y1300" s="38">
        <v>6</v>
      </c>
      <c r="Z1300" s="39" t="s">
        <v>1524</v>
      </c>
      <c r="AA1300" s="1483">
        <v>6.8</v>
      </c>
      <c r="AB1300" s="1483">
        <f t="shared" si="210"/>
        <v>40.799999999999997</v>
      </c>
      <c r="AC1300" s="131">
        <f t="shared" si="209"/>
        <v>45.695999999999998</v>
      </c>
      <c r="AD1300" s="1483"/>
      <c r="AE1300" s="39"/>
      <c r="AF1300" s="24" t="s">
        <v>199</v>
      </c>
      <c r="AG1300" s="24"/>
      <c r="AH1300" s="970"/>
    </row>
    <row r="1301" spans="1:34" s="18" customFormat="1" ht="18" customHeight="1" x14ac:dyDescent="0.25">
      <c r="A1301" s="2572"/>
      <c r="B1301" s="2575"/>
      <c r="C1301" s="2754"/>
      <c r="D1301" s="2597"/>
      <c r="E1301" s="3140"/>
      <c r="F1301" s="2747"/>
      <c r="G1301" s="3140"/>
      <c r="H1301" s="3142"/>
      <c r="I1301" s="3144"/>
      <c r="J1301" s="2749"/>
      <c r="K1301" s="2749"/>
      <c r="L1301" s="2750"/>
      <c r="M1301" s="2750"/>
      <c r="N1301" s="2748"/>
      <c r="O1301" s="3110"/>
      <c r="P1301" s="2733"/>
      <c r="Q1301" s="2735"/>
      <c r="R1301" s="2735"/>
      <c r="S1301" s="2735"/>
      <c r="T1301" s="2752"/>
      <c r="U1301" s="2751"/>
      <c r="V1301" s="1449"/>
      <c r="W1301" s="1496" t="s">
        <v>1525</v>
      </c>
      <c r="X1301" s="255" t="s">
        <v>1526</v>
      </c>
      <c r="Y1301" s="38">
        <v>5</v>
      </c>
      <c r="Z1301" s="39" t="s">
        <v>1451</v>
      </c>
      <c r="AA1301" s="513">
        <v>4.25</v>
      </c>
      <c r="AB1301" s="1483">
        <f t="shared" si="210"/>
        <v>21.25</v>
      </c>
      <c r="AC1301" s="131">
        <f t="shared" si="209"/>
        <v>23.8</v>
      </c>
      <c r="AD1301" s="1483"/>
      <c r="AE1301" s="39"/>
      <c r="AF1301" s="24" t="s">
        <v>199</v>
      </c>
      <c r="AG1301" s="24"/>
      <c r="AH1301" s="970"/>
    </row>
    <row r="1302" spans="1:34" s="18" customFormat="1" ht="18" customHeight="1" x14ac:dyDescent="0.25">
      <c r="A1302" s="2572"/>
      <c r="B1302" s="2575"/>
      <c r="C1302" s="2754"/>
      <c r="D1302" s="2597"/>
      <c r="E1302" s="3140"/>
      <c r="F1302" s="2747"/>
      <c r="G1302" s="3140"/>
      <c r="H1302" s="3142"/>
      <c r="I1302" s="3144"/>
      <c r="J1302" s="2749"/>
      <c r="K1302" s="2749"/>
      <c r="L1302" s="2750"/>
      <c r="M1302" s="2750"/>
      <c r="N1302" s="2748"/>
      <c r="O1302" s="3110"/>
      <c r="P1302" s="2733"/>
      <c r="Q1302" s="2735"/>
      <c r="R1302" s="2735"/>
      <c r="S1302" s="2735"/>
      <c r="T1302" s="2752"/>
      <c r="U1302" s="2751"/>
      <c r="V1302" s="1449"/>
      <c r="W1302" s="1453" t="s">
        <v>1527</v>
      </c>
      <c r="X1302" s="936" t="s">
        <v>1528</v>
      </c>
      <c r="Y1302" s="38">
        <v>5</v>
      </c>
      <c r="Z1302" s="39" t="s">
        <v>1451</v>
      </c>
      <c r="AA1302" s="513">
        <v>2.25</v>
      </c>
      <c r="AB1302" s="1483">
        <f t="shared" si="210"/>
        <v>11.25</v>
      </c>
      <c r="AC1302" s="131">
        <f t="shared" si="209"/>
        <v>12.6</v>
      </c>
      <c r="AD1302" s="1483"/>
      <c r="AE1302" s="39"/>
      <c r="AF1302" s="24" t="s">
        <v>199</v>
      </c>
      <c r="AG1302" s="24"/>
      <c r="AH1302" s="970"/>
    </row>
    <row r="1303" spans="1:34" s="18" customFormat="1" ht="18" customHeight="1" x14ac:dyDescent="0.25">
      <c r="A1303" s="2572"/>
      <c r="B1303" s="2575"/>
      <c r="C1303" s="2754"/>
      <c r="D1303" s="2597"/>
      <c r="E1303" s="3140"/>
      <c r="F1303" s="2747"/>
      <c r="G1303" s="3140"/>
      <c r="H1303" s="3142"/>
      <c r="I1303" s="3144"/>
      <c r="J1303" s="2749"/>
      <c r="K1303" s="2749"/>
      <c r="L1303" s="2750"/>
      <c r="M1303" s="2750"/>
      <c r="N1303" s="2748"/>
      <c r="O1303" s="3110"/>
      <c r="P1303" s="2733"/>
      <c r="Q1303" s="2735"/>
      <c r="R1303" s="2735"/>
      <c r="S1303" s="2735"/>
      <c r="T1303" s="2752"/>
      <c r="U1303" s="2751"/>
      <c r="V1303" s="1449"/>
      <c r="W1303" s="1496" t="s">
        <v>1529</v>
      </c>
      <c r="X1303" s="255" t="s">
        <v>1530</v>
      </c>
      <c r="Y1303" s="38">
        <v>2</v>
      </c>
      <c r="Z1303" s="39" t="s">
        <v>1451</v>
      </c>
      <c r="AA1303" s="1483">
        <v>4</v>
      </c>
      <c r="AB1303" s="1483">
        <f t="shared" si="210"/>
        <v>8</v>
      </c>
      <c r="AC1303" s="131">
        <f t="shared" si="209"/>
        <v>8.9600000000000009</v>
      </c>
      <c r="AD1303" s="1483"/>
      <c r="AE1303" s="39"/>
      <c r="AF1303" s="24" t="s">
        <v>199</v>
      </c>
      <c r="AG1303" s="24"/>
      <c r="AH1303" s="970"/>
    </row>
    <row r="1304" spans="1:34" s="18" customFormat="1" ht="18" customHeight="1" x14ac:dyDescent="0.25">
      <c r="A1304" s="2572"/>
      <c r="B1304" s="2575"/>
      <c r="C1304" s="2754"/>
      <c r="D1304" s="2597"/>
      <c r="E1304" s="3140"/>
      <c r="F1304" s="2747"/>
      <c r="G1304" s="3140"/>
      <c r="H1304" s="3142"/>
      <c r="I1304" s="3144"/>
      <c r="J1304" s="2749"/>
      <c r="K1304" s="2749"/>
      <c r="L1304" s="2750"/>
      <c r="M1304" s="2750"/>
      <c r="N1304" s="2748"/>
      <c r="O1304" s="3110"/>
      <c r="P1304" s="2733"/>
      <c r="Q1304" s="2735"/>
      <c r="R1304" s="2735"/>
      <c r="S1304" s="2735"/>
      <c r="T1304" s="2752"/>
      <c r="U1304" s="2751"/>
      <c r="V1304" s="1449"/>
      <c r="W1304" s="1450" t="s">
        <v>1531</v>
      </c>
      <c r="X1304" s="255" t="s">
        <v>1532</v>
      </c>
      <c r="Y1304" s="38">
        <v>2</v>
      </c>
      <c r="Z1304" s="39" t="s">
        <v>1451</v>
      </c>
      <c r="AA1304" s="513">
        <v>73</v>
      </c>
      <c r="AB1304" s="1483">
        <f>+Y1304*AA1304</f>
        <v>146</v>
      </c>
      <c r="AC1304" s="131">
        <f>+AB1304*0.12+AB1304</f>
        <v>163.52000000000001</v>
      </c>
      <c r="AD1304" s="1483"/>
      <c r="AE1304" s="39"/>
      <c r="AF1304" s="24" t="s">
        <v>199</v>
      </c>
      <c r="AG1304" s="24"/>
      <c r="AH1304" s="970"/>
    </row>
    <row r="1305" spans="1:34" s="18" customFormat="1" ht="18" customHeight="1" x14ac:dyDescent="0.25">
      <c r="A1305" s="2572"/>
      <c r="B1305" s="2575"/>
      <c r="C1305" s="2754"/>
      <c r="D1305" s="2597"/>
      <c r="E1305" s="3140"/>
      <c r="F1305" s="2747"/>
      <c r="G1305" s="3140"/>
      <c r="H1305" s="3142"/>
      <c r="I1305" s="3144"/>
      <c r="J1305" s="2749"/>
      <c r="K1305" s="2749"/>
      <c r="L1305" s="2750"/>
      <c r="M1305" s="2750"/>
      <c r="N1305" s="2748"/>
      <c r="O1305" s="3110"/>
      <c r="P1305" s="2733"/>
      <c r="Q1305" s="2735"/>
      <c r="R1305" s="2735"/>
      <c r="S1305" s="2735"/>
      <c r="T1305" s="2752"/>
      <c r="U1305" s="2751"/>
      <c r="V1305" s="1449" t="s">
        <v>618</v>
      </c>
      <c r="W1305" s="80"/>
      <c r="X1305" s="133" t="s">
        <v>229</v>
      </c>
      <c r="Y1305" s="38"/>
      <c r="Z1305" s="39"/>
      <c r="AA1305" s="513"/>
      <c r="AB1305" s="131"/>
      <c r="AC1305" s="131"/>
      <c r="AD1305" s="1085">
        <f>+SUM(AC1306:AC1317)</f>
        <v>7337.2476799999995</v>
      </c>
      <c r="AE1305" s="39"/>
      <c r="AF1305" s="24"/>
      <c r="AG1305" s="24"/>
      <c r="AH1305" s="970"/>
    </row>
    <row r="1306" spans="1:34" s="18" customFormat="1" ht="18" customHeight="1" x14ac:dyDescent="0.25">
      <c r="A1306" s="2572"/>
      <c r="B1306" s="2575"/>
      <c r="C1306" s="2754"/>
      <c r="D1306" s="2597"/>
      <c r="E1306" s="3140"/>
      <c r="F1306" s="2747"/>
      <c r="G1306" s="3140"/>
      <c r="H1306" s="3142"/>
      <c r="I1306" s="3144"/>
      <c r="J1306" s="2749"/>
      <c r="K1306" s="2749"/>
      <c r="L1306" s="2750"/>
      <c r="M1306" s="2750"/>
      <c r="N1306" s="2748"/>
      <c r="O1306" s="3110"/>
      <c r="P1306" s="2733"/>
      <c r="Q1306" s="2735"/>
      <c r="R1306" s="2735"/>
      <c r="S1306" s="2735"/>
      <c r="T1306" s="2752"/>
      <c r="U1306" s="2751"/>
      <c r="V1306" s="1449"/>
      <c r="W1306" s="1496" t="s">
        <v>1533</v>
      </c>
      <c r="X1306" s="255" t="s">
        <v>1534</v>
      </c>
      <c r="Y1306" s="38">
        <v>1</v>
      </c>
      <c r="Z1306" s="39" t="s">
        <v>1451</v>
      </c>
      <c r="AA1306" s="513">
        <v>1080</v>
      </c>
      <c r="AB1306" s="1484">
        <f>+Y1306*AA1306</f>
        <v>1080</v>
      </c>
      <c r="AC1306" s="131">
        <f t="shared" ref="AC1306:AC1317" si="211">+AB1306*0.12+AB1306</f>
        <v>1209.5999999999999</v>
      </c>
      <c r="AD1306" s="1085"/>
      <c r="AE1306" s="39"/>
      <c r="AF1306" s="1436" t="s">
        <v>199</v>
      </c>
      <c r="AG1306" s="24"/>
      <c r="AH1306" s="970"/>
    </row>
    <row r="1307" spans="1:34" s="18" customFormat="1" ht="18" customHeight="1" x14ac:dyDescent="0.25">
      <c r="A1307" s="2572"/>
      <c r="B1307" s="2575"/>
      <c r="C1307" s="2754"/>
      <c r="D1307" s="2597"/>
      <c r="E1307" s="3140"/>
      <c r="F1307" s="2747"/>
      <c r="G1307" s="3140"/>
      <c r="H1307" s="3142"/>
      <c r="I1307" s="3144"/>
      <c r="J1307" s="2749"/>
      <c r="K1307" s="2749"/>
      <c r="L1307" s="2750"/>
      <c r="M1307" s="2750"/>
      <c r="N1307" s="2748"/>
      <c r="O1307" s="3110"/>
      <c r="P1307" s="2733"/>
      <c r="Q1307" s="2735"/>
      <c r="R1307" s="2735"/>
      <c r="S1307" s="2735"/>
      <c r="T1307" s="2752"/>
      <c r="U1307" s="2751"/>
      <c r="V1307" s="1449"/>
      <c r="W1307" s="1496" t="s">
        <v>1535</v>
      </c>
      <c r="X1307" s="255" t="s">
        <v>1536</v>
      </c>
      <c r="Y1307" s="38">
        <v>1</v>
      </c>
      <c r="Z1307" s="39" t="s">
        <v>1451</v>
      </c>
      <c r="AA1307" s="513">
        <v>238.75</v>
      </c>
      <c r="AB1307" s="1484">
        <f t="shared" ref="AB1307:AB1317" si="212">+Y1307*AA1307</f>
        <v>238.75</v>
      </c>
      <c r="AC1307" s="131">
        <f t="shared" si="211"/>
        <v>267.39999999999998</v>
      </c>
      <c r="AD1307" s="1085"/>
      <c r="AE1307" s="39"/>
      <c r="AF1307" s="1436" t="s">
        <v>199</v>
      </c>
      <c r="AG1307" s="24"/>
      <c r="AH1307" s="970"/>
    </row>
    <row r="1308" spans="1:34" s="18" customFormat="1" ht="18" customHeight="1" x14ac:dyDescent="0.25">
      <c r="A1308" s="2572"/>
      <c r="B1308" s="2575"/>
      <c r="C1308" s="2754"/>
      <c r="D1308" s="2597"/>
      <c r="E1308" s="3140"/>
      <c r="F1308" s="2747"/>
      <c r="G1308" s="3140"/>
      <c r="H1308" s="3142"/>
      <c r="I1308" s="3144"/>
      <c r="J1308" s="2749"/>
      <c r="K1308" s="2749"/>
      <c r="L1308" s="2750"/>
      <c r="M1308" s="2750"/>
      <c r="N1308" s="2748"/>
      <c r="O1308" s="3110"/>
      <c r="P1308" s="2733"/>
      <c r="Q1308" s="2735"/>
      <c r="R1308" s="2735"/>
      <c r="S1308" s="2735"/>
      <c r="T1308" s="2752"/>
      <c r="U1308" s="2751"/>
      <c r="V1308" s="1449"/>
      <c r="W1308" s="1496" t="s">
        <v>1537</v>
      </c>
      <c r="X1308" s="255" t="s">
        <v>1538</v>
      </c>
      <c r="Y1308" s="38">
        <v>2</v>
      </c>
      <c r="Z1308" s="39" t="s">
        <v>1451</v>
      </c>
      <c r="AA1308" s="513">
        <v>355.36200000000002</v>
      </c>
      <c r="AB1308" s="1484">
        <f t="shared" si="212"/>
        <v>710.72400000000005</v>
      </c>
      <c r="AC1308" s="131">
        <f t="shared" si="211"/>
        <v>796.01088000000004</v>
      </c>
      <c r="AD1308" s="1085"/>
      <c r="AE1308" s="39"/>
      <c r="AF1308" s="1436" t="s">
        <v>199</v>
      </c>
      <c r="AG1308" s="24"/>
      <c r="AH1308" s="970"/>
    </row>
    <row r="1309" spans="1:34" s="18" customFormat="1" ht="18" customHeight="1" x14ac:dyDescent="0.25">
      <c r="A1309" s="2572"/>
      <c r="B1309" s="2575"/>
      <c r="C1309" s="2754"/>
      <c r="D1309" s="2597"/>
      <c r="E1309" s="3140"/>
      <c r="F1309" s="2747"/>
      <c r="G1309" s="3140"/>
      <c r="H1309" s="3142"/>
      <c r="I1309" s="3144"/>
      <c r="J1309" s="2749"/>
      <c r="K1309" s="2749"/>
      <c r="L1309" s="2750"/>
      <c r="M1309" s="2750"/>
      <c r="N1309" s="2748"/>
      <c r="O1309" s="3110"/>
      <c r="P1309" s="2733"/>
      <c r="Q1309" s="2735"/>
      <c r="R1309" s="2735"/>
      <c r="S1309" s="2735"/>
      <c r="T1309" s="2752"/>
      <c r="U1309" s="2751"/>
      <c r="V1309" s="1449"/>
      <c r="W1309" s="1496" t="s">
        <v>1539</v>
      </c>
      <c r="X1309" s="1290" t="s">
        <v>1540</v>
      </c>
      <c r="Y1309" s="1217">
        <v>1</v>
      </c>
      <c r="Z1309" s="1174" t="s">
        <v>1451</v>
      </c>
      <c r="AA1309" s="1291">
        <v>189.64</v>
      </c>
      <c r="AB1309" s="1484">
        <f t="shared" si="212"/>
        <v>189.64</v>
      </c>
      <c r="AC1309" s="131">
        <f t="shared" si="211"/>
        <v>212.39679999999998</v>
      </c>
      <c r="AD1309" s="1085"/>
      <c r="AE1309" s="39"/>
      <c r="AF1309" s="1436" t="s">
        <v>199</v>
      </c>
      <c r="AG1309" s="24"/>
      <c r="AH1309" s="970"/>
    </row>
    <row r="1310" spans="1:34" s="18" customFormat="1" ht="18" customHeight="1" x14ac:dyDescent="0.25">
      <c r="A1310" s="2572"/>
      <c r="B1310" s="2575"/>
      <c r="C1310" s="2754"/>
      <c r="D1310" s="2597"/>
      <c r="E1310" s="3140"/>
      <c r="F1310" s="2747"/>
      <c r="G1310" s="3140"/>
      <c r="H1310" s="3142"/>
      <c r="I1310" s="3144"/>
      <c r="J1310" s="2749"/>
      <c r="K1310" s="2749"/>
      <c r="L1310" s="2750"/>
      <c r="M1310" s="2750"/>
      <c r="N1310" s="2748"/>
      <c r="O1310" s="3110"/>
      <c r="P1310" s="2733"/>
      <c r="Q1310" s="2735"/>
      <c r="R1310" s="2735"/>
      <c r="S1310" s="2735"/>
      <c r="T1310" s="2752"/>
      <c r="U1310" s="2751"/>
      <c r="V1310" s="1449"/>
      <c r="W1310" s="1496" t="s">
        <v>1541</v>
      </c>
      <c r="X1310" s="394" t="s">
        <v>1542</v>
      </c>
      <c r="Y1310" s="38">
        <v>1</v>
      </c>
      <c r="Z1310" s="39" t="s">
        <v>1451</v>
      </c>
      <c r="AA1310" s="513">
        <v>175</v>
      </c>
      <c r="AB1310" s="1484">
        <f t="shared" si="212"/>
        <v>175</v>
      </c>
      <c r="AC1310" s="131">
        <f t="shared" si="211"/>
        <v>196</v>
      </c>
      <c r="AD1310" s="1085"/>
      <c r="AE1310" s="39"/>
      <c r="AF1310" s="1436" t="s">
        <v>199</v>
      </c>
      <c r="AG1310" s="24"/>
      <c r="AH1310" s="970"/>
    </row>
    <row r="1311" spans="1:34" s="18" customFormat="1" ht="18" customHeight="1" x14ac:dyDescent="0.25">
      <c r="A1311" s="2572"/>
      <c r="B1311" s="2575"/>
      <c r="C1311" s="2754"/>
      <c r="D1311" s="2597"/>
      <c r="E1311" s="3140"/>
      <c r="F1311" s="2747"/>
      <c r="G1311" s="3140"/>
      <c r="H1311" s="3142"/>
      <c r="I1311" s="3144"/>
      <c r="J1311" s="2749"/>
      <c r="K1311" s="2749"/>
      <c r="L1311" s="2750"/>
      <c r="M1311" s="2750"/>
      <c r="N1311" s="2748"/>
      <c r="O1311" s="3110"/>
      <c r="P1311" s="2733"/>
      <c r="Q1311" s="2735"/>
      <c r="R1311" s="2735"/>
      <c r="S1311" s="2735"/>
      <c r="T1311" s="2752"/>
      <c r="U1311" s="2751"/>
      <c r="V1311" s="1449"/>
      <c r="W1311" s="1454" t="s">
        <v>1543</v>
      </c>
      <c r="X1311" s="394" t="s">
        <v>1544</v>
      </c>
      <c r="Y1311" s="38">
        <v>2</v>
      </c>
      <c r="Z1311" s="39" t="s">
        <v>1451</v>
      </c>
      <c r="AA1311" s="513">
        <v>250</v>
      </c>
      <c r="AB1311" s="1484">
        <f t="shared" si="212"/>
        <v>500</v>
      </c>
      <c r="AC1311" s="131">
        <f t="shared" si="211"/>
        <v>560</v>
      </c>
      <c r="AD1311" s="1085"/>
      <c r="AE1311" s="39"/>
      <c r="AF1311" s="1436" t="s">
        <v>199</v>
      </c>
      <c r="AG1311" s="24"/>
      <c r="AH1311" s="970"/>
    </row>
    <row r="1312" spans="1:34" s="18" customFormat="1" ht="18" customHeight="1" x14ac:dyDescent="0.25">
      <c r="A1312" s="2572"/>
      <c r="B1312" s="2575"/>
      <c r="C1312" s="2754"/>
      <c r="D1312" s="2597"/>
      <c r="E1312" s="3140"/>
      <c r="F1312" s="2747"/>
      <c r="G1312" s="3140"/>
      <c r="H1312" s="3142"/>
      <c r="I1312" s="3144"/>
      <c r="J1312" s="2749"/>
      <c r="K1312" s="2749"/>
      <c r="L1312" s="2750"/>
      <c r="M1312" s="2750"/>
      <c r="N1312" s="2748"/>
      <c r="O1312" s="3110"/>
      <c r="P1312" s="2733"/>
      <c r="Q1312" s="2735"/>
      <c r="R1312" s="2735"/>
      <c r="S1312" s="2735"/>
      <c r="T1312" s="2752"/>
      <c r="U1312" s="2751"/>
      <c r="V1312" s="1449"/>
      <c r="W1312" s="1496" t="s">
        <v>1545</v>
      </c>
      <c r="X1312" s="394" t="s">
        <v>1546</v>
      </c>
      <c r="Y1312" s="38">
        <v>1</v>
      </c>
      <c r="Z1312" s="39" t="s">
        <v>1451</v>
      </c>
      <c r="AA1312" s="513">
        <v>109</v>
      </c>
      <c r="AB1312" s="1484">
        <f t="shared" si="212"/>
        <v>109</v>
      </c>
      <c r="AC1312" s="131">
        <f t="shared" si="211"/>
        <v>122.08</v>
      </c>
      <c r="AD1312" s="1085"/>
      <c r="AE1312" s="39"/>
      <c r="AF1312" s="1436" t="s">
        <v>199</v>
      </c>
      <c r="AG1312" s="24"/>
      <c r="AH1312" s="970"/>
    </row>
    <row r="1313" spans="1:34" s="18" customFormat="1" ht="18" customHeight="1" x14ac:dyDescent="0.25">
      <c r="A1313" s="2572"/>
      <c r="B1313" s="2575"/>
      <c r="C1313" s="2754"/>
      <c r="D1313" s="2597"/>
      <c r="E1313" s="3140"/>
      <c r="F1313" s="2747"/>
      <c r="G1313" s="3140"/>
      <c r="H1313" s="3142"/>
      <c r="I1313" s="3144"/>
      <c r="J1313" s="2749"/>
      <c r="K1313" s="2749"/>
      <c r="L1313" s="2750"/>
      <c r="M1313" s="2750"/>
      <c r="N1313" s="2748"/>
      <c r="O1313" s="3110"/>
      <c r="P1313" s="2733"/>
      <c r="Q1313" s="2735"/>
      <c r="R1313" s="2735"/>
      <c r="S1313" s="2735"/>
      <c r="T1313" s="2752"/>
      <c r="U1313" s="2751"/>
      <c r="V1313" s="1449"/>
      <c r="W1313" s="1450" t="s">
        <v>1547</v>
      </c>
      <c r="X1313" s="394" t="s">
        <v>1548</v>
      </c>
      <c r="Y1313" s="38">
        <v>1</v>
      </c>
      <c r="Z1313" s="39" t="s">
        <v>1451</v>
      </c>
      <c r="AA1313" s="513">
        <v>900</v>
      </c>
      <c r="AB1313" s="1484">
        <f t="shared" si="212"/>
        <v>900</v>
      </c>
      <c r="AC1313" s="131">
        <f t="shared" si="211"/>
        <v>1008</v>
      </c>
      <c r="AD1313" s="1085"/>
      <c r="AE1313" s="39"/>
      <c r="AF1313" s="1436" t="s">
        <v>199</v>
      </c>
      <c r="AG1313" s="24"/>
      <c r="AH1313" s="970"/>
    </row>
    <row r="1314" spans="1:34" s="18" customFormat="1" ht="18" customHeight="1" x14ac:dyDescent="0.25">
      <c r="A1314" s="2572"/>
      <c r="B1314" s="2575"/>
      <c r="C1314" s="2754"/>
      <c r="D1314" s="2597"/>
      <c r="E1314" s="3140"/>
      <c r="F1314" s="2747"/>
      <c r="G1314" s="3140"/>
      <c r="H1314" s="3142"/>
      <c r="I1314" s="3144"/>
      <c r="J1314" s="2749"/>
      <c r="K1314" s="2749"/>
      <c r="L1314" s="2750"/>
      <c r="M1314" s="2750"/>
      <c r="N1314" s="2748"/>
      <c r="O1314" s="3110"/>
      <c r="P1314" s="2733"/>
      <c r="Q1314" s="2735"/>
      <c r="R1314" s="2735"/>
      <c r="S1314" s="2735"/>
      <c r="T1314" s="2752"/>
      <c r="U1314" s="2751"/>
      <c r="V1314" s="1449"/>
      <c r="W1314" s="1450" t="s">
        <v>1549</v>
      </c>
      <c r="X1314" s="1466" t="s">
        <v>1550</v>
      </c>
      <c r="Y1314" s="1437">
        <v>1</v>
      </c>
      <c r="Z1314" s="39" t="s">
        <v>1451</v>
      </c>
      <c r="AA1314" s="513">
        <v>328</v>
      </c>
      <c r="AB1314" s="1484">
        <f t="shared" si="212"/>
        <v>328</v>
      </c>
      <c r="AC1314" s="131">
        <f t="shared" si="211"/>
        <v>367.36</v>
      </c>
      <c r="AD1314" s="1085"/>
      <c r="AE1314" s="39"/>
      <c r="AF1314" s="1436" t="s">
        <v>199</v>
      </c>
      <c r="AG1314" s="24"/>
      <c r="AH1314" s="970"/>
    </row>
    <row r="1315" spans="1:34" s="18" customFormat="1" ht="18" customHeight="1" x14ac:dyDescent="0.25">
      <c r="A1315" s="2572"/>
      <c r="B1315" s="2575"/>
      <c r="C1315" s="2754"/>
      <c r="D1315" s="2597"/>
      <c r="E1315" s="3140"/>
      <c r="F1315" s="2747"/>
      <c r="G1315" s="3140"/>
      <c r="H1315" s="3142"/>
      <c r="I1315" s="3144"/>
      <c r="J1315" s="2749"/>
      <c r="K1315" s="2749"/>
      <c r="L1315" s="2750"/>
      <c r="M1315" s="2750"/>
      <c r="N1315" s="2748"/>
      <c r="O1315" s="3110"/>
      <c r="P1315" s="2733"/>
      <c r="Q1315" s="2735"/>
      <c r="R1315" s="2735"/>
      <c r="S1315" s="2735"/>
      <c r="T1315" s="2752"/>
      <c r="U1315" s="2751"/>
      <c r="V1315" s="1449"/>
      <c r="W1315" s="1496" t="s">
        <v>626</v>
      </c>
      <c r="X1315" s="255" t="s">
        <v>1551</v>
      </c>
      <c r="Y1315" s="38">
        <v>1</v>
      </c>
      <c r="Z1315" s="39" t="s">
        <v>1451</v>
      </c>
      <c r="AA1315" s="513">
        <v>1200</v>
      </c>
      <c r="AB1315" s="1484">
        <f t="shared" si="212"/>
        <v>1200</v>
      </c>
      <c r="AC1315" s="131">
        <f t="shared" si="211"/>
        <v>1344</v>
      </c>
      <c r="AD1315" s="1085"/>
      <c r="AE1315" s="39"/>
      <c r="AF1315" s="1436" t="s">
        <v>199</v>
      </c>
      <c r="AG1315" s="24"/>
      <c r="AH1315" s="970"/>
    </row>
    <row r="1316" spans="1:34" s="18" customFormat="1" ht="18" customHeight="1" x14ac:dyDescent="0.25">
      <c r="A1316" s="2572"/>
      <c r="B1316" s="2575"/>
      <c r="C1316" s="2754"/>
      <c r="D1316" s="2597"/>
      <c r="E1316" s="3140"/>
      <c r="F1316" s="2747"/>
      <c r="G1316" s="3140"/>
      <c r="H1316" s="3142"/>
      <c r="I1316" s="3144"/>
      <c r="J1316" s="2749"/>
      <c r="K1316" s="2749"/>
      <c r="L1316" s="2750"/>
      <c r="M1316" s="2750"/>
      <c r="N1316" s="2748"/>
      <c r="O1316" s="3110"/>
      <c r="P1316" s="2733"/>
      <c r="Q1316" s="2735"/>
      <c r="R1316" s="2735"/>
      <c r="S1316" s="2735"/>
      <c r="T1316" s="2752"/>
      <c r="U1316" s="2751"/>
      <c r="V1316" s="1449"/>
      <c r="W1316" s="1450" t="s">
        <v>1552</v>
      </c>
      <c r="X1316" s="255" t="s">
        <v>1553</v>
      </c>
      <c r="Y1316" s="38">
        <v>1</v>
      </c>
      <c r="Z1316" s="39" t="s">
        <v>1451</v>
      </c>
      <c r="AA1316" s="513">
        <v>700</v>
      </c>
      <c r="AB1316" s="1484">
        <f t="shared" si="212"/>
        <v>700</v>
      </c>
      <c r="AC1316" s="131">
        <f t="shared" si="211"/>
        <v>784</v>
      </c>
      <c r="AD1316" s="1085"/>
      <c r="AE1316" s="39"/>
      <c r="AF1316" s="1436" t="s">
        <v>199</v>
      </c>
      <c r="AG1316" s="24"/>
      <c r="AH1316" s="970"/>
    </row>
    <row r="1317" spans="1:34" s="18" customFormat="1" ht="18" customHeight="1" x14ac:dyDescent="0.25">
      <c r="A1317" s="2572"/>
      <c r="B1317" s="2575"/>
      <c r="C1317" s="2754"/>
      <c r="D1317" s="2597"/>
      <c r="E1317" s="3140"/>
      <c r="F1317" s="2747"/>
      <c r="G1317" s="3140"/>
      <c r="H1317" s="3142"/>
      <c r="I1317" s="3144"/>
      <c r="J1317" s="2749"/>
      <c r="K1317" s="2749"/>
      <c r="L1317" s="2750"/>
      <c r="M1317" s="2750"/>
      <c r="N1317" s="2748"/>
      <c r="O1317" s="3110"/>
      <c r="P1317" s="2733"/>
      <c r="Q1317" s="2735"/>
      <c r="R1317" s="2735"/>
      <c r="S1317" s="2735"/>
      <c r="T1317" s="2752"/>
      <c r="U1317" s="2751"/>
      <c r="V1317" s="1449"/>
      <c r="W1317" s="1450" t="s">
        <v>1554</v>
      </c>
      <c r="X1317" s="255" t="s">
        <v>1555</v>
      </c>
      <c r="Y1317" s="38">
        <v>1</v>
      </c>
      <c r="Z1317" s="39" t="s">
        <v>1451</v>
      </c>
      <c r="AA1317" s="513">
        <v>420</v>
      </c>
      <c r="AB1317" s="1484">
        <f t="shared" si="212"/>
        <v>420</v>
      </c>
      <c r="AC1317" s="131">
        <f t="shared" si="211"/>
        <v>470.4</v>
      </c>
      <c r="AD1317" s="1085"/>
      <c r="AE1317" s="39"/>
      <c r="AF1317" s="1436" t="s">
        <v>199</v>
      </c>
      <c r="AG1317" s="24"/>
      <c r="AH1317" s="970"/>
    </row>
    <row r="1318" spans="1:34" s="18" customFormat="1" ht="18" customHeight="1" x14ac:dyDescent="0.25">
      <c r="A1318" s="2572"/>
      <c r="B1318" s="2575"/>
      <c r="C1318" s="2754"/>
      <c r="D1318" s="2597"/>
      <c r="E1318" s="3140"/>
      <c r="F1318" s="2747"/>
      <c r="G1318" s="3140"/>
      <c r="H1318" s="3142"/>
      <c r="I1318" s="3144"/>
      <c r="J1318" s="2749"/>
      <c r="K1318" s="2749"/>
      <c r="L1318" s="2750"/>
      <c r="M1318" s="2750"/>
      <c r="N1318" s="2748"/>
      <c r="O1318" s="3110"/>
      <c r="P1318" s="2733"/>
      <c r="Q1318" s="2735"/>
      <c r="R1318" s="2735"/>
      <c r="S1318" s="2735"/>
      <c r="T1318" s="2752"/>
      <c r="U1318" s="2751"/>
      <c r="V1318" s="1449" t="s">
        <v>1556</v>
      </c>
      <c r="W1318" s="1496"/>
      <c r="X1318" s="133" t="s">
        <v>232</v>
      </c>
      <c r="Y1318" s="38"/>
      <c r="Z1318" s="39"/>
      <c r="AA1318" s="513"/>
      <c r="AB1318" s="1485"/>
      <c r="AC1318" s="1484"/>
      <c r="AD1318" s="1085">
        <f>+SUM(AC1319:AC1321)</f>
        <v>1580.152</v>
      </c>
      <c r="AE1318" s="39"/>
      <c r="AF1318" s="24"/>
      <c r="AG1318" s="24"/>
      <c r="AH1318" s="970"/>
    </row>
    <row r="1319" spans="1:34" s="18" customFormat="1" ht="18" customHeight="1" x14ac:dyDescent="0.25">
      <c r="A1319" s="2572"/>
      <c r="B1319" s="2575"/>
      <c r="C1319" s="2754"/>
      <c r="D1319" s="2597"/>
      <c r="E1319" s="3140"/>
      <c r="F1319" s="2747"/>
      <c r="G1319" s="3140"/>
      <c r="H1319" s="3142"/>
      <c r="I1319" s="3144"/>
      <c r="J1319" s="2749"/>
      <c r="K1319" s="2749"/>
      <c r="L1319" s="2750"/>
      <c r="M1319" s="2750"/>
      <c r="N1319" s="2748"/>
      <c r="O1319" s="3110"/>
      <c r="P1319" s="2733"/>
      <c r="Q1319" s="2735"/>
      <c r="R1319" s="2735"/>
      <c r="S1319" s="2735"/>
      <c r="T1319" s="2752"/>
      <c r="U1319" s="2751"/>
      <c r="V1319" s="1449"/>
      <c r="W1319" s="1454" t="s">
        <v>1557</v>
      </c>
      <c r="X1319" s="255" t="s">
        <v>1558</v>
      </c>
      <c r="Y1319" s="38">
        <v>2</v>
      </c>
      <c r="Z1319" s="39" t="s">
        <v>1559</v>
      </c>
      <c r="AA1319" s="513">
        <v>160.4</v>
      </c>
      <c r="AB1319" s="1486">
        <f>+Y1319*AA1319</f>
        <v>320.8</v>
      </c>
      <c r="AC1319" s="131">
        <f t="shared" ref="AC1319:AC1321" si="213">+AB1319*0.12+AB1319</f>
        <v>359.29599999999999</v>
      </c>
      <c r="AD1319" s="1085"/>
      <c r="AE1319" s="39"/>
      <c r="AF1319" s="1436" t="s">
        <v>199</v>
      </c>
      <c r="AG1319" s="24"/>
      <c r="AH1319" s="970"/>
    </row>
    <row r="1320" spans="1:34" s="18" customFormat="1" ht="18" customHeight="1" x14ac:dyDescent="0.25">
      <c r="A1320" s="2572"/>
      <c r="B1320" s="2575"/>
      <c r="C1320" s="2754"/>
      <c r="D1320" s="2597"/>
      <c r="E1320" s="3140"/>
      <c r="F1320" s="2747"/>
      <c r="G1320" s="3140"/>
      <c r="H1320" s="3142"/>
      <c r="I1320" s="3144"/>
      <c r="J1320" s="2749"/>
      <c r="K1320" s="2749"/>
      <c r="L1320" s="2750"/>
      <c r="M1320" s="2750"/>
      <c r="N1320" s="2748"/>
      <c r="O1320" s="3110"/>
      <c r="P1320" s="2733"/>
      <c r="Q1320" s="2735"/>
      <c r="R1320" s="2735"/>
      <c r="S1320" s="2735"/>
      <c r="T1320" s="2752"/>
      <c r="U1320" s="2751"/>
      <c r="V1320" s="1449"/>
      <c r="W1320" s="1496" t="s">
        <v>1560</v>
      </c>
      <c r="X1320" s="255" t="s">
        <v>1561</v>
      </c>
      <c r="Y1320" s="38">
        <v>1</v>
      </c>
      <c r="Z1320" s="39" t="s">
        <v>1451</v>
      </c>
      <c r="AA1320" s="513">
        <v>890.05</v>
      </c>
      <c r="AB1320" s="1486">
        <f t="shared" ref="AB1320:AB1321" si="214">+Y1320*AA1320</f>
        <v>890.05</v>
      </c>
      <c r="AC1320" s="131">
        <f t="shared" si="213"/>
        <v>996.85599999999999</v>
      </c>
      <c r="AD1320" s="1085"/>
      <c r="AE1320" s="39"/>
      <c r="AF1320" s="1436" t="s">
        <v>199</v>
      </c>
      <c r="AG1320" s="24"/>
      <c r="AH1320" s="970"/>
    </row>
    <row r="1321" spans="1:34" s="18" customFormat="1" ht="18" customHeight="1" x14ac:dyDescent="0.25">
      <c r="A1321" s="2572"/>
      <c r="B1321" s="2575"/>
      <c r="C1321" s="2754"/>
      <c r="D1321" s="2597"/>
      <c r="E1321" s="3140"/>
      <c r="F1321" s="2747"/>
      <c r="G1321" s="3140"/>
      <c r="H1321" s="3142"/>
      <c r="I1321" s="3144"/>
      <c r="J1321" s="2749"/>
      <c r="K1321" s="2749"/>
      <c r="L1321" s="2750"/>
      <c r="M1321" s="2750"/>
      <c r="N1321" s="2748"/>
      <c r="O1321" s="3110"/>
      <c r="P1321" s="2733"/>
      <c r="Q1321" s="2735"/>
      <c r="R1321" s="2735"/>
      <c r="S1321" s="2735"/>
      <c r="T1321" s="2752"/>
      <c r="U1321" s="2751"/>
      <c r="V1321" s="1455"/>
      <c r="W1321" s="1493" t="s">
        <v>1562</v>
      </c>
      <c r="X1321" s="1467" t="s">
        <v>1563</v>
      </c>
      <c r="Y1321" s="54">
        <v>1</v>
      </c>
      <c r="Z1321" s="55" t="s">
        <v>1451</v>
      </c>
      <c r="AA1321" s="689">
        <v>200</v>
      </c>
      <c r="AB1321" s="1487">
        <f t="shared" si="214"/>
        <v>200</v>
      </c>
      <c r="AC1321" s="148">
        <f t="shared" si="213"/>
        <v>224</v>
      </c>
      <c r="AD1321" s="1292"/>
      <c r="AE1321" s="55"/>
      <c r="AF1321" s="1438" t="s">
        <v>199</v>
      </c>
      <c r="AG1321" s="58"/>
      <c r="AH1321" s="1354"/>
    </row>
    <row r="1322" spans="1:34" ht="116.25" customHeight="1" x14ac:dyDescent="0.25">
      <c r="A1322" s="2573"/>
      <c r="B1322" s="2576"/>
      <c r="C1322" s="2022" t="s">
        <v>19</v>
      </c>
      <c r="D1322" s="1331" t="s">
        <v>20</v>
      </c>
      <c r="E1322" s="1439" t="s">
        <v>77</v>
      </c>
      <c r="F1322" s="1335" t="s">
        <v>200</v>
      </c>
      <c r="G1322" s="1388" t="s">
        <v>1564</v>
      </c>
      <c r="H1322" s="1402" t="s">
        <v>1565</v>
      </c>
      <c r="I1322" s="1402" t="s">
        <v>1566</v>
      </c>
      <c r="J1322" s="1337">
        <v>1</v>
      </c>
      <c r="K1322" s="1337">
        <v>1</v>
      </c>
      <c r="L1322" s="1338">
        <v>20</v>
      </c>
      <c r="M1322" s="1338">
        <v>20</v>
      </c>
      <c r="N1322" s="1327" t="s">
        <v>1593</v>
      </c>
      <c r="O1322" s="1339" t="s">
        <v>1567</v>
      </c>
      <c r="P1322" s="1340">
        <v>0</v>
      </c>
      <c r="Q1322" s="1341">
        <v>0</v>
      </c>
      <c r="R1322" s="1341">
        <v>0</v>
      </c>
      <c r="S1322" s="1341">
        <v>0</v>
      </c>
      <c r="T1322" s="1326">
        <f t="shared" ref="T1322" si="215">SUM(P1322:R1322)</f>
        <v>0</v>
      </c>
      <c r="U1322" s="1367" t="s">
        <v>1448</v>
      </c>
      <c r="V1322" s="1456"/>
      <c r="W1322" s="299"/>
      <c r="X1322" s="533"/>
      <c r="Y1322" s="311"/>
      <c r="Z1322" s="312"/>
      <c r="AA1322" s="771"/>
      <c r="AB1322" s="1022"/>
      <c r="AC1322" s="1022"/>
      <c r="AD1322" s="772"/>
      <c r="AE1322" s="312"/>
      <c r="AF1322" s="315"/>
      <c r="AG1322" s="315"/>
      <c r="AH1322" s="300"/>
    </row>
    <row r="1323" spans="1:34" ht="117" customHeight="1" x14ac:dyDescent="0.25">
      <c r="A1323" s="2571" t="s">
        <v>163</v>
      </c>
      <c r="B1323" s="2568" t="s">
        <v>167</v>
      </c>
      <c r="C1323" s="2045" t="s">
        <v>19</v>
      </c>
      <c r="D1323" s="290" t="s">
        <v>20</v>
      </c>
      <c r="E1323" s="1440" t="s">
        <v>77</v>
      </c>
      <c r="F1323" s="421" t="s">
        <v>200</v>
      </c>
      <c r="G1323" s="291" t="s">
        <v>1568</v>
      </c>
      <c r="H1323" s="674" t="s">
        <v>1569</v>
      </c>
      <c r="I1323" s="674" t="s">
        <v>1570</v>
      </c>
      <c r="J1323" s="301">
        <v>0</v>
      </c>
      <c r="K1323" s="301">
        <v>6</v>
      </c>
      <c r="L1323" s="294">
        <v>0</v>
      </c>
      <c r="M1323" s="294">
        <v>10</v>
      </c>
      <c r="N1323" s="291" t="s">
        <v>1571</v>
      </c>
      <c r="O1323" s="328" t="s">
        <v>1572</v>
      </c>
      <c r="P1323" s="305">
        <v>0</v>
      </c>
      <c r="Q1323" s="306">
        <v>0</v>
      </c>
      <c r="R1323" s="306">
        <v>0</v>
      </c>
      <c r="S1323" s="306">
        <v>0</v>
      </c>
      <c r="T1323" s="307">
        <f t="shared" si="208"/>
        <v>0</v>
      </c>
      <c r="U1323" s="328" t="s">
        <v>1448</v>
      </c>
      <c r="V1323" s="1497"/>
      <c r="W1323" s="1497"/>
      <c r="X1323" s="1468"/>
      <c r="Y1323" s="1474"/>
      <c r="Z1323" s="1446"/>
      <c r="AA1323" s="1488"/>
      <c r="AB1323" s="1488"/>
      <c r="AC1323" s="1488"/>
      <c r="AD1323" s="1488"/>
      <c r="AE1323" s="1441"/>
      <c r="AF1323" s="1441"/>
      <c r="AG1323" s="205"/>
      <c r="AH1323" s="1352" t="s">
        <v>1573</v>
      </c>
    </row>
    <row r="1324" spans="1:34" ht="114" customHeight="1" x14ac:dyDescent="0.25">
      <c r="A1324" s="2572"/>
      <c r="B1324" s="2569"/>
      <c r="C1324" s="2046" t="s">
        <v>19</v>
      </c>
      <c r="D1324" s="1331" t="s">
        <v>20</v>
      </c>
      <c r="E1324" s="1333" t="s">
        <v>77</v>
      </c>
      <c r="F1324" s="1335" t="s">
        <v>200</v>
      </c>
      <c r="G1324" s="1091" t="s">
        <v>1574</v>
      </c>
      <c r="H1324" s="674" t="s">
        <v>1575</v>
      </c>
      <c r="I1324" s="674" t="s">
        <v>1576</v>
      </c>
      <c r="J1324" s="301">
        <v>1</v>
      </c>
      <c r="K1324" s="301">
        <v>1</v>
      </c>
      <c r="L1324" s="294">
        <v>10</v>
      </c>
      <c r="M1324" s="294">
        <v>10</v>
      </c>
      <c r="N1324" s="291" t="s">
        <v>1594</v>
      </c>
      <c r="O1324" s="1442" t="s">
        <v>1577</v>
      </c>
      <c r="P1324" s="1370">
        <v>0</v>
      </c>
      <c r="Q1324" s="1371">
        <v>0</v>
      </c>
      <c r="R1324" s="1371">
        <v>0</v>
      </c>
      <c r="S1324" s="1371">
        <v>0</v>
      </c>
      <c r="T1324" s="423">
        <f t="shared" si="208"/>
        <v>0</v>
      </c>
      <c r="U1324" s="1367" t="s">
        <v>1448</v>
      </c>
      <c r="V1324" s="1498"/>
      <c r="W1324" s="1498"/>
      <c r="X1324" s="1469"/>
      <c r="Y1324" s="1475"/>
      <c r="Z1324" s="1447"/>
      <c r="AA1324" s="1489"/>
      <c r="AB1324" s="1489"/>
      <c r="AC1324" s="1489"/>
      <c r="AD1324" s="1489"/>
      <c r="AE1324" s="1443"/>
      <c r="AF1324" s="1443"/>
      <c r="AG1324" s="315"/>
      <c r="AH1324" s="300"/>
    </row>
    <row r="1325" spans="1:34" ht="115.5" customHeight="1" x14ac:dyDescent="0.25">
      <c r="A1325" s="2572"/>
      <c r="B1325" s="2569"/>
      <c r="C1325" s="2045" t="s">
        <v>19</v>
      </c>
      <c r="D1325" s="290" t="s">
        <v>20</v>
      </c>
      <c r="E1325" s="293" t="s">
        <v>77</v>
      </c>
      <c r="F1325" s="421" t="s">
        <v>200</v>
      </c>
      <c r="G1325" s="1015" t="s">
        <v>1578</v>
      </c>
      <c r="H1325" s="674" t="s">
        <v>1579</v>
      </c>
      <c r="I1325" s="674" t="s">
        <v>1580</v>
      </c>
      <c r="J1325" s="301">
        <v>0</v>
      </c>
      <c r="K1325" s="301">
        <v>1</v>
      </c>
      <c r="L1325" s="294">
        <v>0</v>
      </c>
      <c r="M1325" s="294">
        <v>5</v>
      </c>
      <c r="N1325" s="291" t="s">
        <v>1581</v>
      </c>
      <c r="O1325" s="653" t="s">
        <v>1582</v>
      </c>
      <c r="P1325" s="305">
        <v>0</v>
      </c>
      <c r="Q1325" s="306">
        <v>0</v>
      </c>
      <c r="R1325" s="306">
        <v>0</v>
      </c>
      <c r="S1325" s="306">
        <v>0</v>
      </c>
      <c r="T1325" s="307">
        <f t="shared" si="208"/>
        <v>0</v>
      </c>
      <c r="U1325" s="328" t="s">
        <v>1448</v>
      </c>
      <c r="V1325" s="217"/>
      <c r="W1325" s="217"/>
      <c r="X1325" s="1459"/>
      <c r="Y1325" s="200"/>
      <c r="Z1325" s="201"/>
      <c r="AA1325" s="1490"/>
      <c r="AB1325" s="775"/>
      <c r="AC1325" s="775"/>
      <c r="AD1325" s="1491"/>
      <c r="AE1325" s="201"/>
      <c r="AF1325" s="205"/>
      <c r="AG1325" s="205"/>
      <c r="AH1325" s="1352" t="s">
        <v>1573</v>
      </c>
    </row>
    <row r="1326" spans="1:34" ht="114" customHeight="1" x14ac:dyDescent="0.25">
      <c r="A1326" s="2572"/>
      <c r="B1326" s="2569"/>
      <c r="C1326" s="2047" t="s">
        <v>19</v>
      </c>
      <c r="D1326" s="1331" t="s">
        <v>20</v>
      </c>
      <c r="E1326" s="1333" t="s">
        <v>77</v>
      </c>
      <c r="F1326" s="1335" t="s">
        <v>200</v>
      </c>
      <c r="G1326" s="1388" t="s">
        <v>1583</v>
      </c>
      <c r="H1326" s="1402" t="s">
        <v>219</v>
      </c>
      <c r="I1326" s="1402" t="s">
        <v>1584</v>
      </c>
      <c r="J1326" s="1337">
        <v>0</v>
      </c>
      <c r="K1326" s="1337">
        <v>1</v>
      </c>
      <c r="L1326" s="1338">
        <v>0</v>
      </c>
      <c r="M1326" s="1338">
        <v>10</v>
      </c>
      <c r="N1326" s="1327" t="s">
        <v>1585</v>
      </c>
      <c r="O1326" s="1444" t="s">
        <v>1586</v>
      </c>
      <c r="P1326" s="1340">
        <v>0</v>
      </c>
      <c r="Q1326" s="1341">
        <v>0</v>
      </c>
      <c r="R1326" s="1341">
        <v>0</v>
      </c>
      <c r="S1326" s="1341">
        <v>0</v>
      </c>
      <c r="T1326" s="1326">
        <f t="shared" si="208"/>
        <v>0</v>
      </c>
      <c r="U1326" s="1367" t="s">
        <v>1448</v>
      </c>
      <c r="V1326" s="329"/>
      <c r="W1326" s="329"/>
      <c r="X1326" s="1460"/>
      <c r="Y1326" s="311"/>
      <c r="Z1326" s="312"/>
      <c r="AA1326" s="771"/>
      <c r="AB1326" s="1022"/>
      <c r="AC1326" s="1022"/>
      <c r="AD1326" s="772"/>
      <c r="AE1326" s="312"/>
      <c r="AF1326" s="315"/>
      <c r="AG1326" s="315"/>
      <c r="AH1326" s="300" t="s">
        <v>1587</v>
      </c>
    </row>
    <row r="1327" spans="1:34" s="18" customFormat="1" ht="54.75" customHeight="1" thickBot="1" x14ac:dyDescent="0.3">
      <c r="A1327" s="2572"/>
      <c r="B1327" s="2569"/>
      <c r="C1327" s="2044" t="s">
        <v>19</v>
      </c>
      <c r="D1327" s="239" t="s">
        <v>20</v>
      </c>
      <c r="E1327" s="1445" t="s">
        <v>77</v>
      </c>
      <c r="F1327" s="241" t="s">
        <v>200</v>
      </c>
      <c r="G1327" s="232" t="s">
        <v>1588</v>
      </c>
      <c r="H1327" s="232" t="s">
        <v>1589</v>
      </c>
      <c r="I1327" s="232" t="s">
        <v>1590</v>
      </c>
      <c r="J1327" s="242">
        <v>3</v>
      </c>
      <c r="K1327" s="242">
        <v>4</v>
      </c>
      <c r="L1327" s="243">
        <v>4</v>
      </c>
      <c r="M1327" s="243">
        <v>6</v>
      </c>
      <c r="N1327" s="662" t="s">
        <v>1591</v>
      </c>
      <c r="O1327" s="647" t="s">
        <v>1592</v>
      </c>
      <c r="P1327" s="244">
        <v>0</v>
      </c>
      <c r="Q1327" s="245">
        <v>0</v>
      </c>
      <c r="R1327" s="245">
        <v>0</v>
      </c>
      <c r="S1327" s="245">
        <v>0</v>
      </c>
      <c r="T1327" s="317">
        <f t="shared" si="208"/>
        <v>0</v>
      </c>
      <c r="U1327" s="330"/>
      <c r="V1327" s="1457"/>
      <c r="W1327" s="642"/>
      <c r="X1327" s="1461"/>
      <c r="Y1327" s="279"/>
      <c r="Z1327" s="643"/>
      <c r="AA1327" s="788"/>
      <c r="AB1327" s="788"/>
      <c r="AC1327" s="788"/>
      <c r="AD1327" s="1492"/>
      <c r="AE1327" s="643"/>
      <c r="AF1327" s="378"/>
      <c r="AG1327" s="378"/>
      <c r="AH1327" s="1330"/>
    </row>
    <row r="1328" spans="1:34" s="67" customFormat="1" ht="22.5" customHeight="1" thickBot="1" x14ac:dyDescent="0.3">
      <c r="A1328" s="2572"/>
      <c r="B1328" s="2570"/>
      <c r="C1328" s="2592" t="s">
        <v>137</v>
      </c>
      <c r="D1328" s="2592"/>
      <c r="E1328" s="2592"/>
      <c r="F1328" s="2592"/>
      <c r="G1328" s="2592"/>
      <c r="H1328" s="2592"/>
      <c r="I1328" s="2592"/>
      <c r="J1328" s="2592"/>
      <c r="K1328" s="2592"/>
      <c r="L1328" s="2592"/>
      <c r="M1328" s="2592"/>
      <c r="N1328" s="2592"/>
      <c r="O1328" s="101" t="s">
        <v>138</v>
      </c>
      <c r="P1328" s="117">
        <f>SUM(P1240:P1327)</f>
        <v>0</v>
      </c>
      <c r="Q1328" s="117">
        <f>SUM(Q1240:Q1327)</f>
        <v>0</v>
      </c>
      <c r="R1328" s="117">
        <f>SUM(R1240:R1327)</f>
        <v>16190.87948</v>
      </c>
      <c r="S1328" s="117">
        <f>SUM(S1240:S1327)</f>
        <v>0</v>
      </c>
      <c r="T1328" s="117">
        <f>SUM(T1240:T1327)</f>
        <v>16190.87948</v>
      </c>
      <c r="U1328" s="103"/>
      <c r="V1328" s="3171" t="s">
        <v>139</v>
      </c>
      <c r="W1328" s="2592"/>
      <c r="X1328" s="2592"/>
      <c r="Y1328" s="2592"/>
      <c r="Z1328" s="2592"/>
      <c r="AA1328" s="2592"/>
      <c r="AB1328" s="2592"/>
      <c r="AC1328" s="101" t="s">
        <v>138</v>
      </c>
      <c r="AD1328" s="106">
        <f>SUM(AD1240:AD1327)</f>
        <v>16190.879479999998</v>
      </c>
      <c r="AE1328" s="3172"/>
      <c r="AF1328" s="3173"/>
      <c r="AG1328" s="3173"/>
      <c r="AH1328" s="3174"/>
    </row>
    <row r="1329" spans="1:34" s="102" customFormat="1" ht="30" customHeight="1" thickBot="1" x14ac:dyDescent="0.3">
      <c r="A1329" s="2590" t="s">
        <v>190</v>
      </c>
      <c r="B1329" s="2591"/>
      <c r="C1329" s="2591"/>
      <c r="D1329" s="2591"/>
      <c r="E1329" s="2591"/>
      <c r="F1329" s="2591"/>
      <c r="G1329" s="2591"/>
      <c r="H1329" s="2591"/>
      <c r="I1329" s="2591"/>
      <c r="J1329" s="2591"/>
      <c r="K1329" s="2591"/>
      <c r="L1329" s="2591"/>
      <c r="M1329" s="2591"/>
      <c r="N1329" s="2591"/>
      <c r="O1329" s="108" t="s">
        <v>138</v>
      </c>
      <c r="P1329" s="109">
        <f>+P1204+P1215+P1228+P1239+P1328</f>
        <v>1329968.1652000002</v>
      </c>
      <c r="Q1329" s="109">
        <f>+Q1204+Q1215+Q1228+Q1239+Q1328</f>
        <v>5000</v>
      </c>
      <c r="R1329" s="109">
        <f>+R1204+R1215+R1228+R1239+R1328</f>
        <v>33690.879480000003</v>
      </c>
      <c r="S1329" s="109">
        <f>+S1204+S1215+S1228+S1239+S1328</f>
        <v>0</v>
      </c>
      <c r="T1329" s="109">
        <f>+T1204+T1215+T1228+T1239+T1328</f>
        <v>1368659.04468</v>
      </c>
      <c r="U1329" s="110"/>
      <c r="V1329" s="3175" t="s">
        <v>191</v>
      </c>
      <c r="W1329" s="3175"/>
      <c r="X1329" s="3175"/>
      <c r="Y1329" s="3175"/>
      <c r="Z1329" s="3175"/>
      <c r="AA1329" s="3175"/>
      <c r="AB1329" s="3175"/>
      <c r="AC1329" s="111" t="s">
        <v>138</v>
      </c>
      <c r="AD1329" s="109">
        <f>+AD1204+AD1215+AD1228+AD1239+AD1328</f>
        <v>1368659.04468</v>
      </c>
      <c r="AE1329" s="3176"/>
      <c r="AF1329" s="3176"/>
      <c r="AG1329" s="3176"/>
      <c r="AH1329" s="3177"/>
    </row>
    <row r="1330" spans="1:34" s="18" customFormat="1" ht="18" customHeight="1" x14ac:dyDescent="0.25">
      <c r="A1330" s="2580" t="s">
        <v>168</v>
      </c>
      <c r="B1330" s="2581" t="s">
        <v>168</v>
      </c>
      <c r="C1330" s="3736" t="s">
        <v>19</v>
      </c>
      <c r="D1330" s="3456" t="s">
        <v>20</v>
      </c>
      <c r="E1330" s="3459" t="s">
        <v>67</v>
      </c>
      <c r="F1330" s="3462" t="s">
        <v>200</v>
      </c>
      <c r="G1330" s="3459" t="s">
        <v>2669</v>
      </c>
      <c r="H1330" s="3459" t="s">
        <v>2599</v>
      </c>
      <c r="I1330" s="3459" t="s">
        <v>2600</v>
      </c>
      <c r="J1330" s="3686">
        <v>1</v>
      </c>
      <c r="K1330" s="3686">
        <v>2</v>
      </c>
      <c r="L1330" s="3709">
        <v>22</v>
      </c>
      <c r="M1330" s="3709">
        <v>22</v>
      </c>
      <c r="N1330" s="3710" t="s">
        <v>2670</v>
      </c>
      <c r="O1330" s="3713" t="s">
        <v>2671</v>
      </c>
      <c r="P1330" s="3714">
        <f>AD1330</f>
        <v>321.44959999999998</v>
      </c>
      <c r="Q1330" s="3699">
        <v>0</v>
      </c>
      <c r="R1330" s="3699">
        <v>0</v>
      </c>
      <c r="S1330" s="3699">
        <v>0</v>
      </c>
      <c r="T1330" s="3689">
        <f>+SUM(P1330:R1335)</f>
        <v>321.44959999999998</v>
      </c>
      <c r="U1330" s="3717" t="s">
        <v>2672</v>
      </c>
      <c r="V1330" s="2052" t="s">
        <v>197</v>
      </c>
      <c r="W1330" s="2053"/>
      <c r="X1330" s="1885" t="s">
        <v>198</v>
      </c>
      <c r="Y1330" s="1886"/>
      <c r="Z1330" s="1887"/>
      <c r="AA1330" s="1888"/>
      <c r="AB1330" s="1888"/>
      <c r="AC1330" s="1888"/>
      <c r="AD1330" s="1889">
        <f>SUM(AC1331:AC1335)</f>
        <v>321.44959999999998</v>
      </c>
      <c r="AE1330" s="1887"/>
      <c r="AF1330" s="1887"/>
      <c r="AG1330" s="1887"/>
      <c r="AH1330" s="3718"/>
    </row>
    <row r="1331" spans="1:34" s="18" customFormat="1" ht="18" customHeight="1" x14ac:dyDescent="0.25">
      <c r="A1331" s="2572"/>
      <c r="B1331" s="2582"/>
      <c r="C1331" s="3722"/>
      <c r="D1331" s="3457"/>
      <c r="E1331" s="3460"/>
      <c r="F1331" s="3463"/>
      <c r="G1331" s="3684"/>
      <c r="H1331" s="3684"/>
      <c r="I1331" s="3684"/>
      <c r="J1331" s="3453"/>
      <c r="K1331" s="3453"/>
      <c r="L1331" s="3453"/>
      <c r="M1331" s="3453"/>
      <c r="N1331" s="3711"/>
      <c r="O1331" s="3704"/>
      <c r="P1331" s="3715"/>
      <c r="Q1331" s="3700"/>
      <c r="R1331" s="3700"/>
      <c r="S1331" s="3700"/>
      <c r="T1331" s="3453"/>
      <c r="U1331" s="3447"/>
      <c r="V1331" s="2054"/>
      <c r="W1331" s="2055" t="s">
        <v>200</v>
      </c>
      <c r="X1331" s="1890" t="s">
        <v>2601</v>
      </c>
      <c r="Y1331" s="1891">
        <v>1</v>
      </c>
      <c r="Z1331" s="1892" t="s">
        <v>204</v>
      </c>
      <c r="AA1331" s="1893">
        <v>50</v>
      </c>
      <c r="AB1331" s="1893">
        <f t="shared" ref="AB1331:AB1335" si="216">+Y1331*AA1331</f>
        <v>50</v>
      </c>
      <c r="AC1331" s="1893">
        <f t="shared" ref="AC1331:AC1333" si="217">+AB1331*0.12+AB1331</f>
        <v>56</v>
      </c>
      <c r="AD1331" s="1894"/>
      <c r="AE1331" s="1892"/>
      <c r="AF1331" s="1892"/>
      <c r="AG1331" s="1892" t="s">
        <v>199</v>
      </c>
      <c r="AH1331" s="3719"/>
    </row>
    <row r="1332" spans="1:34" s="18" customFormat="1" ht="18" customHeight="1" x14ac:dyDescent="0.25">
      <c r="A1332" s="2572"/>
      <c r="B1332" s="2582"/>
      <c r="C1332" s="3722"/>
      <c r="D1332" s="3457"/>
      <c r="E1332" s="3460"/>
      <c r="F1332" s="3463"/>
      <c r="G1332" s="3684"/>
      <c r="H1332" s="3684"/>
      <c r="I1332" s="3684"/>
      <c r="J1332" s="3453"/>
      <c r="K1332" s="3453"/>
      <c r="L1332" s="3453"/>
      <c r="M1332" s="3453"/>
      <c r="N1332" s="3711"/>
      <c r="O1332" s="3704"/>
      <c r="P1332" s="3715"/>
      <c r="Q1332" s="3700"/>
      <c r="R1332" s="3700"/>
      <c r="S1332" s="3700"/>
      <c r="T1332" s="3453"/>
      <c r="U1332" s="3447"/>
      <c r="V1332" s="2056"/>
      <c r="W1332" s="2055" t="s">
        <v>200</v>
      </c>
      <c r="X1332" s="1890" t="s">
        <v>2602</v>
      </c>
      <c r="Y1332" s="1891">
        <v>12</v>
      </c>
      <c r="Z1332" s="1892" t="s">
        <v>204</v>
      </c>
      <c r="AA1332" s="1893">
        <v>2</v>
      </c>
      <c r="AB1332" s="1893">
        <f t="shared" si="216"/>
        <v>24</v>
      </c>
      <c r="AC1332" s="1893">
        <f t="shared" si="217"/>
        <v>26.88</v>
      </c>
      <c r="AD1332" s="1894"/>
      <c r="AE1332" s="1892"/>
      <c r="AF1332" s="1892"/>
      <c r="AG1332" s="1895" t="s">
        <v>199</v>
      </c>
      <c r="AH1332" s="3719"/>
    </row>
    <row r="1333" spans="1:34" s="18" customFormat="1" ht="18" customHeight="1" x14ac:dyDescent="0.25">
      <c r="A1333" s="2572"/>
      <c r="B1333" s="2582"/>
      <c r="C1333" s="3722"/>
      <c r="D1333" s="3457"/>
      <c r="E1333" s="3460"/>
      <c r="F1333" s="3463"/>
      <c r="G1333" s="3684"/>
      <c r="H1333" s="3684"/>
      <c r="I1333" s="3684"/>
      <c r="J1333" s="3453"/>
      <c r="K1333" s="3453"/>
      <c r="L1333" s="3453"/>
      <c r="M1333" s="3453"/>
      <c r="N1333" s="3711"/>
      <c r="O1333" s="3704"/>
      <c r="P1333" s="3715"/>
      <c r="Q1333" s="3700"/>
      <c r="R1333" s="3700"/>
      <c r="S1333" s="3700"/>
      <c r="T1333" s="3453"/>
      <c r="U1333" s="3447"/>
      <c r="V1333" s="2056"/>
      <c r="W1333" s="2055" t="s">
        <v>200</v>
      </c>
      <c r="X1333" s="1890" t="s">
        <v>2603</v>
      </c>
      <c r="Y1333" s="1891">
        <v>48</v>
      </c>
      <c r="Z1333" s="1892" t="s">
        <v>204</v>
      </c>
      <c r="AA1333" s="1893">
        <v>3.65</v>
      </c>
      <c r="AB1333" s="1893">
        <f t="shared" si="216"/>
        <v>175.2</v>
      </c>
      <c r="AC1333" s="1893">
        <f t="shared" si="217"/>
        <v>196.22399999999999</v>
      </c>
      <c r="AD1333" s="1894"/>
      <c r="AE1333" s="1892"/>
      <c r="AF1333" s="1892"/>
      <c r="AG1333" s="1895" t="s">
        <v>199</v>
      </c>
      <c r="AH1333" s="3719"/>
    </row>
    <row r="1334" spans="1:34" s="18" customFormat="1" ht="18" customHeight="1" x14ac:dyDescent="0.25">
      <c r="A1334" s="2573"/>
      <c r="B1334" s="2583"/>
      <c r="C1334" s="3722"/>
      <c r="D1334" s="3457"/>
      <c r="E1334" s="3460"/>
      <c r="F1334" s="3463"/>
      <c r="G1334" s="3684"/>
      <c r="H1334" s="3684"/>
      <c r="I1334" s="3684"/>
      <c r="J1334" s="3453"/>
      <c r="K1334" s="3453"/>
      <c r="L1334" s="3453"/>
      <c r="M1334" s="3453"/>
      <c r="N1334" s="3711"/>
      <c r="O1334" s="3704"/>
      <c r="P1334" s="3715"/>
      <c r="Q1334" s="3700"/>
      <c r="R1334" s="3700"/>
      <c r="S1334" s="3700"/>
      <c r="T1334" s="3453"/>
      <c r="U1334" s="3447"/>
      <c r="V1334" s="2056"/>
      <c r="W1334" s="2055" t="s">
        <v>200</v>
      </c>
      <c r="X1334" s="1890" t="s">
        <v>2604</v>
      </c>
      <c r="Y1334" s="1891">
        <v>12</v>
      </c>
      <c r="Z1334" s="1892" t="s">
        <v>204</v>
      </c>
      <c r="AA1334" s="1893">
        <v>3.26</v>
      </c>
      <c r="AB1334" s="1893">
        <f t="shared" si="216"/>
        <v>39.119999999999997</v>
      </c>
      <c r="AC1334" s="1893">
        <f>+AB1334</f>
        <v>39.119999999999997</v>
      </c>
      <c r="AD1334" s="1894"/>
      <c r="AE1334" s="1892"/>
      <c r="AF1334" s="1892"/>
      <c r="AG1334" s="1895" t="s">
        <v>199</v>
      </c>
      <c r="AH1334" s="3719"/>
    </row>
    <row r="1335" spans="1:34" s="18" customFormat="1" ht="18" customHeight="1" x14ac:dyDescent="0.25">
      <c r="A1335" s="2571" t="s">
        <v>168</v>
      </c>
      <c r="B1335" s="3787" t="s">
        <v>168</v>
      </c>
      <c r="C1335" s="3737"/>
      <c r="D1335" s="3458"/>
      <c r="E1335" s="3461"/>
      <c r="F1335" s="3464"/>
      <c r="G1335" s="3685"/>
      <c r="H1335" s="3685"/>
      <c r="I1335" s="3685"/>
      <c r="J1335" s="3687"/>
      <c r="K1335" s="3687"/>
      <c r="L1335" s="3687"/>
      <c r="M1335" s="3687"/>
      <c r="N1335" s="3712"/>
      <c r="O1335" s="3705"/>
      <c r="P1335" s="3716"/>
      <c r="Q1335" s="3701"/>
      <c r="R1335" s="3701"/>
      <c r="S1335" s="3701"/>
      <c r="T1335" s="3687"/>
      <c r="U1335" s="3448"/>
      <c r="V1335" s="2057"/>
      <c r="W1335" s="2058" t="s">
        <v>200</v>
      </c>
      <c r="X1335" s="2059" t="s">
        <v>1116</v>
      </c>
      <c r="Y1335" s="1964">
        <v>24</v>
      </c>
      <c r="Z1335" s="1965" t="s">
        <v>204</v>
      </c>
      <c r="AA1335" s="1966">
        <v>0.12</v>
      </c>
      <c r="AB1335" s="1966">
        <f t="shared" si="216"/>
        <v>2.88</v>
      </c>
      <c r="AC1335" s="1966">
        <f>+AB1335*0.12+AB1335</f>
        <v>3.2256</v>
      </c>
      <c r="AD1335" s="1967"/>
      <c r="AE1335" s="1965"/>
      <c r="AF1335" s="1965"/>
      <c r="AG1335" s="1898" t="s">
        <v>199</v>
      </c>
      <c r="AH1335" s="3720"/>
    </row>
    <row r="1336" spans="1:34" s="18" customFormat="1" ht="44.25" customHeight="1" x14ac:dyDescent="0.25">
      <c r="A1336" s="2572"/>
      <c r="B1336" s="3780"/>
      <c r="C1336" s="3721" t="s">
        <v>19</v>
      </c>
      <c r="D1336" s="3723" t="s">
        <v>20</v>
      </c>
      <c r="E1336" s="3644" t="s">
        <v>77</v>
      </c>
      <c r="F1336" s="3724" t="s">
        <v>200</v>
      </c>
      <c r="G1336" s="3644" t="s">
        <v>2605</v>
      </c>
      <c r="H1336" s="3644" t="s">
        <v>2606</v>
      </c>
      <c r="I1336" s="3644" t="s">
        <v>2607</v>
      </c>
      <c r="J1336" s="3725">
        <v>1</v>
      </c>
      <c r="K1336" s="3725">
        <v>2</v>
      </c>
      <c r="L1336" s="3726">
        <v>8</v>
      </c>
      <c r="M1336" s="3726">
        <v>8</v>
      </c>
      <c r="N1336" s="3727" t="s">
        <v>2673</v>
      </c>
      <c r="O1336" s="3728" t="s">
        <v>2674</v>
      </c>
      <c r="P1336" s="3729">
        <f>AD1336</f>
        <v>5040</v>
      </c>
      <c r="Q1336" s="3730">
        <v>0</v>
      </c>
      <c r="R1336" s="3730">
        <v>0</v>
      </c>
      <c r="S1336" s="3730">
        <v>0</v>
      </c>
      <c r="T1336" s="3731">
        <f>+SUM(P1336:R1337)</f>
        <v>5040</v>
      </c>
      <c r="U1336" s="3732" t="s">
        <v>2608</v>
      </c>
      <c r="V1336" s="2060" t="s">
        <v>201</v>
      </c>
      <c r="W1336" s="2061"/>
      <c r="X1336" s="1899" t="s">
        <v>225</v>
      </c>
      <c r="Y1336" s="1900"/>
      <c r="Z1336" s="1901"/>
      <c r="AA1336" s="2006"/>
      <c r="AB1336" s="2006"/>
      <c r="AC1336" s="2006"/>
      <c r="AD1336" s="2004">
        <f>AC1337</f>
        <v>5040</v>
      </c>
      <c r="AE1336" s="1901"/>
      <c r="AF1336" s="1901"/>
      <c r="AG1336" s="1902"/>
      <c r="AH1336" s="3735"/>
    </row>
    <row r="1337" spans="1:34" ht="44.25" customHeight="1" x14ac:dyDescent="0.25">
      <c r="A1337" s="2572"/>
      <c r="B1337" s="3780"/>
      <c r="C1337" s="3722"/>
      <c r="D1337" s="3457"/>
      <c r="E1337" s="3460"/>
      <c r="F1337" s="3463"/>
      <c r="G1337" s="3684"/>
      <c r="H1337" s="3684"/>
      <c r="I1337" s="3684"/>
      <c r="J1337" s="3453"/>
      <c r="K1337" s="3453"/>
      <c r="L1337" s="3453"/>
      <c r="M1337" s="3453"/>
      <c r="N1337" s="3711"/>
      <c r="O1337" s="3704"/>
      <c r="P1337" s="3707"/>
      <c r="Q1337" s="3453"/>
      <c r="R1337" s="3453"/>
      <c r="S1337" s="3453"/>
      <c r="T1337" s="3453"/>
      <c r="U1337" s="3447"/>
      <c r="V1337" s="2062"/>
      <c r="W1337" s="2063" t="s">
        <v>200</v>
      </c>
      <c r="X1337" s="2064" t="s">
        <v>2609</v>
      </c>
      <c r="Y1337" s="1298">
        <v>25</v>
      </c>
      <c r="Z1337" s="1896" t="s">
        <v>204</v>
      </c>
      <c r="AA1337" s="2065">
        <v>180</v>
      </c>
      <c r="AB1337" s="2065">
        <f>+Y1337*AA1337</f>
        <v>4500</v>
      </c>
      <c r="AC1337" s="2065">
        <f>+AB1337*0.12+AB1337</f>
        <v>5040</v>
      </c>
      <c r="AD1337" s="2066"/>
      <c r="AE1337" s="1896"/>
      <c r="AF1337" s="1896"/>
      <c r="AG1337" s="1896" t="s">
        <v>199</v>
      </c>
      <c r="AH1337" s="3719"/>
    </row>
    <row r="1338" spans="1:34" ht="115.5" customHeight="1" x14ac:dyDescent="0.25">
      <c r="A1338" s="2572"/>
      <c r="B1338" s="3780"/>
      <c r="C1338" s="2067" t="s">
        <v>19</v>
      </c>
      <c r="D1338" s="1904" t="s">
        <v>20</v>
      </c>
      <c r="E1338" s="1905" t="s">
        <v>77</v>
      </c>
      <c r="F1338" s="2068" t="s">
        <v>200</v>
      </c>
      <c r="G1338" s="1905" t="s">
        <v>2675</v>
      </c>
      <c r="H1338" s="1905" t="s">
        <v>2610</v>
      </c>
      <c r="I1338" s="1905" t="s">
        <v>2611</v>
      </c>
      <c r="J1338" s="2069">
        <v>0</v>
      </c>
      <c r="K1338" s="2069">
        <v>1</v>
      </c>
      <c r="L1338" s="2070">
        <v>0</v>
      </c>
      <c r="M1338" s="2070">
        <v>4</v>
      </c>
      <c r="N1338" s="1906" t="s">
        <v>2676</v>
      </c>
      <c r="O1338" s="1907" t="s">
        <v>2677</v>
      </c>
      <c r="P1338" s="1908">
        <v>0</v>
      </c>
      <c r="Q1338" s="1909">
        <v>0</v>
      </c>
      <c r="R1338" s="1909">
        <v>0</v>
      </c>
      <c r="S1338" s="1909">
        <v>0</v>
      </c>
      <c r="T1338" s="1910">
        <f>+SUM(P1338:R1338)</f>
        <v>0</v>
      </c>
      <c r="U1338" s="1911" t="s">
        <v>2612</v>
      </c>
      <c r="V1338" s="1912"/>
      <c r="W1338" s="2068"/>
      <c r="X1338" s="2071"/>
      <c r="Y1338" s="1913"/>
      <c r="Z1338" s="1914"/>
      <c r="AA1338" s="1909"/>
      <c r="AB1338" s="1909"/>
      <c r="AC1338" s="1909"/>
      <c r="AD1338" s="1910"/>
      <c r="AE1338" s="1914"/>
      <c r="AF1338" s="1914"/>
      <c r="AG1338" s="1915"/>
      <c r="AH1338" s="2072"/>
    </row>
    <row r="1339" spans="1:34" ht="63" customHeight="1" x14ac:dyDescent="0.25">
      <c r="A1339" s="2572"/>
      <c r="B1339" s="3780"/>
      <c r="C1339" s="2067" t="s">
        <v>19</v>
      </c>
      <c r="D1339" s="1904" t="s">
        <v>20</v>
      </c>
      <c r="E1339" s="1905" t="s">
        <v>80</v>
      </c>
      <c r="F1339" s="2068" t="s">
        <v>200</v>
      </c>
      <c r="G1339" s="1905" t="s">
        <v>2678</v>
      </c>
      <c r="H1339" s="1905" t="s">
        <v>2613</v>
      </c>
      <c r="I1339" s="1905" t="s">
        <v>2614</v>
      </c>
      <c r="J1339" s="2069">
        <v>1</v>
      </c>
      <c r="K1339" s="2069">
        <v>1</v>
      </c>
      <c r="L1339" s="2070">
        <v>4</v>
      </c>
      <c r="M1339" s="2070">
        <v>4</v>
      </c>
      <c r="N1339" s="1906" t="s">
        <v>2679</v>
      </c>
      <c r="O1339" s="1907" t="s">
        <v>2680</v>
      </c>
      <c r="P1339" s="1908">
        <v>0</v>
      </c>
      <c r="Q1339" s="1909">
        <v>0</v>
      </c>
      <c r="R1339" s="1909">
        <v>0</v>
      </c>
      <c r="S1339" s="1909">
        <v>0</v>
      </c>
      <c r="T1339" s="1910">
        <f>+SUM(P1339:R1339)</f>
        <v>0</v>
      </c>
      <c r="U1339" s="1911" t="s">
        <v>2612</v>
      </c>
      <c r="V1339" s="1912"/>
      <c r="W1339" s="2068"/>
      <c r="X1339" s="2071"/>
      <c r="Y1339" s="1913"/>
      <c r="Z1339" s="1914"/>
      <c r="AA1339" s="1909"/>
      <c r="AB1339" s="1909"/>
      <c r="AC1339" s="1909"/>
      <c r="AD1339" s="1910"/>
      <c r="AE1339" s="1914"/>
      <c r="AF1339" s="1914"/>
      <c r="AG1339" s="1915"/>
      <c r="AH1339" s="2072"/>
    </row>
    <row r="1340" spans="1:34" ht="113.25" customHeight="1" x14ac:dyDescent="0.25">
      <c r="A1340" s="2572"/>
      <c r="B1340" s="3780"/>
      <c r="C1340" s="2073" t="s">
        <v>19</v>
      </c>
      <c r="D1340" s="1997" t="s">
        <v>20</v>
      </c>
      <c r="E1340" s="1998" t="s">
        <v>77</v>
      </c>
      <c r="F1340" s="2061" t="s">
        <v>200</v>
      </c>
      <c r="G1340" s="1998" t="s">
        <v>2681</v>
      </c>
      <c r="H1340" s="1998" t="s">
        <v>2615</v>
      </c>
      <c r="I1340" s="1998" t="s">
        <v>2616</v>
      </c>
      <c r="J1340" s="2074">
        <v>0</v>
      </c>
      <c r="K1340" s="2074">
        <v>1</v>
      </c>
      <c r="L1340" s="2075">
        <v>0</v>
      </c>
      <c r="M1340" s="2075">
        <v>10</v>
      </c>
      <c r="N1340" s="1999" t="s">
        <v>2617</v>
      </c>
      <c r="O1340" s="2000" t="s">
        <v>2682</v>
      </c>
      <c r="P1340" s="2005">
        <v>0</v>
      </c>
      <c r="Q1340" s="2006">
        <v>0</v>
      </c>
      <c r="R1340" s="2006">
        <v>0</v>
      </c>
      <c r="S1340" s="2006">
        <v>0</v>
      </c>
      <c r="T1340" s="2004">
        <f>+SUM(P1340:R1340)</f>
        <v>0</v>
      </c>
      <c r="U1340" s="2003" t="s">
        <v>2608</v>
      </c>
      <c r="V1340" s="1921"/>
      <c r="W1340" s="2061"/>
      <c r="X1340" s="2076"/>
      <c r="Y1340" s="1900"/>
      <c r="Z1340" s="1901"/>
      <c r="AA1340" s="2006"/>
      <c r="AB1340" s="2006"/>
      <c r="AC1340" s="2006"/>
      <c r="AD1340" s="2004"/>
      <c r="AE1340" s="1901"/>
      <c r="AF1340" s="1901"/>
      <c r="AG1340" s="1902"/>
      <c r="AH1340" s="2077"/>
    </row>
    <row r="1341" spans="1:34" ht="23.25" customHeight="1" x14ac:dyDescent="0.25">
      <c r="A1341" s="2572"/>
      <c r="B1341" s="3780"/>
      <c r="C1341" s="3746" t="s">
        <v>19</v>
      </c>
      <c r="D1341" s="3747" t="s">
        <v>20</v>
      </c>
      <c r="E1341" s="3688" t="s">
        <v>77</v>
      </c>
      <c r="F1341" s="3690" t="s">
        <v>200</v>
      </c>
      <c r="G1341" s="3688" t="s">
        <v>2683</v>
      </c>
      <c r="H1341" s="3688" t="s">
        <v>2618</v>
      </c>
      <c r="I1341" s="3688" t="s">
        <v>2684</v>
      </c>
      <c r="J1341" s="3691">
        <v>0</v>
      </c>
      <c r="K1341" s="3691">
        <v>1</v>
      </c>
      <c r="L1341" s="3692">
        <v>0</v>
      </c>
      <c r="M1341" s="3692">
        <v>14</v>
      </c>
      <c r="N1341" s="3738" t="s">
        <v>2619</v>
      </c>
      <c r="O1341" s="3739" t="s">
        <v>2685</v>
      </c>
      <c r="P1341" s="3740">
        <f>AD1341</f>
        <v>658.56000000000006</v>
      </c>
      <c r="Q1341" s="3741">
        <v>0</v>
      </c>
      <c r="R1341" s="3741">
        <v>0</v>
      </c>
      <c r="S1341" s="3741">
        <v>0</v>
      </c>
      <c r="T1341" s="3742">
        <f>+SUM(P1341:R1345)</f>
        <v>658.56000000000006</v>
      </c>
      <c r="U1341" s="3446" t="s">
        <v>2620</v>
      </c>
      <c r="V1341" s="2078" t="s">
        <v>211</v>
      </c>
      <c r="W1341" s="2079"/>
      <c r="X1341" s="2080" t="s">
        <v>212</v>
      </c>
      <c r="Y1341" s="2081"/>
      <c r="Z1341" s="2082"/>
      <c r="AA1341" s="2083"/>
      <c r="AB1341" s="2083"/>
      <c r="AC1341" s="2083"/>
      <c r="AD1341" s="2084">
        <f>SUM(AC1342:AC1345)</f>
        <v>658.56000000000006</v>
      </c>
      <c r="AE1341" s="2082"/>
      <c r="AF1341" s="2082"/>
      <c r="AG1341" s="2085"/>
      <c r="AH1341" s="3449" t="s">
        <v>2621</v>
      </c>
    </row>
    <row r="1342" spans="1:34" ht="23.25" customHeight="1" x14ac:dyDescent="0.25">
      <c r="A1342" s="2572"/>
      <c r="B1342" s="3780"/>
      <c r="C1342" s="3722"/>
      <c r="D1342" s="3457"/>
      <c r="E1342" s="3460"/>
      <c r="F1342" s="3463"/>
      <c r="G1342" s="3684"/>
      <c r="H1342" s="3684"/>
      <c r="I1342" s="3684"/>
      <c r="J1342" s="3453"/>
      <c r="K1342" s="3453"/>
      <c r="L1342" s="3453"/>
      <c r="M1342" s="3453"/>
      <c r="N1342" s="3711"/>
      <c r="O1342" s="3704"/>
      <c r="P1342" s="3707"/>
      <c r="Q1342" s="3453"/>
      <c r="R1342" s="3453"/>
      <c r="S1342" s="3453"/>
      <c r="T1342" s="3453"/>
      <c r="U1342" s="3447"/>
      <c r="V1342" s="2086"/>
      <c r="W1342" s="2063" t="s">
        <v>200</v>
      </c>
      <c r="X1342" s="1890" t="s">
        <v>2622</v>
      </c>
      <c r="Y1342" s="1891">
        <v>12</v>
      </c>
      <c r="Z1342" s="1892" t="s">
        <v>204</v>
      </c>
      <c r="AA1342" s="1893">
        <v>15</v>
      </c>
      <c r="AB1342" s="1893">
        <f t="shared" ref="AB1342:AB1345" si="218">+Y1342*AA1342</f>
        <v>180</v>
      </c>
      <c r="AC1342" s="1893">
        <f t="shared" ref="AC1342:AC1345" si="219">+AB1342*0.12+AB1342</f>
        <v>201.6</v>
      </c>
      <c r="AD1342" s="1894"/>
      <c r="AE1342" s="1892"/>
      <c r="AF1342" s="1892"/>
      <c r="AG1342" s="1892" t="s">
        <v>199</v>
      </c>
      <c r="AH1342" s="3450"/>
    </row>
    <row r="1343" spans="1:34" ht="23.25" customHeight="1" x14ac:dyDescent="0.25">
      <c r="A1343" s="2572"/>
      <c r="B1343" s="3780"/>
      <c r="C1343" s="3722"/>
      <c r="D1343" s="3457"/>
      <c r="E1343" s="3460"/>
      <c r="F1343" s="3463"/>
      <c r="G1343" s="3684"/>
      <c r="H1343" s="3684"/>
      <c r="I1343" s="3684"/>
      <c r="J1343" s="3453"/>
      <c r="K1343" s="3453"/>
      <c r="L1343" s="3453"/>
      <c r="M1343" s="3453"/>
      <c r="N1343" s="3711"/>
      <c r="O1343" s="3704"/>
      <c r="P1343" s="3707"/>
      <c r="Q1343" s="3453"/>
      <c r="R1343" s="3453"/>
      <c r="S1343" s="3453"/>
      <c r="T1343" s="3453"/>
      <c r="U1343" s="3447"/>
      <c r="V1343" s="2087"/>
      <c r="W1343" s="2063" t="s">
        <v>200</v>
      </c>
      <c r="X1343" s="1890" t="s">
        <v>2623</v>
      </c>
      <c r="Y1343" s="1891">
        <v>12</v>
      </c>
      <c r="Z1343" s="1892" t="s">
        <v>204</v>
      </c>
      <c r="AA1343" s="1893">
        <v>6</v>
      </c>
      <c r="AB1343" s="1893">
        <f t="shared" si="218"/>
        <v>72</v>
      </c>
      <c r="AC1343" s="1893">
        <f t="shared" si="219"/>
        <v>80.64</v>
      </c>
      <c r="AD1343" s="1894"/>
      <c r="AE1343" s="1892"/>
      <c r="AF1343" s="1892"/>
      <c r="AG1343" s="1895" t="s">
        <v>199</v>
      </c>
      <c r="AH1343" s="3450"/>
    </row>
    <row r="1344" spans="1:34" ht="23.25" customHeight="1" x14ac:dyDescent="0.25">
      <c r="A1344" s="2572"/>
      <c r="B1344" s="3780"/>
      <c r="C1344" s="3722"/>
      <c r="D1344" s="3457"/>
      <c r="E1344" s="3460"/>
      <c r="F1344" s="3463"/>
      <c r="G1344" s="3684"/>
      <c r="H1344" s="3684"/>
      <c r="I1344" s="3684"/>
      <c r="J1344" s="3453"/>
      <c r="K1344" s="3453"/>
      <c r="L1344" s="3453"/>
      <c r="M1344" s="3453"/>
      <c r="N1344" s="3711"/>
      <c r="O1344" s="3704"/>
      <c r="P1344" s="3707"/>
      <c r="Q1344" s="3453"/>
      <c r="R1344" s="3453"/>
      <c r="S1344" s="3453"/>
      <c r="T1344" s="3453"/>
      <c r="U1344" s="3447"/>
      <c r="V1344" s="2087"/>
      <c r="W1344" s="2063" t="s">
        <v>200</v>
      </c>
      <c r="X1344" s="1890" t="s">
        <v>2624</v>
      </c>
      <c r="Y1344" s="1891">
        <v>12</v>
      </c>
      <c r="Z1344" s="1892" t="s">
        <v>204</v>
      </c>
      <c r="AA1344" s="1893">
        <v>13</v>
      </c>
      <c r="AB1344" s="1893">
        <f t="shared" si="218"/>
        <v>156</v>
      </c>
      <c r="AC1344" s="1893">
        <f t="shared" si="219"/>
        <v>174.72</v>
      </c>
      <c r="AD1344" s="1894"/>
      <c r="AE1344" s="1892"/>
      <c r="AF1344" s="1892"/>
      <c r="AG1344" s="1895" t="s">
        <v>199</v>
      </c>
      <c r="AH1344" s="3450"/>
    </row>
    <row r="1345" spans="1:34" ht="23.25" customHeight="1" x14ac:dyDescent="0.25">
      <c r="A1345" s="2572"/>
      <c r="B1345" s="3780"/>
      <c r="C1345" s="3737"/>
      <c r="D1345" s="3458"/>
      <c r="E1345" s="3461"/>
      <c r="F1345" s="3464"/>
      <c r="G1345" s="3685"/>
      <c r="H1345" s="3685"/>
      <c r="I1345" s="3685"/>
      <c r="J1345" s="3687"/>
      <c r="K1345" s="3687"/>
      <c r="L1345" s="3687"/>
      <c r="M1345" s="3687"/>
      <c r="N1345" s="3712"/>
      <c r="O1345" s="3705"/>
      <c r="P1345" s="3708"/>
      <c r="Q1345" s="3687"/>
      <c r="R1345" s="3687"/>
      <c r="S1345" s="3687"/>
      <c r="T1345" s="3687"/>
      <c r="U1345" s="3448"/>
      <c r="V1345" s="2050"/>
      <c r="W1345" s="2058" t="s">
        <v>200</v>
      </c>
      <c r="X1345" s="2088" t="s">
        <v>2625</v>
      </c>
      <c r="Y1345" s="1916">
        <v>12</v>
      </c>
      <c r="Z1345" s="1917" t="s">
        <v>204</v>
      </c>
      <c r="AA1345" s="1918">
        <v>15</v>
      </c>
      <c r="AB1345" s="1918">
        <f t="shared" si="218"/>
        <v>180</v>
      </c>
      <c r="AC1345" s="1918">
        <f t="shared" si="219"/>
        <v>201.6</v>
      </c>
      <c r="AD1345" s="1919"/>
      <c r="AE1345" s="1917"/>
      <c r="AF1345" s="1917"/>
      <c r="AG1345" s="1920" t="s">
        <v>199</v>
      </c>
      <c r="AH1345" s="3451"/>
    </row>
    <row r="1346" spans="1:34" ht="99" customHeight="1" x14ac:dyDescent="0.25">
      <c r="A1346" s="2573"/>
      <c r="B1346" s="2585"/>
      <c r="C1346" s="2073" t="s">
        <v>19</v>
      </c>
      <c r="D1346" s="1997" t="s">
        <v>20</v>
      </c>
      <c r="E1346" s="1998" t="s">
        <v>91</v>
      </c>
      <c r="F1346" s="2061" t="s">
        <v>200</v>
      </c>
      <c r="G1346" s="1999" t="s">
        <v>2686</v>
      </c>
      <c r="H1346" s="1998" t="s">
        <v>2626</v>
      </c>
      <c r="I1346" s="1998" t="s">
        <v>2627</v>
      </c>
      <c r="J1346" s="2074">
        <v>1</v>
      </c>
      <c r="K1346" s="2074">
        <v>2</v>
      </c>
      <c r="L1346" s="2075">
        <v>4</v>
      </c>
      <c r="M1346" s="2075">
        <v>8</v>
      </c>
      <c r="N1346" s="2089" t="s">
        <v>2687</v>
      </c>
      <c r="O1346" s="2000" t="s">
        <v>2688</v>
      </c>
      <c r="P1346" s="2005">
        <v>0</v>
      </c>
      <c r="Q1346" s="2006">
        <v>0</v>
      </c>
      <c r="R1346" s="2006">
        <v>0</v>
      </c>
      <c r="S1346" s="2006">
        <v>0</v>
      </c>
      <c r="T1346" s="2004">
        <f>+SUM(P1346:R1346)</f>
        <v>0</v>
      </c>
      <c r="U1346" s="2003" t="s">
        <v>2608</v>
      </c>
      <c r="V1346" s="1921"/>
      <c r="W1346" s="2061"/>
      <c r="X1346" s="2076"/>
      <c r="Y1346" s="1900"/>
      <c r="Z1346" s="1901"/>
      <c r="AA1346" s="2006"/>
      <c r="AB1346" s="2090"/>
      <c r="AC1346" s="2090"/>
      <c r="AD1346" s="2004"/>
      <c r="AE1346" s="1901"/>
      <c r="AF1346" s="1901"/>
      <c r="AG1346" s="1902"/>
      <c r="AH1346" s="2077"/>
    </row>
    <row r="1347" spans="1:34" ht="76.5" customHeight="1" thickBot="1" x14ac:dyDescent="0.3">
      <c r="A1347" s="2571" t="s">
        <v>168</v>
      </c>
      <c r="B1347" s="2568" t="s">
        <v>168</v>
      </c>
      <c r="C1347" s="2091" t="s">
        <v>19</v>
      </c>
      <c r="D1347" s="2092" t="s">
        <v>20</v>
      </c>
      <c r="E1347" s="1923" t="s">
        <v>74</v>
      </c>
      <c r="F1347" s="2093" t="s">
        <v>200</v>
      </c>
      <c r="G1347" s="1923" t="s">
        <v>2689</v>
      </c>
      <c r="H1347" s="1923" t="s">
        <v>203</v>
      </c>
      <c r="I1347" s="1923" t="s">
        <v>2690</v>
      </c>
      <c r="J1347" s="2094">
        <v>0</v>
      </c>
      <c r="K1347" s="2094">
        <v>1</v>
      </c>
      <c r="L1347" s="1930">
        <v>0</v>
      </c>
      <c r="M1347" s="1930">
        <v>22</v>
      </c>
      <c r="N1347" s="2095" t="s">
        <v>2691</v>
      </c>
      <c r="O1347" s="1924" t="s">
        <v>2692</v>
      </c>
      <c r="P1347" s="1925">
        <v>0</v>
      </c>
      <c r="Q1347" s="1926">
        <v>0</v>
      </c>
      <c r="R1347" s="1926">
        <v>0</v>
      </c>
      <c r="S1347" s="1926">
        <v>0</v>
      </c>
      <c r="T1347" s="1927">
        <f>+SUM(P1347:R1347)</f>
        <v>0</v>
      </c>
      <c r="U1347" s="580" t="s">
        <v>2608</v>
      </c>
      <c r="V1347" s="1928"/>
      <c r="W1347" s="1962"/>
      <c r="X1347" s="2096"/>
      <c r="Y1347" s="1930"/>
      <c r="Z1347" s="1931"/>
      <c r="AA1347" s="1926"/>
      <c r="AB1347" s="1963"/>
      <c r="AC1347" s="1963"/>
      <c r="AD1347" s="1927"/>
      <c r="AE1347" s="1931"/>
      <c r="AF1347" s="1932"/>
      <c r="AG1347" s="1932"/>
      <c r="AH1347" s="2097"/>
    </row>
    <row r="1348" spans="1:34" s="67" customFormat="1" ht="22.5" customHeight="1" thickBot="1" x14ac:dyDescent="0.3">
      <c r="A1348" s="2572"/>
      <c r="B1348" s="2570"/>
      <c r="C1348" s="571" t="s">
        <v>137</v>
      </c>
      <c r="D1348" s="571"/>
      <c r="E1348" s="571"/>
      <c r="F1348" s="571"/>
      <c r="G1348" s="571"/>
      <c r="H1348" s="571"/>
      <c r="I1348" s="571"/>
      <c r="J1348" s="571"/>
      <c r="K1348" s="571"/>
      <c r="L1348" s="571"/>
      <c r="M1348" s="571"/>
      <c r="N1348" s="571"/>
      <c r="O1348" s="101" t="s">
        <v>138</v>
      </c>
      <c r="P1348" s="117">
        <f>SUM(P1330:P1347)</f>
        <v>6020.0096000000003</v>
      </c>
      <c r="Q1348" s="117">
        <f>SUM(Q1330:Q1347)</f>
        <v>0</v>
      </c>
      <c r="R1348" s="117">
        <f>SUM(R1330:R1347)</f>
        <v>0</v>
      </c>
      <c r="S1348" s="117">
        <f>SUM(S1330:S1347)</f>
        <v>0</v>
      </c>
      <c r="T1348" s="117">
        <f>SUM(T1330:T1347)</f>
        <v>6020.0096000000003</v>
      </c>
      <c r="U1348" s="579"/>
      <c r="V1348" s="575" t="s">
        <v>139</v>
      </c>
      <c r="W1348" s="571"/>
      <c r="X1348" s="571"/>
      <c r="Y1348" s="571"/>
      <c r="Z1348" s="571"/>
      <c r="AA1348" s="571"/>
      <c r="AB1348" s="571"/>
      <c r="AC1348" s="101" t="s">
        <v>138</v>
      </c>
      <c r="AD1348" s="106">
        <f>SUM(AD1330:AD1347)</f>
        <v>6020.0096000000003</v>
      </c>
      <c r="AE1348" s="572"/>
      <c r="AF1348" s="573"/>
      <c r="AG1348" s="573"/>
      <c r="AH1348" s="574"/>
    </row>
    <row r="1349" spans="1:34" s="18" customFormat="1" ht="117.75" customHeight="1" x14ac:dyDescent="0.25">
      <c r="A1349" s="2572"/>
      <c r="B1349" s="2584" t="s">
        <v>169</v>
      </c>
      <c r="C1349" s="2128" t="s">
        <v>19</v>
      </c>
      <c r="D1349" s="2129" t="s">
        <v>20</v>
      </c>
      <c r="E1349" s="2130" t="s">
        <v>72</v>
      </c>
      <c r="F1349" s="2131" t="s">
        <v>200</v>
      </c>
      <c r="G1349" s="2130" t="s">
        <v>2693</v>
      </c>
      <c r="H1349" s="2130" t="s">
        <v>2628</v>
      </c>
      <c r="I1349" s="2130" t="s">
        <v>2629</v>
      </c>
      <c r="J1349" s="2132">
        <v>0</v>
      </c>
      <c r="K1349" s="2132">
        <v>1</v>
      </c>
      <c r="L1349" s="2133">
        <v>0</v>
      </c>
      <c r="M1349" s="2132">
        <v>8</v>
      </c>
      <c r="N1349" s="2134" t="s">
        <v>2694</v>
      </c>
      <c r="O1349" s="2135" t="s">
        <v>2630</v>
      </c>
      <c r="P1349" s="2136">
        <v>0</v>
      </c>
      <c r="Q1349" s="2137">
        <v>0</v>
      </c>
      <c r="R1349" s="2137">
        <v>0</v>
      </c>
      <c r="S1349" s="2137">
        <v>0</v>
      </c>
      <c r="T1349" s="2138">
        <f>+SUM(P1349:R1349)</f>
        <v>0</v>
      </c>
      <c r="U1349" s="2139" t="s">
        <v>2631</v>
      </c>
      <c r="V1349" s="1933"/>
      <c r="W1349" s="1934"/>
      <c r="X1349" s="2140"/>
      <c r="Y1349" s="2141"/>
      <c r="Z1349" s="2142"/>
      <c r="AA1349" s="2143"/>
      <c r="AB1349" s="2144"/>
      <c r="AC1349" s="2144"/>
      <c r="AD1349" s="2145"/>
      <c r="AE1349" s="2142"/>
      <c r="AF1349" s="2142"/>
      <c r="AG1349" s="2142"/>
      <c r="AH1349" s="2146"/>
    </row>
    <row r="1350" spans="1:34" ht="45.75" customHeight="1" x14ac:dyDescent="0.25">
      <c r="A1350" s="2572"/>
      <c r="B1350" s="3780"/>
      <c r="C1350" s="3733" t="s">
        <v>19</v>
      </c>
      <c r="D1350" s="3734" t="s">
        <v>20</v>
      </c>
      <c r="E1350" s="3693" t="s">
        <v>72</v>
      </c>
      <c r="F1350" s="3694" t="s">
        <v>200</v>
      </c>
      <c r="G1350" s="3693" t="s">
        <v>2695</v>
      </c>
      <c r="H1350" s="3693" t="s">
        <v>2632</v>
      </c>
      <c r="I1350" s="3693" t="s">
        <v>2633</v>
      </c>
      <c r="J1350" s="3695">
        <v>0</v>
      </c>
      <c r="K1350" s="3695">
        <v>1</v>
      </c>
      <c r="L1350" s="3696">
        <v>0</v>
      </c>
      <c r="M1350" s="3696">
        <v>8</v>
      </c>
      <c r="N1350" s="3454" t="s">
        <v>2696</v>
      </c>
      <c r="O1350" s="3703" t="s">
        <v>2634</v>
      </c>
      <c r="P1350" s="3706">
        <f>+AD1350</f>
        <v>928</v>
      </c>
      <c r="Q1350" s="3743">
        <v>0</v>
      </c>
      <c r="R1350" s="3702">
        <v>0</v>
      </c>
      <c r="S1350" s="3702">
        <v>0</v>
      </c>
      <c r="T1350" s="3452">
        <f>+SUM(P1350:R1351)</f>
        <v>928</v>
      </c>
      <c r="U1350" s="3454" t="s">
        <v>2631</v>
      </c>
      <c r="V1350" s="1935" t="s">
        <v>233</v>
      </c>
      <c r="W1350" s="1936"/>
      <c r="X1350" s="1937" t="s">
        <v>234</v>
      </c>
      <c r="Y1350" s="1938"/>
      <c r="Z1350" s="1939"/>
      <c r="AA1350" s="1940"/>
      <c r="AB1350" s="2099"/>
      <c r="AC1350" s="2099"/>
      <c r="AD1350" s="2555">
        <f>SUM(AC1350:AC1351)</f>
        <v>928</v>
      </c>
      <c r="AE1350" s="1939"/>
      <c r="AF1350" s="1942"/>
      <c r="AG1350" s="1942"/>
      <c r="AH1350" s="3745"/>
    </row>
    <row r="1351" spans="1:34" ht="45.75" customHeight="1" x14ac:dyDescent="0.25">
      <c r="A1351" s="2572"/>
      <c r="B1351" s="3780"/>
      <c r="C1351" s="3722"/>
      <c r="D1351" s="3457"/>
      <c r="E1351" s="3460"/>
      <c r="F1351" s="3463"/>
      <c r="G1351" s="3684"/>
      <c r="H1351" s="3684"/>
      <c r="I1351" s="3684"/>
      <c r="J1351" s="3453"/>
      <c r="K1351" s="3453"/>
      <c r="L1351" s="3453"/>
      <c r="M1351" s="3453"/>
      <c r="N1351" s="3697"/>
      <c r="O1351" s="3704"/>
      <c r="P1351" s="3707"/>
      <c r="Q1351" s="3744"/>
      <c r="R1351" s="3453"/>
      <c r="S1351" s="3453"/>
      <c r="T1351" s="3453"/>
      <c r="U1351" s="3455"/>
      <c r="V1351" s="1943"/>
      <c r="W1351" s="2100" t="s">
        <v>200</v>
      </c>
      <c r="X1351" s="1944" t="s">
        <v>2635</v>
      </c>
      <c r="Y1351" s="1945">
        <v>1</v>
      </c>
      <c r="Z1351" s="1946" t="s">
        <v>204</v>
      </c>
      <c r="AA1351" s="1947">
        <v>4400</v>
      </c>
      <c r="AB1351" s="1893">
        <f t="shared" ref="AB1351:AB1363" si="220">+Y1351*AA1351</f>
        <v>4400</v>
      </c>
      <c r="AC1351" s="1893">
        <f>+(AB1351*0.12+AB1351)-4000</f>
        <v>928</v>
      </c>
      <c r="AD1351" s="1948"/>
      <c r="AE1351" s="1946"/>
      <c r="AF1351" s="1895"/>
      <c r="AG1351" s="1895" t="s">
        <v>199</v>
      </c>
      <c r="AH1351" s="3719"/>
    </row>
    <row r="1352" spans="1:34" ht="57" customHeight="1" x14ac:dyDescent="0.25">
      <c r="A1352" s="2572"/>
      <c r="B1352" s="3780"/>
      <c r="C1352" s="3733" t="s">
        <v>19</v>
      </c>
      <c r="D1352" s="3734" t="s">
        <v>20</v>
      </c>
      <c r="E1352" s="3693" t="s">
        <v>80</v>
      </c>
      <c r="F1352" s="3694" t="s">
        <v>200</v>
      </c>
      <c r="G1352" s="3693" t="s">
        <v>2697</v>
      </c>
      <c r="H1352" s="3693" t="s">
        <v>2698</v>
      </c>
      <c r="I1352" s="3693" t="s">
        <v>2699</v>
      </c>
      <c r="J1352" s="3695">
        <v>1</v>
      </c>
      <c r="K1352" s="3695">
        <v>1</v>
      </c>
      <c r="L1352" s="3696">
        <v>10</v>
      </c>
      <c r="M1352" s="3696">
        <v>10</v>
      </c>
      <c r="N1352" s="3454" t="s">
        <v>2700</v>
      </c>
      <c r="O1352" s="3703" t="s">
        <v>2636</v>
      </c>
      <c r="P1352" s="3756">
        <f>+AD1352+AD1356+AD1360</f>
        <v>3549.2800000000007</v>
      </c>
      <c r="Q1352" s="3702">
        <v>0</v>
      </c>
      <c r="R1352" s="3702">
        <v>0</v>
      </c>
      <c r="S1352" s="3702">
        <v>0</v>
      </c>
      <c r="T1352" s="3452">
        <f>+SUM(P1352:R1361)</f>
        <v>3549.2800000000007</v>
      </c>
      <c r="U1352" s="3454" t="s">
        <v>2631</v>
      </c>
      <c r="V1352" s="2101" t="s">
        <v>217</v>
      </c>
      <c r="W1352" s="1951"/>
      <c r="X1352" s="2102" t="s">
        <v>208</v>
      </c>
      <c r="Y1352" s="1938"/>
      <c r="Z1352" s="1939"/>
      <c r="AA1352" s="1940"/>
      <c r="AB1352" s="2103"/>
      <c r="AC1352" s="2103"/>
      <c r="AD1352" s="1941">
        <f>SUM(AC1353:AC1355)</f>
        <v>1718.0800000000004</v>
      </c>
      <c r="AE1352" s="1939"/>
      <c r="AF1352" s="1942"/>
      <c r="AG1352" s="1942"/>
      <c r="AH1352" s="3745"/>
    </row>
    <row r="1353" spans="1:34" ht="18" customHeight="1" x14ac:dyDescent="0.25">
      <c r="A1353" s="2572"/>
      <c r="B1353" s="3780"/>
      <c r="C1353" s="3722"/>
      <c r="D1353" s="3457"/>
      <c r="E1353" s="3460"/>
      <c r="F1353" s="3463"/>
      <c r="G1353" s="3684"/>
      <c r="H1353" s="3684"/>
      <c r="I1353" s="3684"/>
      <c r="J1353" s="3453"/>
      <c r="K1353" s="3453"/>
      <c r="L1353" s="3453"/>
      <c r="M1353" s="3453"/>
      <c r="N1353" s="3697"/>
      <c r="O1353" s="3704"/>
      <c r="P1353" s="3707"/>
      <c r="Q1353" s="3453"/>
      <c r="R1353" s="3453"/>
      <c r="S1353" s="3453"/>
      <c r="T1353" s="3453"/>
      <c r="U1353" s="3455"/>
      <c r="V1353" s="2104"/>
      <c r="W1353" s="2100" t="s">
        <v>200</v>
      </c>
      <c r="X1353" s="1944" t="s">
        <v>2701</v>
      </c>
      <c r="Y1353" s="1945">
        <v>22</v>
      </c>
      <c r="Z1353" s="1946" t="s">
        <v>204</v>
      </c>
      <c r="AA1353" s="1947">
        <v>21</v>
      </c>
      <c r="AB1353" s="1893">
        <f t="shared" si="220"/>
        <v>462</v>
      </c>
      <c r="AC1353" s="1893">
        <f t="shared" ref="AC1353:AC1370" si="221">+AB1353*0.12+AB1353</f>
        <v>517.44000000000005</v>
      </c>
      <c r="AD1353" s="1948"/>
      <c r="AE1353" s="1946"/>
      <c r="AF1353" s="1895"/>
      <c r="AG1353" s="1895" t="s">
        <v>199</v>
      </c>
      <c r="AH1353" s="3719"/>
    </row>
    <row r="1354" spans="1:34" ht="18" customHeight="1" x14ac:dyDescent="0.25">
      <c r="A1354" s="2572"/>
      <c r="B1354" s="3780"/>
      <c r="C1354" s="3722"/>
      <c r="D1354" s="3457"/>
      <c r="E1354" s="3460"/>
      <c r="F1354" s="3463"/>
      <c r="G1354" s="3684"/>
      <c r="H1354" s="3684"/>
      <c r="I1354" s="3684"/>
      <c r="J1354" s="3453"/>
      <c r="K1354" s="3453"/>
      <c r="L1354" s="3453"/>
      <c r="M1354" s="3453"/>
      <c r="N1354" s="3697"/>
      <c r="O1354" s="3704"/>
      <c r="P1354" s="3707"/>
      <c r="Q1354" s="3453"/>
      <c r="R1354" s="3453"/>
      <c r="S1354" s="3453"/>
      <c r="T1354" s="3453"/>
      <c r="U1354" s="3455"/>
      <c r="V1354" s="2104"/>
      <c r="W1354" s="2100" t="s">
        <v>200</v>
      </c>
      <c r="X1354" s="1944" t="s">
        <v>2702</v>
      </c>
      <c r="Y1354" s="1945">
        <v>60</v>
      </c>
      <c r="Z1354" s="1946" t="s">
        <v>204</v>
      </c>
      <c r="AA1354" s="1947">
        <v>9.6999999999999993</v>
      </c>
      <c r="AB1354" s="1893">
        <f t="shared" si="220"/>
        <v>582</v>
      </c>
      <c r="AC1354" s="1893">
        <f t="shared" si="221"/>
        <v>651.84</v>
      </c>
      <c r="AD1354" s="1948"/>
      <c r="AE1354" s="1946"/>
      <c r="AF1354" s="1895"/>
      <c r="AG1354" s="1895" t="s">
        <v>199</v>
      </c>
      <c r="AH1354" s="3719"/>
    </row>
    <row r="1355" spans="1:34" ht="18" customHeight="1" x14ac:dyDescent="0.25">
      <c r="A1355" s="2572"/>
      <c r="B1355" s="3780"/>
      <c r="C1355" s="3722"/>
      <c r="D1355" s="3457"/>
      <c r="E1355" s="3460"/>
      <c r="F1355" s="3463"/>
      <c r="G1355" s="3684"/>
      <c r="H1355" s="3684"/>
      <c r="I1355" s="3684"/>
      <c r="J1355" s="3453"/>
      <c r="K1355" s="3453"/>
      <c r="L1355" s="3453"/>
      <c r="M1355" s="3453"/>
      <c r="N1355" s="3697"/>
      <c r="O1355" s="3704"/>
      <c r="P1355" s="3707"/>
      <c r="Q1355" s="3453"/>
      <c r="R1355" s="3453"/>
      <c r="S1355" s="3453"/>
      <c r="T1355" s="3453"/>
      <c r="U1355" s="3455"/>
      <c r="V1355" s="2104"/>
      <c r="W1355" s="2100" t="s">
        <v>200</v>
      </c>
      <c r="X1355" s="1944" t="s">
        <v>2703</v>
      </c>
      <c r="Y1355" s="1945">
        <v>50</v>
      </c>
      <c r="Z1355" s="1946" t="s">
        <v>204</v>
      </c>
      <c r="AA1355" s="1947">
        <v>9.8000000000000007</v>
      </c>
      <c r="AB1355" s="1893">
        <f t="shared" si="220"/>
        <v>490.00000000000006</v>
      </c>
      <c r="AC1355" s="1893">
        <f t="shared" si="221"/>
        <v>548.80000000000007</v>
      </c>
      <c r="AD1355" s="1948"/>
      <c r="AE1355" s="1946"/>
      <c r="AF1355" s="1895"/>
      <c r="AG1355" s="1895" t="s">
        <v>199</v>
      </c>
      <c r="AH1355" s="3719"/>
    </row>
    <row r="1356" spans="1:34" ht="18" customHeight="1" x14ac:dyDescent="0.25">
      <c r="A1356" s="2572"/>
      <c r="B1356" s="3780"/>
      <c r="C1356" s="3722"/>
      <c r="D1356" s="3457"/>
      <c r="E1356" s="3460"/>
      <c r="F1356" s="3463"/>
      <c r="G1356" s="3684"/>
      <c r="H1356" s="3684"/>
      <c r="I1356" s="3684"/>
      <c r="J1356" s="3453"/>
      <c r="K1356" s="3453"/>
      <c r="L1356" s="3453"/>
      <c r="M1356" s="3453"/>
      <c r="N1356" s="3697"/>
      <c r="O1356" s="3704"/>
      <c r="P1356" s="3707"/>
      <c r="Q1356" s="3453"/>
      <c r="R1356" s="3453"/>
      <c r="S1356" s="3453"/>
      <c r="T1356" s="3453"/>
      <c r="U1356" s="3455"/>
      <c r="V1356" s="2105" t="s">
        <v>2704</v>
      </c>
      <c r="W1356" s="2106"/>
      <c r="X1356" s="2107" t="s">
        <v>297</v>
      </c>
      <c r="Y1356" s="1975"/>
      <c r="Z1356" s="1976"/>
      <c r="AA1356" s="2108"/>
      <c r="AB1356" s="1893"/>
      <c r="AC1356" s="1893"/>
      <c r="AD1356" s="1977">
        <f>SUM(AC1357:AC1359)</f>
        <v>240.8</v>
      </c>
      <c r="AE1356" s="1976"/>
      <c r="AF1356" s="1897"/>
      <c r="AG1356" s="1897"/>
      <c r="AH1356" s="3719"/>
    </row>
    <row r="1357" spans="1:34" ht="18" customHeight="1" x14ac:dyDescent="0.25">
      <c r="A1357" s="2572"/>
      <c r="B1357" s="3780"/>
      <c r="C1357" s="3722"/>
      <c r="D1357" s="3457"/>
      <c r="E1357" s="3460"/>
      <c r="F1357" s="3463"/>
      <c r="G1357" s="3684"/>
      <c r="H1357" s="3684"/>
      <c r="I1357" s="3684"/>
      <c r="J1357" s="3453"/>
      <c r="K1357" s="3453"/>
      <c r="L1357" s="3453"/>
      <c r="M1357" s="3453"/>
      <c r="N1357" s="3697"/>
      <c r="O1357" s="3704"/>
      <c r="P1357" s="3707"/>
      <c r="Q1357" s="3453"/>
      <c r="R1357" s="3453"/>
      <c r="S1357" s="3453"/>
      <c r="T1357" s="3453"/>
      <c r="U1357" s="3455"/>
      <c r="V1357" s="2109"/>
      <c r="W1357" s="2106" t="s">
        <v>200</v>
      </c>
      <c r="X1357" s="1974" t="s">
        <v>2705</v>
      </c>
      <c r="Y1357" s="1975">
        <v>2</v>
      </c>
      <c r="Z1357" s="1946" t="s">
        <v>204</v>
      </c>
      <c r="AA1357" s="2108">
        <v>40</v>
      </c>
      <c r="AB1357" s="1893">
        <f t="shared" si="220"/>
        <v>80</v>
      </c>
      <c r="AC1357" s="1893">
        <f t="shared" si="221"/>
        <v>89.6</v>
      </c>
      <c r="AD1357" s="1977"/>
      <c r="AE1357" s="1976"/>
      <c r="AF1357" s="1897"/>
      <c r="AG1357" s="1897" t="s">
        <v>199</v>
      </c>
      <c r="AH1357" s="3719"/>
    </row>
    <row r="1358" spans="1:34" ht="18" customHeight="1" x14ac:dyDescent="0.25">
      <c r="A1358" s="2572"/>
      <c r="B1358" s="3780"/>
      <c r="C1358" s="3722"/>
      <c r="D1358" s="3457"/>
      <c r="E1358" s="3460"/>
      <c r="F1358" s="3463"/>
      <c r="G1358" s="3684"/>
      <c r="H1358" s="3684"/>
      <c r="I1358" s="3684"/>
      <c r="J1358" s="3453"/>
      <c r="K1358" s="3453"/>
      <c r="L1358" s="3453"/>
      <c r="M1358" s="3453"/>
      <c r="N1358" s="3697"/>
      <c r="O1358" s="3704"/>
      <c r="P1358" s="3707"/>
      <c r="Q1358" s="3453"/>
      <c r="R1358" s="3453"/>
      <c r="S1358" s="3453"/>
      <c r="T1358" s="3453"/>
      <c r="U1358" s="3455"/>
      <c r="V1358" s="2109"/>
      <c r="W1358" s="2106" t="s">
        <v>200</v>
      </c>
      <c r="X1358" s="1974" t="s">
        <v>2706</v>
      </c>
      <c r="Y1358" s="1975">
        <v>3</v>
      </c>
      <c r="Z1358" s="1946" t="s">
        <v>204</v>
      </c>
      <c r="AA1358" s="2108">
        <v>23</v>
      </c>
      <c r="AB1358" s="1893">
        <f t="shared" si="220"/>
        <v>69</v>
      </c>
      <c r="AC1358" s="1893">
        <f t="shared" si="221"/>
        <v>77.28</v>
      </c>
      <c r="AD1358" s="1977"/>
      <c r="AE1358" s="1976"/>
      <c r="AF1358" s="1897"/>
      <c r="AG1358" s="1897" t="s">
        <v>199</v>
      </c>
      <c r="AH1358" s="3719"/>
    </row>
    <row r="1359" spans="1:34" ht="18" customHeight="1" x14ac:dyDescent="0.25">
      <c r="A1359" s="2572"/>
      <c r="B1359" s="3780"/>
      <c r="C1359" s="3722"/>
      <c r="D1359" s="3457"/>
      <c r="E1359" s="3460"/>
      <c r="F1359" s="3463"/>
      <c r="G1359" s="3684"/>
      <c r="H1359" s="3684"/>
      <c r="I1359" s="3684"/>
      <c r="J1359" s="3453"/>
      <c r="K1359" s="3453"/>
      <c r="L1359" s="3453"/>
      <c r="M1359" s="3453"/>
      <c r="N1359" s="3697"/>
      <c r="O1359" s="3704"/>
      <c r="P1359" s="3707"/>
      <c r="Q1359" s="3453"/>
      <c r="R1359" s="3453"/>
      <c r="S1359" s="3453"/>
      <c r="T1359" s="3453"/>
      <c r="U1359" s="3455"/>
      <c r="V1359" s="2109"/>
      <c r="W1359" s="2106" t="s">
        <v>200</v>
      </c>
      <c r="X1359" s="1974" t="s">
        <v>2707</v>
      </c>
      <c r="Y1359" s="1975">
        <v>2</v>
      </c>
      <c r="Z1359" s="1946" t="s">
        <v>204</v>
      </c>
      <c r="AA1359" s="2108">
        <v>33</v>
      </c>
      <c r="AB1359" s="1893">
        <f t="shared" si="220"/>
        <v>66</v>
      </c>
      <c r="AC1359" s="1893">
        <f t="shared" si="221"/>
        <v>73.92</v>
      </c>
      <c r="AD1359" s="1977"/>
      <c r="AE1359" s="1976"/>
      <c r="AF1359" s="1897"/>
      <c r="AG1359" s="1897" t="s">
        <v>199</v>
      </c>
      <c r="AH1359" s="3719"/>
    </row>
    <row r="1360" spans="1:34" ht="18" customHeight="1" x14ac:dyDescent="0.25">
      <c r="A1360" s="2572"/>
      <c r="B1360" s="3780"/>
      <c r="C1360" s="3722"/>
      <c r="D1360" s="3457"/>
      <c r="E1360" s="3460"/>
      <c r="F1360" s="3463"/>
      <c r="G1360" s="3684"/>
      <c r="H1360" s="3684"/>
      <c r="I1360" s="3684"/>
      <c r="J1360" s="3453"/>
      <c r="K1360" s="3453"/>
      <c r="L1360" s="3453"/>
      <c r="M1360" s="3453"/>
      <c r="N1360" s="3697"/>
      <c r="O1360" s="3704"/>
      <c r="P1360" s="3707"/>
      <c r="Q1360" s="3453"/>
      <c r="R1360" s="3453"/>
      <c r="S1360" s="3453"/>
      <c r="T1360" s="3453"/>
      <c r="U1360" s="3455"/>
      <c r="V1360" s="2105" t="s">
        <v>255</v>
      </c>
      <c r="W1360" s="2106"/>
      <c r="X1360" s="2107" t="s">
        <v>256</v>
      </c>
      <c r="Y1360" s="1975"/>
      <c r="Z1360" s="1976"/>
      <c r="AA1360" s="2108"/>
      <c r="AB1360" s="2065"/>
      <c r="AC1360" s="2065"/>
      <c r="AD1360" s="1977">
        <f>SUM(AC1361)</f>
        <v>1590.4</v>
      </c>
      <c r="AE1360" s="1976"/>
      <c r="AF1360" s="1897"/>
      <c r="AG1360" s="1897"/>
      <c r="AH1360" s="3719"/>
    </row>
    <row r="1361" spans="1:34" ht="18" customHeight="1" x14ac:dyDescent="0.25">
      <c r="A1361" s="2572"/>
      <c r="B1361" s="3780"/>
      <c r="C1361" s="3722"/>
      <c r="D1361" s="3458"/>
      <c r="E1361" s="3461"/>
      <c r="F1361" s="3464"/>
      <c r="G1361" s="3685"/>
      <c r="H1361" s="3685"/>
      <c r="I1361" s="3685"/>
      <c r="J1361" s="3687"/>
      <c r="K1361" s="3687"/>
      <c r="L1361" s="3687"/>
      <c r="M1361" s="3687"/>
      <c r="N1361" s="3698"/>
      <c r="O1361" s="3705"/>
      <c r="P1361" s="3708"/>
      <c r="Q1361" s="3687"/>
      <c r="R1361" s="3687"/>
      <c r="S1361" s="3687"/>
      <c r="T1361" s="3687"/>
      <c r="U1361" s="3750"/>
      <c r="V1361" s="2110"/>
      <c r="W1361" s="2111" t="s">
        <v>200</v>
      </c>
      <c r="X1361" s="2112" t="s">
        <v>2708</v>
      </c>
      <c r="Y1361" s="2113">
        <v>20</v>
      </c>
      <c r="Z1361" s="2114" t="s">
        <v>204</v>
      </c>
      <c r="AA1361" s="2115">
        <v>71</v>
      </c>
      <c r="AB1361" s="1966">
        <f t="shared" si="220"/>
        <v>1420</v>
      </c>
      <c r="AC1361" s="1966">
        <f t="shared" si="221"/>
        <v>1590.4</v>
      </c>
      <c r="AD1361" s="2116"/>
      <c r="AE1361" s="2114"/>
      <c r="AF1361" s="1898"/>
      <c r="AG1361" s="1898" t="s">
        <v>199</v>
      </c>
      <c r="AH1361" s="3720"/>
    </row>
    <row r="1362" spans="1:34" ht="90" customHeight="1" x14ac:dyDescent="0.25">
      <c r="A1362" s="2572"/>
      <c r="B1362" s="3780"/>
      <c r="C1362" s="2067" t="s">
        <v>19</v>
      </c>
      <c r="D1362" s="1991" t="s">
        <v>20</v>
      </c>
      <c r="E1362" s="1992" t="s">
        <v>77</v>
      </c>
      <c r="F1362" s="1983" t="s">
        <v>200</v>
      </c>
      <c r="G1362" s="1992" t="s">
        <v>2709</v>
      </c>
      <c r="H1362" s="1992" t="s">
        <v>2637</v>
      </c>
      <c r="I1362" s="1992" t="s">
        <v>2638</v>
      </c>
      <c r="J1362" s="2098">
        <v>0</v>
      </c>
      <c r="K1362" s="2098">
        <v>1</v>
      </c>
      <c r="L1362" s="2117">
        <v>0</v>
      </c>
      <c r="M1362" s="2117">
        <v>8</v>
      </c>
      <c r="N1362" s="1993" t="s">
        <v>2639</v>
      </c>
      <c r="O1362" s="1994" t="s">
        <v>2710</v>
      </c>
      <c r="P1362" s="1995">
        <f>+AD1362</f>
        <v>0</v>
      </c>
      <c r="Q1362" s="1996">
        <v>0</v>
      </c>
      <c r="R1362" s="1996">
        <v>0</v>
      </c>
      <c r="S1362" s="1996">
        <v>0</v>
      </c>
      <c r="T1362" s="1989">
        <f>+SUM(P1362:R1362)</f>
        <v>0</v>
      </c>
      <c r="U1362" s="1993" t="s">
        <v>2631</v>
      </c>
      <c r="V1362" s="2118"/>
      <c r="W1362" s="2119"/>
      <c r="X1362" s="1937"/>
      <c r="Y1362" s="1938"/>
      <c r="Z1362" s="1939"/>
      <c r="AA1362" s="1940"/>
      <c r="AB1362" s="2103"/>
      <c r="AC1362" s="2090"/>
      <c r="AD1362" s="2120"/>
      <c r="AE1362" s="1950"/>
      <c r="AF1362" s="2121"/>
      <c r="AG1362" s="2121"/>
      <c r="AH1362" s="2122"/>
    </row>
    <row r="1363" spans="1:34" ht="18" customHeight="1" x14ac:dyDescent="0.25">
      <c r="A1363" s="2572"/>
      <c r="B1363" s="3780"/>
      <c r="C1363" s="3721" t="s">
        <v>19</v>
      </c>
      <c r="D1363" s="3734" t="s">
        <v>20</v>
      </c>
      <c r="E1363" s="3693" t="s">
        <v>67</v>
      </c>
      <c r="F1363" s="3694" t="s">
        <v>200</v>
      </c>
      <c r="G1363" s="3693" t="s">
        <v>2711</v>
      </c>
      <c r="H1363" s="3693" t="s">
        <v>2640</v>
      </c>
      <c r="I1363" s="3693" t="s">
        <v>2641</v>
      </c>
      <c r="J1363" s="3751">
        <v>20</v>
      </c>
      <c r="K1363" s="3751">
        <v>20</v>
      </c>
      <c r="L1363" s="3696">
        <v>22</v>
      </c>
      <c r="M1363" s="3696">
        <v>22</v>
      </c>
      <c r="N1363" s="3454" t="s">
        <v>2712</v>
      </c>
      <c r="O1363" s="3748" t="s">
        <v>2713</v>
      </c>
      <c r="P1363" s="3753">
        <f>+AD1363+AD1367</f>
        <v>20481.596799999999</v>
      </c>
      <c r="Q1363" s="3702">
        <v>0</v>
      </c>
      <c r="R1363" s="3702">
        <v>0</v>
      </c>
      <c r="S1363" s="3702">
        <v>0</v>
      </c>
      <c r="T1363" s="3452">
        <f>+SUM(P1363:R1368)</f>
        <v>20481.596799999999</v>
      </c>
      <c r="U1363" s="3454" t="s">
        <v>2631</v>
      </c>
      <c r="V1363" s="2101" t="s">
        <v>255</v>
      </c>
      <c r="W1363" s="1951"/>
      <c r="X1363" s="1937" t="s">
        <v>256</v>
      </c>
      <c r="Y1363" s="1938"/>
      <c r="Z1363" s="1939"/>
      <c r="AA1363" s="1940"/>
      <c r="AB1363" s="2103">
        <f t="shared" si="220"/>
        <v>0</v>
      </c>
      <c r="AC1363" s="2099">
        <f t="shared" si="221"/>
        <v>0</v>
      </c>
      <c r="AD1363" s="1971">
        <f>SUM(AC1363:AC1366)</f>
        <v>481.6</v>
      </c>
      <c r="AE1363" s="1959"/>
      <c r="AF1363" s="1972"/>
      <c r="AG1363" s="1972"/>
      <c r="AH1363" s="2077"/>
    </row>
    <row r="1364" spans="1:34" ht="18" customHeight="1" x14ac:dyDescent="0.25">
      <c r="A1364" s="2573"/>
      <c r="B1364" s="2585"/>
      <c r="C1364" s="3722"/>
      <c r="D1364" s="3457"/>
      <c r="E1364" s="3460"/>
      <c r="F1364" s="3463"/>
      <c r="G1364" s="3684"/>
      <c r="H1364" s="3684"/>
      <c r="I1364" s="3684"/>
      <c r="J1364" s="3453"/>
      <c r="K1364" s="3453"/>
      <c r="L1364" s="3453"/>
      <c r="M1364" s="3453"/>
      <c r="N1364" s="3697"/>
      <c r="O1364" s="3749"/>
      <c r="P1364" s="3754"/>
      <c r="Q1364" s="3453"/>
      <c r="R1364" s="3453"/>
      <c r="S1364" s="3453"/>
      <c r="T1364" s="3453"/>
      <c r="U1364" s="3455"/>
      <c r="V1364" s="1943"/>
      <c r="W1364" s="2106" t="s">
        <v>200</v>
      </c>
      <c r="X1364" s="1944" t="s">
        <v>2642</v>
      </c>
      <c r="Y1364" s="1945">
        <v>1</v>
      </c>
      <c r="Z1364" s="1946" t="s">
        <v>204</v>
      </c>
      <c r="AA1364" s="1947">
        <v>85</v>
      </c>
      <c r="AB1364" s="1893">
        <f>AA1364*Y1364</f>
        <v>85</v>
      </c>
      <c r="AC1364" s="2123">
        <f t="shared" si="221"/>
        <v>95.2</v>
      </c>
      <c r="AD1364" s="1948"/>
      <c r="AE1364" s="1949"/>
      <c r="AF1364" s="1952"/>
      <c r="AG1364" s="1952" t="s">
        <v>199</v>
      </c>
      <c r="AH1364" s="2077"/>
    </row>
    <row r="1365" spans="1:34" ht="18" customHeight="1" x14ac:dyDescent="0.25">
      <c r="A1365" s="2571" t="s">
        <v>168</v>
      </c>
      <c r="B1365" s="2568" t="s">
        <v>169</v>
      </c>
      <c r="C1365" s="3722"/>
      <c r="D1365" s="3457"/>
      <c r="E1365" s="3460"/>
      <c r="F1365" s="3463"/>
      <c r="G1365" s="3684"/>
      <c r="H1365" s="3684"/>
      <c r="I1365" s="3684"/>
      <c r="J1365" s="3453"/>
      <c r="K1365" s="3453"/>
      <c r="L1365" s="3453"/>
      <c r="M1365" s="3453"/>
      <c r="N1365" s="3697"/>
      <c r="O1365" s="3749"/>
      <c r="P1365" s="3754"/>
      <c r="Q1365" s="3453"/>
      <c r="R1365" s="3453"/>
      <c r="S1365" s="3453"/>
      <c r="T1365" s="3453"/>
      <c r="U1365" s="3455"/>
      <c r="V1365" s="1943"/>
      <c r="W1365" s="2106" t="s">
        <v>200</v>
      </c>
      <c r="X1365" s="1944" t="s">
        <v>2643</v>
      </c>
      <c r="Y1365" s="1945">
        <v>1</v>
      </c>
      <c r="Z1365" s="1946" t="s">
        <v>204</v>
      </c>
      <c r="AA1365" s="1947">
        <v>65</v>
      </c>
      <c r="AB1365" s="1893">
        <f>Y1365*AA1365</f>
        <v>65</v>
      </c>
      <c r="AC1365" s="1893">
        <f t="shared" si="221"/>
        <v>72.8</v>
      </c>
      <c r="AD1365" s="1948"/>
      <c r="AE1365" s="1949"/>
      <c r="AF1365" s="1952"/>
      <c r="AG1365" s="1952" t="s">
        <v>199</v>
      </c>
      <c r="AH1365" s="2077"/>
    </row>
    <row r="1366" spans="1:34" ht="18" customHeight="1" x14ac:dyDescent="0.25">
      <c r="A1366" s="2572"/>
      <c r="B1366" s="2569"/>
      <c r="C1366" s="3722"/>
      <c r="D1366" s="3457"/>
      <c r="E1366" s="3460"/>
      <c r="F1366" s="3463"/>
      <c r="G1366" s="3684"/>
      <c r="H1366" s="3684"/>
      <c r="I1366" s="3684"/>
      <c r="J1366" s="3453"/>
      <c r="K1366" s="3453"/>
      <c r="L1366" s="3453"/>
      <c r="M1366" s="3453"/>
      <c r="N1366" s="3697"/>
      <c r="O1366" s="3749"/>
      <c r="P1366" s="3754"/>
      <c r="Q1366" s="3453"/>
      <c r="R1366" s="3453"/>
      <c r="S1366" s="3453"/>
      <c r="T1366" s="3453"/>
      <c r="U1366" s="3455"/>
      <c r="V1366" s="1943"/>
      <c r="W1366" s="2100" t="s">
        <v>200</v>
      </c>
      <c r="X1366" s="1944" t="s">
        <v>2714</v>
      </c>
      <c r="Y1366" s="1945">
        <v>2</v>
      </c>
      <c r="Z1366" s="1946" t="s">
        <v>204</v>
      </c>
      <c r="AA1366" s="1947">
        <v>140</v>
      </c>
      <c r="AB1366" s="1893">
        <f t="shared" ref="AB1366:AB1370" si="222">+Y1366*AA1366</f>
        <v>280</v>
      </c>
      <c r="AC1366" s="1893">
        <f t="shared" si="221"/>
        <v>313.60000000000002</v>
      </c>
      <c r="AD1366" s="1948"/>
      <c r="AE1366" s="1946"/>
      <c r="AF1366" s="1895"/>
      <c r="AG1366" s="1895" t="s">
        <v>199</v>
      </c>
      <c r="AH1366" s="2077"/>
    </row>
    <row r="1367" spans="1:34" ht="18" customHeight="1" x14ac:dyDescent="0.25">
      <c r="A1367" s="2572"/>
      <c r="B1367" s="2569"/>
      <c r="C1367" s="3722"/>
      <c r="D1367" s="3457"/>
      <c r="E1367" s="3460"/>
      <c r="F1367" s="3463"/>
      <c r="G1367" s="3684"/>
      <c r="H1367" s="3684"/>
      <c r="I1367" s="3684"/>
      <c r="J1367" s="3453"/>
      <c r="K1367" s="3453"/>
      <c r="L1367" s="3453"/>
      <c r="M1367" s="3453"/>
      <c r="N1367" s="3697"/>
      <c r="O1367" s="3749"/>
      <c r="P1367" s="3754"/>
      <c r="Q1367" s="3453"/>
      <c r="R1367" s="3453"/>
      <c r="S1367" s="3453"/>
      <c r="T1367" s="3453"/>
      <c r="U1367" s="3455"/>
      <c r="V1367" s="2124" t="s">
        <v>337</v>
      </c>
      <c r="W1367" s="2106"/>
      <c r="X1367" s="2107" t="s">
        <v>338</v>
      </c>
      <c r="Y1367" s="1975"/>
      <c r="Z1367" s="1976"/>
      <c r="AA1367" s="2108"/>
      <c r="AB1367" s="2065"/>
      <c r="AC1367" s="2065"/>
      <c r="AD1367" s="1971">
        <f>SUM(AC1368)</f>
        <v>19999.996800000001</v>
      </c>
      <c r="AE1367" s="1976"/>
      <c r="AF1367" s="1897"/>
      <c r="AG1367" s="1897"/>
      <c r="AH1367" s="2077"/>
    </row>
    <row r="1368" spans="1:34" ht="18" customHeight="1" x14ac:dyDescent="0.25">
      <c r="A1368" s="2572"/>
      <c r="B1368" s="2569"/>
      <c r="C1368" s="3737"/>
      <c r="D1368" s="3458"/>
      <c r="E1368" s="3461"/>
      <c r="F1368" s="3464"/>
      <c r="G1368" s="3685"/>
      <c r="H1368" s="3685"/>
      <c r="I1368" s="3685"/>
      <c r="J1368" s="3687"/>
      <c r="K1368" s="3687"/>
      <c r="L1368" s="3687"/>
      <c r="M1368" s="3687"/>
      <c r="N1368" s="3698"/>
      <c r="O1368" s="3752"/>
      <c r="P1368" s="3755"/>
      <c r="Q1368" s="3687"/>
      <c r="R1368" s="3687"/>
      <c r="S1368" s="3687"/>
      <c r="T1368" s="3687"/>
      <c r="U1368" s="3750"/>
      <c r="V1368" s="2125"/>
      <c r="W1368" s="2111" t="s">
        <v>200</v>
      </c>
      <c r="X1368" s="2112" t="s">
        <v>2715</v>
      </c>
      <c r="Y1368" s="2113">
        <v>1</v>
      </c>
      <c r="Z1368" s="2114" t="s">
        <v>204</v>
      </c>
      <c r="AA1368" s="2115">
        <v>17857.14</v>
      </c>
      <c r="AB1368" s="1966">
        <f t="shared" si="222"/>
        <v>17857.14</v>
      </c>
      <c r="AC1368" s="1966">
        <f t="shared" si="221"/>
        <v>19999.996800000001</v>
      </c>
      <c r="AD1368" s="2116"/>
      <c r="AE1368" s="2114"/>
      <c r="AF1368" s="1898"/>
      <c r="AG1368" s="1898" t="s">
        <v>199</v>
      </c>
      <c r="AH1368" s="2126"/>
    </row>
    <row r="1369" spans="1:34" ht="45.75" customHeight="1" x14ac:dyDescent="0.25">
      <c r="A1369" s="2572"/>
      <c r="B1369" s="2569"/>
      <c r="C1369" s="3733" t="s">
        <v>19</v>
      </c>
      <c r="D1369" s="3734" t="s">
        <v>20</v>
      </c>
      <c r="E1369" s="3693" t="s">
        <v>91</v>
      </c>
      <c r="F1369" s="3694" t="s">
        <v>200</v>
      </c>
      <c r="G1369" s="3454" t="s">
        <v>2716</v>
      </c>
      <c r="H1369" s="3693" t="s">
        <v>219</v>
      </c>
      <c r="I1369" s="3693" t="s">
        <v>2644</v>
      </c>
      <c r="J1369" s="3751">
        <v>1</v>
      </c>
      <c r="K1369" s="3751">
        <v>2</v>
      </c>
      <c r="L1369" s="3696">
        <v>4</v>
      </c>
      <c r="M1369" s="3696">
        <v>8</v>
      </c>
      <c r="N1369" s="3454" t="s">
        <v>2717</v>
      </c>
      <c r="O1369" s="3748" t="s">
        <v>2645</v>
      </c>
      <c r="P1369" s="3706">
        <f>+AD1369</f>
        <v>56</v>
      </c>
      <c r="Q1369" s="3702">
        <v>0</v>
      </c>
      <c r="R1369" s="3702">
        <v>0</v>
      </c>
      <c r="S1369" s="3702">
        <v>0</v>
      </c>
      <c r="T1369" s="3452">
        <f>+SUM(P1369:R1370)</f>
        <v>56</v>
      </c>
      <c r="U1369" s="3454" t="s">
        <v>2631</v>
      </c>
      <c r="V1369" s="2127" t="s">
        <v>197</v>
      </c>
      <c r="W1369" s="2119"/>
      <c r="X1369" s="1937" t="s">
        <v>2718</v>
      </c>
      <c r="Y1369" s="1938"/>
      <c r="Z1369" s="1939"/>
      <c r="AA1369" s="1940"/>
      <c r="AB1369" s="1893"/>
      <c r="AC1369" s="2099"/>
      <c r="AD1369" s="1941">
        <f>SUM(AC1369:AC1370)</f>
        <v>56</v>
      </c>
      <c r="AE1369" s="1939"/>
      <c r="AF1369" s="1942"/>
      <c r="AG1369" s="1942"/>
      <c r="AH1369" s="2077"/>
    </row>
    <row r="1370" spans="1:34" ht="45.75" customHeight="1" x14ac:dyDescent="0.25">
      <c r="A1370" s="2572"/>
      <c r="B1370" s="2569"/>
      <c r="C1370" s="3722"/>
      <c r="D1370" s="3457"/>
      <c r="E1370" s="3460"/>
      <c r="F1370" s="3463"/>
      <c r="G1370" s="3455"/>
      <c r="H1370" s="3684"/>
      <c r="I1370" s="3684"/>
      <c r="J1370" s="3453"/>
      <c r="K1370" s="3453"/>
      <c r="L1370" s="3453"/>
      <c r="M1370" s="3453"/>
      <c r="N1370" s="3697"/>
      <c r="O1370" s="3749"/>
      <c r="P1370" s="3707"/>
      <c r="Q1370" s="3453"/>
      <c r="R1370" s="3453"/>
      <c r="S1370" s="3453"/>
      <c r="T1370" s="3453"/>
      <c r="U1370" s="3455"/>
      <c r="V1370" s="1943"/>
      <c r="W1370" s="2100" t="s">
        <v>200</v>
      </c>
      <c r="X1370" s="1944" t="s">
        <v>2719</v>
      </c>
      <c r="Y1370" s="1945">
        <v>1</v>
      </c>
      <c r="Z1370" s="1946" t="s">
        <v>204</v>
      </c>
      <c r="AA1370" s="1957">
        <v>50</v>
      </c>
      <c r="AB1370" s="1903">
        <f t="shared" si="222"/>
        <v>50</v>
      </c>
      <c r="AC1370" s="1903">
        <f t="shared" si="221"/>
        <v>56</v>
      </c>
      <c r="AD1370" s="1948"/>
      <c r="AE1370" s="1949"/>
      <c r="AF1370" s="1952"/>
      <c r="AG1370" s="1952" t="s">
        <v>199</v>
      </c>
      <c r="AH1370" s="2077"/>
    </row>
    <row r="1371" spans="1:34" s="18" customFormat="1" ht="77.25" customHeight="1" thickBot="1" x14ac:dyDescent="0.3">
      <c r="A1371" s="2572"/>
      <c r="B1371" s="2569"/>
      <c r="C1371" s="2091" t="s">
        <v>19</v>
      </c>
      <c r="D1371" s="1922" t="s">
        <v>20</v>
      </c>
      <c r="E1371" s="1923" t="s">
        <v>74</v>
      </c>
      <c r="F1371" s="2093" t="s">
        <v>200</v>
      </c>
      <c r="G1371" s="1923" t="s">
        <v>2720</v>
      </c>
      <c r="H1371" s="1923" t="s">
        <v>203</v>
      </c>
      <c r="I1371" s="1923" t="s">
        <v>2690</v>
      </c>
      <c r="J1371" s="2094">
        <v>0</v>
      </c>
      <c r="K1371" s="2094">
        <v>4</v>
      </c>
      <c r="L1371" s="1930">
        <v>0</v>
      </c>
      <c r="M1371" s="1930">
        <v>24</v>
      </c>
      <c r="N1371" s="576" t="s">
        <v>2721</v>
      </c>
      <c r="O1371" s="1924" t="s">
        <v>221</v>
      </c>
      <c r="P1371" s="1925">
        <v>0</v>
      </c>
      <c r="Q1371" s="1926">
        <v>0</v>
      </c>
      <c r="R1371" s="1926">
        <v>0</v>
      </c>
      <c r="S1371" s="1926">
        <v>0</v>
      </c>
      <c r="T1371" s="1961">
        <f>+SUM(P1371:R1371)</f>
        <v>0</v>
      </c>
      <c r="U1371" s="576" t="s">
        <v>2631</v>
      </c>
      <c r="V1371" s="1928"/>
      <c r="W1371" s="1962"/>
      <c r="X1371" s="1929"/>
      <c r="Y1371" s="1930"/>
      <c r="Z1371" s="1931"/>
      <c r="AA1371" s="1963"/>
      <c r="AB1371" s="1963"/>
      <c r="AC1371" s="1963"/>
      <c r="AD1371" s="1927"/>
      <c r="AE1371" s="1931"/>
      <c r="AF1371" s="1932"/>
      <c r="AG1371" s="1932"/>
      <c r="AH1371" s="2097"/>
    </row>
    <row r="1372" spans="1:34" s="67" customFormat="1" ht="22.5" customHeight="1" thickBot="1" x14ac:dyDescent="0.3">
      <c r="A1372" s="2572"/>
      <c r="B1372" s="2570"/>
      <c r="C1372" s="571" t="s">
        <v>137</v>
      </c>
      <c r="D1372" s="571"/>
      <c r="E1372" s="571"/>
      <c r="F1372" s="571"/>
      <c r="G1372" s="571"/>
      <c r="H1372" s="571"/>
      <c r="I1372" s="571"/>
      <c r="J1372" s="571"/>
      <c r="K1372" s="571"/>
      <c r="L1372" s="571"/>
      <c r="M1372" s="571"/>
      <c r="N1372" s="571"/>
      <c r="O1372" s="101" t="s">
        <v>138</v>
      </c>
      <c r="P1372" s="117">
        <f>SUM(P1349:P1371)</f>
        <v>25014.876799999998</v>
      </c>
      <c r="Q1372" s="117">
        <f>SUM(Q1349:Q1371)</f>
        <v>0</v>
      </c>
      <c r="R1372" s="117">
        <f>SUM(R1349:R1371)</f>
        <v>0</v>
      </c>
      <c r="S1372" s="117">
        <f>SUM(S1349:S1371)</f>
        <v>0</v>
      </c>
      <c r="T1372" s="117">
        <f>SUM(T1349:T1371)</f>
        <v>25014.876799999998</v>
      </c>
      <c r="U1372" s="579"/>
      <c r="V1372" s="575" t="s">
        <v>139</v>
      </c>
      <c r="W1372" s="571"/>
      <c r="X1372" s="571"/>
      <c r="Y1372" s="571"/>
      <c r="Z1372" s="571"/>
      <c r="AA1372" s="571"/>
      <c r="AB1372" s="571"/>
      <c r="AC1372" s="101" t="s">
        <v>138</v>
      </c>
      <c r="AD1372" s="106">
        <f>SUM(AD1349:AD1371)</f>
        <v>25014.876800000002</v>
      </c>
      <c r="AE1372" s="572"/>
      <c r="AF1372" s="573"/>
      <c r="AG1372" s="573"/>
      <c r="AH1372" s="574"/>
    </row>
    <row r="1373" spans="1:34" s="18" customFormat="1" ht="25.5" customHeight="1" x14ac:dyDescent="0.25">
      <c r="A1373" s="2572"/>
      <c r="B1373" s="2584" t="s">
        <v>170</v>
      </c>
      <c r="C1373" s="3757" t="s">
        <v>19</v>
      </c>
      <c r="D1373" s="3759" t="s">
        <v>20</v>
      </c>
      <c r="E1373" s="3760" t="s">
        <v>67</v>
      </c>
      <c r="F1373" s="3761" t="s">
        <v>200</v>
      </c>
      <c r="G1373" s="3760" t="s">
        <v>2722</v>
      </c>
      <c r="H1373" s="3760" t="s">
        <v>2723</v>
      </c>
      <c r="I1373" s="3760" t="s">
        <v>2646</v>
      </c>
      <c r="J1373" s="3763">
        <v>1</v>
      </c>
      <c r="K1373" s="3763">
        <v>0</v>
      </c>
      <c r="L1373" s="3765">
        <v>4</v>
      </c>
      <c r="M1373" s="3765">
        <v>0</v>
      </c>
      <c r="N1373" s="3766" t="s">
        <v>2724</v>
      </c>
      <c r="O1373" s="3768" t="s">
        <v>2725</v>
      </c>
      <c r="P1373" s="3770">
        <f>+AD1373</f>
        <v>609.952</v>
      </c>
      <c r="Q1373" s="3771">
        <v>0</v>
      </c>
      <c r="R1373" s="3771">
        <v>0</v>
      </c>
      <c r="S1373" s="3771">
        <v>0</v>
      </c>
      <c r="T1373" s="3772">
        <f>+SUM(P1373:R1377)</f>
        <v>609.952</v>
      </c>
      <c r="U1373" s="3773" t="s">
        <v>2726</v>
      </c>
      <c r="V1373" s="2188" t="s">
        <v>197</v>
      </c>
      <c r="W1373" s="2189"/>
      <c r="X1373" s="2140" t="s">
        <v>198</v>
      </c>
      <c r="Y1373" s="2141"/>
      <c r="Z1373" s="2142"/>
      <c r="AA1373" s="2143"/>
      <c r="AB1373" s="2143"/>
      <c r="AC1373" s="2143"/>
      <c r="AD1373" s="2145">
        <f>SUM(AC1374:AC1377)</f>
        <v>609.952</v>
      </c>
      <c r="AE1373" s="2142"/>
      <c r="AF1373" s="2142"/>
      <c r="AG1373" s="2142"/>
      <c r="AH1373" s="3775"/>
    </row>
    <row r="1374" spans="1:34" s="18" customFormat="1" ht="25.5" customHeight="1" x14ac:dyDescent="0.25">
      <c r="A1374" s="2572"/>
      <c r="B1374" s="3780"/>
      <c r="C1374" s="3722"/>
      <c r="D1374" s="3457"/>
      <c r="E1374" s="3460"/>
      <c r="F1374" s="3463"/>
      <c r="G1374" s="3684"/>
      <c r="H1374" s="3684"/>
      <c r="I1374" s="3684"/>
      <c r="J1374" s="3453"/>
      <c r="K1374" s="3453"/>
      <c r="L1374" s="3453"/>
      <c r="M1374" s="3453"/>
      <c r="N1374" s="3697"/>
      <c r="O1374" s="3704"/>
      <c r="P1374" s="3715"/>
      <c r="Q1374" s="3453"/>
      <c r="R1374" s="3453"/>
      <c r="S1374" s="3453"/>
      <c r="T1374" s="3453"/>
      <c r="U1374" s="3447"/>
      <c r="V1374" s="2054"/>
      <c r="W1374" s="2063" t="s">
        <v>200</v>
      </c>
      <c r="X1374" s="1890" t="s">
        <v>2647</v>
      </c>
      <c r="Y1374" s="1891">
        <v>8</v>
      </c>
      <c r="Z1374" s="1892" t="s">
        <v>204</v>
      </c>
      <c r="AA1374" s="1893">
        <v>50</v>
      </c>
      <c r="AB1374" s="1893">
        <f t="shared" ref="AB1374:AB1381" si="223">+Y1374*AA1374</f>
        <v>400</v>
      </c>
      <c r="AC1374" s="1893">
        <f t="shared" ref="AC1374:AC1381" si="224">+AB1374*0.12+AB1374</f>
        <v>448</v>
      </c>
      <c r="AD1374" s="1894"/>
      <c r="AE1374" s="1892"/>
      <c r="AF1374" s="1892"/>
      <c r="AG1374" s="1892" t="s">
        <v>199</v>
      </c>
      <c r="AH1374" s="3719"/>
    </row>
    <row r="1375" spans="1:34" s="18" customFormat="1" ht="25.5" customHeight="1" x14ac:dyDescent="0.25">
      <c r="A1375" s="2572"/>
      <c r="B1375" s="3780"/>
      <c r="C1375" s="3722"/>
      <c r="D1375" s="3457"/>
      <c r="E1375" s="3460"/>
      <c r="F1375" s="3463"/>
      <c r="G1375" s="3684"/>
      <c r="H1375" s="3684"/>
      <c r="I1375" s="3684"/>
      <c r="J1375" s="3453"/>
      <c r="K1375" s="3453"/>
      <c r="L1375" s="3453"/>
      <c r="M1375" s="3453"/>
      <c r="N1375" s="3697"/>
      <c r="O1375" s="3704"/>
      <c r="P1375" s="3715"/>
      <c r="Q1375" s="3453"/>
      <c r="R1375" s="3453"/>
      <c r="S1375" s="3453"/>
      <c r="T1375" s="3453"/>
      <c r="U1375" s="3447"/>
      <c r="V1375" s="2054"/>
      <c r="W1375" s="2063" t="s">
        <v>200</v>
      </c>
      <c r="X1375" s="1890" t="s">
        <v>2602</v>
      </c>
      <c r="Y1375" s="1891">
        <v>24</v>
      </c>
      <c r="Z1375" s="1892" t="s">
        <v>204</v>
      </c>
      <c r="AA1375" s="1893">
        <v>2</v>
      </c>
      <c r="AB1375" s="1893">
        <f t="shared" si="223"/>
        <v>48</v>
      </c>
      <c r="AC1375" s="1893">
        <f t="shared" si="224"/>
        <v>53.76</v>
      </c>
      <c r="AD1375" s="1894"/>
      <c r="AE1375" s="1892"/>
      <c r="AF1375" s="1892"/>
      <c r="AG1375" s="1895" t="s">
        <v>199</v>
      </c>
      <c r="AH1375" s="3719"/>
    </row>
    <row r="1376" spans="1:34" s="18" customFormat="1" ht="25.5" customHeight="1" x14ac:dyDescent="0.25">
      <c r="A1376" s="2572"/>
      <c r="B1376" s="3780"/>
      <c r="C1376" s="3722"/>
      <c r="D1376" s="3457"/>
      <c r="E1376" s="3460"/>
      <c r="F1376" s="3463"/>
      <c r="G1376" s="3684"/>
      <c r="H1376" s="3684"/>
      <c r="I1376" s="3684"/>
      <c r="J1376" s="3453"/>
      <c r="K1376" s="3453"/>
      <c r="L1376" s="3453"/>
      <c r="M1376" s="3453"/>
      <c r="N1376" s="3697"/>
      <c r="O1376" s="3704"/>
      <c r="P1376" s="3715"/>
      <c r="Q1376" s="3453"/>
      <c r="R1376" s="3453"/>
      <c r="S1376" s="3453"/>
      <c r="T1376" s="3453"/>
      <c r="U1376" s="3447"/>
      <c r="V1376" s="2054"/>
      <c r="W1376" s="2063" t="s">
        <v>200</v>
      </c>
      <c r="X1376" s="1890" t="s">
        <v>2603</v>
      </c>
      <c r="Y1376" s="1891">
        <v>24</v>
      </c>
      <c r="Z1376" s="1892" t="s">
        <v>204</v>
      </c>
      <c r="AA1376" s="1893">
        <v>3.65</v>
      </c>
      <c r="AB1376" s="1893">
        <f t="shared" si="223"/>
        <v>87.6</v>
      </c>
      <c r="AC1376" s="1893">
        <f t="shared" si="224"/>
        <v>98.111999999999995</v>
      </c>
      <c r="AD1376" s="1894"/>
      <c r="AE1376" s="1892"/>
      <c r="AF1376" s="1892"/>
      <c r="AG1376" s="1895" t="s">
        <v>199</v>
      </c>
      <c r="AH1376" s="3719"/>
    </row>
    <row r="1377" spans="1:34" s="18" customFormat="1" ht="25.5" customHeight="1" x14ac:dyDescent="0.25">
      <c r="A1377" s="2572"/>
      <c r="B1377" s="3780"/>
      <c r="C1377" s="3758"/>
      <c r="D1377" s="3458"/>
      <c r="E1377" s="3461"/>
      <c r="F1377" s="3464"/>
      <c r="G1377" s="3762"/>
      <c r="H1377" s="3762"/>
      <c r="I1377" s="3762"/>
      <c r="J1377" s="3764"/>
      <c r="K1377" s="3764"/>
      <c r="L1377" s="3764"/>
      <c r="M1377" s="3764"/>
      <c r="N1377" s="3767"/>
      <c r="O1377" s="3769"/>
      <c r="P1377" s="3716"/>
      <c r="Q1377" s="3764"/>
      <c r="R1377" s="3764"/>
      <c r="S1377" s="3687"/>
      <c r="T1377" s="3764"/>
      <c r="U1377" s="3774"/>
      <c r="V1377" s="2147"/>
      <c r="W1377" s="2148" t="s">
        <v>200</v>
      </c>
      <c r="X1377" s="2059" t="s">
        <v>2648</v>
      </c>
      <c r="Y1377" s="1964">
        <v>6</v>
      </c>
      <c r="Z1377" s="1965" t="s">
        <v>204</v>
      </c>
      <c r="AA1377" s="1966">
        <v>1.5</v>
      </c>
      <c r="AB1377" s="1966">
        <f t="shared" si="223"/>
        <v>9</v>
      </c>
      <c r="AC1377" s="1966">
        <f t="shared" si="224"/>
        <v>10.08</v>
      </c>
      <c r="AD1377" s="1967"/>
      <c r="AE1377" s="1965"/>
      <c r="AF1377" s="1965"/>
      <c r="AG1377" s="1898" t="s">
        <v>199</v>
      </c>
      <c r="AH1377" s="3720"/>
    </row>
    <row r="1378" spans="1:34" ht="27" customHeight="1" x14ac:dyDescent="0.25">
      <c r="A1378" s="2572"/>
      <c r="B1378" s="3780"/>
      <c r="C1378" s="3733" t="s">
        <v>19</v>
      </c>
      <c r="D1378" s="3734" t="s">
        <v>20</v>
      </c>
      <c r="E1378" s="3693" t="s">
        <v>67</v>
      </c>
      <c r="F1378" s="3694" t="s">
        <v>200</v>
      </c>
      <c r="G1378" s="3693" t="s">
        <v>2727</v>
      </c>
      <c r="H1378" s="3693" t="s">
        <v>2649</v>
      </c>
      <c r="I1378" s="3693" t="s">
        <v>2650</v>
      </c>
      <c r="J1378" s="3695">
        <v>1</v>
      </c>
      <c r="K1378" s="3695">
        <v>2</v>
      </c>
      <c r="L1378" s="3696">
        <v>22</v>
      </c>
      <c r="M1378" s="3696">
        <v>22</v>
      </c>
      <c r="N1378" s="3454" t="s">
        <v>2728</v>
      </c>
      <c r="O1378" s="3703" t="s">
        <v>2729</v>
      </c>
      <c r="P1378" s="3706">
        <f>AD1378</f>
        <v>408.8</v>
      </c>
      <c r="Q1378" s="3702">
        <v>0</v>
      </c>
      <c r="R1378" s="3702">
        <v>0</v>
      </c>
      <c r="S1378" s="3702">
        <v>0</v>
      </c>
      <c r="T1378" s="3452">
        <f>+SUM(P1378:R1381)</f>
        <v>408.8</v>
      </c>
      <c r="U1378" s="3776" t="s">
        <v>2651</v>
      </c>
      <c r="V1378" s="2149" t="s">
        <v>255</v>
      </c>
      <c r="W1378" s="2150"/>
      <c r="X1378" s="1937" t="s">
        <v>256</v>
      </c>
      <c r="Y1378" s="1938"/>
      <c r="Z1378" s="1939"/>
      <c r="AA1378" s="1940"/>
      <c r="AB1378" s="2103"/>
      <c r="AC1378" s="2103"/>
      <c r="AD1378" s="1941">
        <f>SUM(AC1379:AC1381)</f>
        <v>408.8</v>
      </c>
      <c r="AE1378" s="1939"/>
      <c r="AF1378" s="1942"/>
      <c r="AG1378" s="1942"/>
      <c r="AH1378" s="3745"/>
    </row>
    <row r="1379" spans="1:34" ht="27" customHeight="1" x14ac:dyDescent="0.25">
      <c r="A1379" s="2572"/>
      <c r="B1379" s="3780"/>
      <c r="C1379" s="3722"/>
      <c r="D1379" s="3457"/>
      <c r="E1379" s="3460"/>
      <c r="F1379" s="3463"/>
      <c r="G1379" s="3684"/>
      <c r="H1379" s="3684"/>
      <c r="I1379" s="3684"/>
      <c r="J1379" s="3453"/>
      <c r="K1379" s="3453"/>
      <c r="L1379" s="3453"/>
      <c r="M1379" s="3453"/>
      <c r="N1379" s="3697"/>
      <c r="O1379" s="3704"/>
      <c r="P1379" s="3707"/>
      <c r="Q1379" s="3453"/>
      <c r="R1379" s="3453"/>
      <c r="S1379" s="3453"/>
      <c r="T1379" s="3453"/>
      <c r="U1379" s="3447"/>
      <c r="V1379" s="1943"/>
      <c r="W1379" s="2106" t="s">
        <v>200</v>
      </c>
      <c r="X1379" s="1944" t="s">
        <v>2643</v>
      </c>
      <c r="Y1379" s="1945">
        <v>1</v>
      </c>
      <c r="Z1379" s="1892" t="s">
        <v>204</v>
      </c>
      <c r="AA1379" s="1947">
        <v>65</v>
      </c>
      <c r="AB1379" s="1893">
        <f t="shared" si="223"/>
        <v>65</v>
      </c>
      <c r="AC1379" s="1893">
        <f t="shared" si="224"/>
        <v>72.8</v>
      </c>
      <c r="AD1379" s="1948"/>
      <c r="AE1379" s="1946"/>
      <c r="AF1379" s="1895"/>
      <c r="AG1379" s="1895" t="s">
        <v>199</v>
      </c>
      <c r="AH1379" s="3719"/>
    </row>
    <row r="1380" spans="1:34" ht="27" customHeight="1" x14ac:dyDescent="0.25">
      <c r="A1380" s="2572"/>
      <c r="B1380" s="3780"/>
      <c r="C1380" s="3722"/>
      <c r="D1380" s="3457"/>
      <c r="E1380" s="3460"/>
      <c r="F1380" s="3463"/>
      <c r="G1380" s="3684"/>
      <c r="H1380" s="3684"/>
      <c r="I1380" s="3684"/>
      <c r="J1380" s="3453"/>
      <c r="K1380" s="3453"/>
      <c r="L1380" s="3453"/>
      <c r="M1380" s="3453"/>
      <c r="N1380" s="3697"/>
      <c r="O1380" s="3704"/>
      <c r="P1380" s="3707"/>
      <c r="Q1380" s="3453"/>
      <c r="R1380" s="3453"/>
      <c r="S1380" s="3453"/>
      <c r="T1380" s="3453"/>
      <c r="U1380" s="3447"/>
      <c r="V1380" s="1943"/>
      <c r="W1380" s="2106" t="s">
        <v>200</v>
      </c>
      <c r="X1380" s="1944" t="s">
        <v>2730</v>
      </c>
      <c r="Y1380" s="1945">
        <v>1</v>
      </c>
      <c r="Z1380" s="1892" t="s">
        <v>204</v>
      </c>
      <c r="AA1380" s="1947">
        <v>45</v>
      </c>
      <c r="AB1380" s="1893">
        <f t="shared" si="223"/>
        <v>45</v>
      </c>
      <c r="AC1380" s="1893">
        <f t="shared" si="224"/>
        <v>50.4</v>
      </c>
      <c r="AD1380" s="1948"/>
      <c r="AE1380" s="1946"/>
      <c r="AF1380" s="1895"/>
      <c r="AG1380" s="1895" t="s">
        <v>199</v>
      </c>
      <c r="AH1380" s="3719"/>
    </row>
    <row r="1381" spans="1:34" ht="27" customHeight="1" x14ac:dyDescent="0.25">
      <c r="A1381" s="2572"/>
      <c r="B1381" s="3780"/>
      <c r="C1381" s="3722"/>
      <c r="D1381" s="3457"/>
      <c r="E1381" s="3460"/>
      <c r="F1381" s="3463"/>
      <c r="G1381" s="3684"/>
      <c r="H1381" s="3684"/>
      <c r="I1381" s="3684"/>
      <c r="J1381" s="3453"/>
      <c r="K1381" s="3453"/>
      <c r="L1381" s="3453"/>
      <c r="M1381" s="3453"/>
      <c r="N1381" s="3697"/>
      <c r="O1381" s="3704"/>
      <c r="P1381" s="3707"/>
      <c r="Q1381" s="3453"/>
      <c r="R1381" s="3453"/>
      <c r="S1381" s="3453"/>
      <c r="T1381" s="3453"/>
      <c r="U1381" s="3447"/>
      <c r="V1381" s="1953"/>
      <c r="W1381" s="2151" t="s">
        <v>200</v>
      </c>
      <c r="X1381" s="1954" t="s">
        <v>2642</v>
      </c>
      <c r="Y1381" s="1955">
        <v>3</v>
      </c>
      <c r="Z1381" s="1956" t="s">
        <v>204</v>
      </c>
      <c r="AA1381" s="1957">
        <v>85</v>
      </c>
      <c r="AB1381" s="1903">
        <f t="shared" si="223"/>
        <v>255</v>
      </c>
      <c r="AC1381" s="1903">
        <f t="shared" si="224"/>
        <v>285.60000000000002</v>
      </c>
      <c r="AD1381" s="1968"/>
      <c r="AE1381" s="1956"/>
      <c r="AF1381" s="1969"/>
      <c r="AG1381" s="1969" t="s">
        <v>199</v>
      </c>
      <c r="AH1381" s="3777"/>
    </row>
    <row r="1382" spans="1:34" ht="18" customHeight="1" x14ac:dyDescent="0.25">
      <c r="A1382" s="2572"/>
      <c r="B1382" s="3780"/>
      <c r="C1382" s="3733" t="s">
        <v>19</v>
      </c>
      <c r="D1382" s="3734" t="s">
        <v>20</v>
      </c>
      <c r="E1382" s="3693" t="s">
        <v>92</v>
      </c>
      <c r="F1382" s="3694" t="s">
        <v>200</v>
      </c>
      <c r="G1382" s="3693" t="s">
        <v>2731</v>
      </c>
      <c r="H1382" s="3693" t="s">
        <v>2652</v>
      </c>
      <c r="I1382" s="3693" t="s">
        <v>2732</v>
      </c>
      <c r="J1382" s="3695">
        <v>1</v>
      </c>
      <c r="K1382" s="3695">
        <v>1</v>
      </c>
      <c r="L1382" s="3696">
        <v>12</v>
      </c>
      <c r="M1382" s="3696">
        <v>12</v>
      </c>
      <c r="N1382" s="3454" t="s">
        <v>2653</v>
      </c>
      <c r="O1382" s="3703" t="s">
        <v>2733</v>
      </c>
      <c r="P1382" s="3706">
        <f>AD1382+AD1384</f>
        <v>999.04000000000008</v>
      </c>
      <c r="Q1382" s="3702">
        <v>0</v>
      </c>
      <c r="R1382" s="3702">
        <v>0</v>
      </c>
      <c r="S1382" s="3702">
        <v>0</v>
      </c>
      <c r="T1382" s="3452">
        <f>+SUM(P1382:R1386)</f>
        <v>999.04000000000008</v>
      </c>
      <c r="U1382" s="3776" t="s">
        <v>2654</v>
      </c>
      <c r="V1382" s="2152" t="s">
        <v>630</v>
      </c>
      <c r="W1382" s="1936"/>
      <c r="X1382" s="1970" t="s">
        <v>436</v>
      </c>
      <c r="Y1382" s="1958"/>
      <c r="Z1382" s="1959"/>
      <c r="AA1382" s="1960"/>
      <c r="AB1382" s="2099"/>
      <c r="AC1382" s="2099"/>
      <c r="AD1382" s="1971">
        <f>SUM(AC1383:AC1384)</f>
        <v>201.6</v>
      </c>
      <c r="AE1382" s="1959"/>
      <c r="AF1382" s="1972"/>
      <c r="AG1382" s="1972"/>
      <c r="AH1382" s="2153"/>
    </row>
    <row r="1383" spans="1:34" ht="18" customHeight="1" x14ac:dyDescent="0.25">
      <c r="A1383" s="2572"/>
      <c r="B1383" s="3780"/>
      <c r="C1383" s="3722"/>
      <c r="D1383" s="3457"/>
      <c r="E1383" s="3460"/>
      <c r="F1383" s="3463"/>
      <c r="G1383" s="3684"/>
      <c r="H1383" s="3684"/>
      <c r="I1383" s="3684"/>
      <c r="J1383" s="3453"/>
      <c r="K1383" s="3453"/>
      <c r="L1383" s="3453"/>
      <c r="M1383" s="3453"/>
      <c r="N1383" s="3697"/>
      <c r="O1383" s="3704"/>
      <c r="P1383" s="3707"/>
      <c r="Q1383" s="3453"/>
      <c r="R1383" s="3453"/>
      <c r="S1383" s="3453"/>
      <c r="T1383" s="3453"/>
      <c r="U1383" s="3447"/>
      <c r="V1383" s="1943"/>
      <c r="W1383" s="2100" t="s">
        <v>200</v>
      </c>
      <c r="X1383" s="1944" t="s">
        <v>2655</v>
      </c>
      <c r="Y1383" s="1945">
        <v>6</v>
      </c>
      <c r="Z1383" s="1946" t="s">
        <v>204</v>
      </c>
      <c r="AA1383" s="1947">
        <v>30</v>
      </c>
      <c r="AB1383" s="1893">
        <f t="shared" ref="AB1383:AB1388" si="225">+Y1383*AA1383</f>
        <v>180</v>
      </c>
      <c r="AC1383" s="1893">
        <f t="shared" ref="AC1383:AC1388" si="226">+AB1383*0.12+AB1383</f>
        <v>201.6</v>
      </c>
      <c r="AD1383" s="1948"/>
      <c r="AE1383" s="1946"/>
      <c r="AF1383" s="1895"/>
      <c r="AG1383" s="1895" t="s">
        <v>199</v>
      </c>
      <c r="AH1383" s="2154"/>
    </row>
    <row r="1384" spans="1:34" ht="18" customHeight="1" x14ac:dyDescent="0.25">
      <c r="A1384" s="2572"/>
      <c r="B1384" s="3780"/>
      <c r="C1384" s="3722"/>
      <c r="D1384" s="3457"/>
      <c r="E1384" s="3460"/>
      <c r="F1384" s="3463"/>
      <c r="G1384" s="3684"/>
      <c r="H1384" s="3684"/>
      <c r="I1384" s="3684"/>
      <c r="J1384" s="3453"/>
      <c r="K1384" s="3453"/>
      <c r="L1384" s="3453"/>
      <c r="M1384" s="3453"/>
      <c r="N1384" s="3697"/>
      <c r="O1384" s="3704"/>
      <c r="P1384" s="3707"/>
      <c r="Q1384" s="3453"/>
      <c r="R1384" s="3453"/>
      <c r="S1384" s="3453"/>
      <c r="T1384" s="3453"/>
      <c r="U1384" s="3447"/>
      <c r="V1384" s="2118" t="s">
        <v>252</v>
      </c>
      <c r="W1384" s="2100"/>
      <c r="X1384" s="1973" t="s">
        <v>229</v>
      </c>
      <c r="Y1384" s="1945"/>
      <c r="Z1384" s="1946"/>
      <c r="AA1384" s="1947"/>
      <c r="AB1384" s="1893"/>
      <c r="AC1384" s="1893"/>
      <c r="AD1384" s="1948">
        <f>SUM(AC1385:AC1386)</f>
        <v>797.44</v>
      </c>
      <c r="AE1384" s="1946"/>
      <c r="AF1384" s="1895"/>
      <c r="AG1384" s="1895"/>
      <c r="AH1384" s="2154"/>
    </row>
    <row r="1385" spans="1:34" ht="18" customHeight="1" x14ac:dyDescent="0.25">
      <c r="A1385" s="2572"/>
      <c r="B1385" s="3780"/>
      <c r="C1385" s="3722"/>
      <c r="D1385" s="3457"/>
      <c r="E1385" s="3460"/>
      <c r="F1385" s="3463"/>
      <c r="G1385" s="3684"/>
      <c r="H1385" s="3684"/>
      <c r="I1385" s="3684"/>
      <c r="J1385" s="3453"/>
      <c r="K1385" s="3453"/>
      <c r="L1385" s="3453"/>
      <c r="M1385" s="3453"/>
      <c r="N1385" s="3697"/>
      <c r="O1385" s="3704"/>
      <c r="P1385" s="3707"/>
      <c r="Q1385" s="3453"/>
      <c r="R1385" s="3453"/>
      <c r="S1385" s="3453"/>
      <c r="T1385" s="3453"/>
      <c r="U1385" s="3447"/>
      <c r="V1385" s="1943"/>
      <c r="W1385" s="2100" t="s">
        <v>200</v>
      </c>
      <c r="X1385" s="1944" t="s">
        <v>2656</v>
      </c>
      <c r="Y1385" s="1945">
        <v>2</v>
      </c>
      <c r="Z1385" s="1892" t="s">
        <v>204</v>
      </c>
      <c r="AA1385" s="2155">
        <v>89</v>
      </c>
      <c r="AB1385" s="1893">
        <f t="shared" si="225"/>
        <v>178</v>
      </c>
      <c r="AC1385" s="1893">
        <f t="shared" si="226"/>
        <v>199.36</v>
      </c>
      <c r="AD1385" s="1948"/>
      <c r="AE1385" s="1946"/>
      <c r="AF1385" s="1895"/>
      <c r="AG1385" s="1895" t="s">
        <v>199</v>
      </c>
      <c r="AH1385" s="3778" t="s">
        <v>2734</v>
      </c>
    </row>
    <row r="1386" spans="1:34" ht="20.25" customHeight="1" x14ac:dyDescent="0.25">
      <c r="A1386" s="2572"/>
      <c r="B1386" s="3780"/>
      <c r="C1386" s="3737"/>
      <c r="D1386" s="3458"/>
      <c r="E1386" s="3461"/>
      <c r="F1386" s="3464"/>
      <c r="G1386" s="3685"/>
      <c r="H1386" s="3685"/>
      <c r="I1386" s="3685"/>
      <c r="J1386" s="3687"/>
      <c r="K1386" s="3687"/>
      <c r="L1386" s="3687"/>
      <c r="M1386" s="3687"/>
      <c r="N1386" s="3698"/>
      <c r="O1386" s="3705"/>
      <c r="P1386" s="3708"/>
      <c r="Q1386" s="3687"/>
      <c r="R1386" s="3687"/>
      <c r="S1386" s="3687"/>
      <c r="T1386" s="3687"/>
      <c r="U1386" s="3448"/>
      <c r="V1386" s="2156"/>
      <c r="W1386" s="2157" t="s">
        <v>2657</v>
      </c>
      <c r="X1386" s="1974" t="s">
        <v>2658</v>
      </c>
      <c r="Y1386" s="1975">
        <v>6</v>
      </c>
      <c r="Z1386" s="1976" t="s">
        <v>204</v>
      </c>
      <c r="AA1386" s="2158">
        <v>89</v>
      </c>
      <c r="AB1386" s="1966">
        <f t="shared" si="225"/>
        <v>534</v>
      </c>
      <c r="AC1386" s="1966">
        <f t="shared" si="226"/>
        <v>598.08000000000004</v>
      </c>
      <c r="AD1386" s="1977"/>
      <c r="AE1386" s="1976"/>
      <c r="AF1386" s="1897"/>
      <c r="AG1386" s="1897" t="s">
        <v>199</v>
      </c>
      <c r="AH1386" s="3779"/>
    </row>
    <row r="1387" spans="1:34" ht="66" customHeight="1" x14ac:dyDescent="0.25">
      <c r="A1387" s="2573"/>
      <c r="B1387" s="2585"/>
      <c r="C1387" s="3733" t="s">
        <v>19</v>
      </c>
      <c r="D1387" s="3734" t="s">
        <v>20</v>
      </c>
      <c r="E1387" s="3693" t="s">
        <v>77</v>
      </c>
      <c r="F1387" s="3694" t="s">
        <v>200</v>
      </c>
      <c r="G1387" s="3693" t="s">
        <v>2735</v>
      </c>
      <c r="H1387" s="3693" t="s">
        <v>2659</v>
      </c>
      <c r="I1387" s="3693" t="s">
        <v>2660</v>
      </c>
      <c r="J1387" s="3695">
        <v>0</v>
      </c>
      <c r="K1387" s="3695">
        <v>1</v>
      </c>
      <c r="L1387" s="3696">
        <v>0</v>
      </c>
      <c r="M1387" s="3696">
        <v>18</v>
      </c>
      <c r="N1387" s="3454" t="s">
        <v>2661</v>
      </c>
      <c r="O1387" s="3748" t="s">
        <v>2736</v>
      </c>
      <c r="P1387" s="3706">
        <f>AD1387</f>
        <v>492.8</v>
      </c>
      <c r="Q1387" s="3702">
        <v>0</v>
      </c>
      <c r="R1387" s="3702">
        <v>0</v>
      </c>
      <c r="S1387" s="3702">
        <v>0</v>
      </c>
      <c r="T1387" s="3452">
        <f>+SUM(P1387:R1388)</f>
        <v>492.8</v>
      </c>
      <c r="U1387" s="3776" t="s">
        <v>2726</v>
      </c>
      <c r="V1387" s="2152" t="s">
        <v>201</v>
      </c>
      <c r="W1387" s="1936"/>
      <c r="X1387" s="1937" t="s">
        <v>2737</v>
      </c>
      <c r="Y1387" s="1938"/>
      <c r="Z1387" s="1939"/>
      <c r="AA1387" s="1940"/>
      <c r="AB1387" s="2099"/>
      <c r="AC1387" s="2099"/>
      <c r="AD1387" s="1941">
        <f>AC1388</f>
        <v>492.8</v>
      </c>
      <c r="AE1387" s="1939"/>
      <c r="AF1387" s="1942"/>
      <c r="AG1387" s="1942"/>
      <c r="AH1387" s="3745"/>
    </row>
    <row r="1388" spans="1:34" ht="66" customHeight="1" x14ac:dyDescent="0.25">
      <c r="A1388" s="2571" t="s">
        <v>168</v>
      </c>
      <c r="B1388" s="2568" t="s">
        <v>170</v>
      </c>
      <c r="C1388" s="3722"/>
      <c r="D1388" s="3457"/>
      <c r="E1388" s="3460"/>
      <c r="F1388" s="3463"/>
      <c r="G1388" s="3684"/>
      <c r="H1388" s="3684"/>
      <c r="I1388" s="3684"/>
      <c r="J1388" s="3453"/>
      <c r="K1388" s="3453"/>
      <c r="L1388" s="3453"/>
      <c r="M1388" s="3453"/>
      <c r="N1388" s="3697"/>
      <c r="O1388" s="3749"/>
      <c r="P1388" s="3707"/>
      <c r="Q1388" s="3453"/>
      <c r="R1388" s="3453"/>
      <c r="S1388" s="3453"/>
      <c r="T1388" s="3453"/>
      <c r="U1388" s="3447"/>
      <c r="V1388" s="1953"/>
      <c r="W1388" s="2151" t="s">
        <v>200</v>
      </c>
      <c r="X1388" s="1954" t="s">
        <v>2662</v>
      </c>
      <c r="Y1388" s="1955">
        <v>20</v>
      </c>
      <c r="Z1388" s="1956" t="s">
        <v>204</v>
      </c>
      <c r="AA1388" s="1957">
        <v>22</v>
      </c>
      <c r="AB1388" s="1903">
        <f t="shared" si="225"/>
        <v>440</v>
      </c>
      <c r="AC1388" s="1903">
        <f t="shared" si="226"/>
        <v>492.8</v>
      </c>
      <c r="AD1388" s="1968"/>
      <c r="AE1388" s="1956"/>
      <c r="AF1388" s="1897"/>
      <c r="AG1388" s="1897" t="s">
        <v>199</v>
      </c>
      <c r="AH1388" s="3719"/>
    </row>
    <row r="1389" spans="1:34" ht="39.75" customHeight="1" x14ac:dyDescent="0.25">
      <c r="A1389" s="2572"/>
      <c r="B1389" s="2569"/>
      <c r="C1389" s="3733" t="s">
        <v>19</v>
      </c>
      <c r="D1389" s="3734" t="s">
        <v>20</v>
      </c>
      <c r="E1389" s="3693" t="s">
        <v>77</v>
      </c>
      <c r="F1389" s="3694" t="s">
        <v>200</v>
      </c>
      <c r="G1389" s="3693" t="s">
        <v>2738</v>
      </c>
      <c r="H1389" s="3693" t="s">
        <v>2663</v>
      </c>
      <c r="I1389" s="3693" t="s">
        <v>2664</v>
      </c>
      <c r="J1389" s="3695">
        <v>1</v>
      </c>
      <c r="K1389" s="3695">
        <v>0</v>
      </c>
      <c r="L1389" s="3696">
        <v>4</v>
      </c>
      <c r="M1389" s="3696">
        <v>0</v>
      </c>
      <c r="N1389" s="3454" t="s">
        <v>2739</v>
      </c>
      <c r="O1389" s="3748" t="s">
        <v>2740</v>
      </c>
      <c r="P1389" s="3781">
        <f>AD1389</f>
        <v>279.80959999999999</v>
      </c>
      <c r="Q1389" s="3702">
        <v>0</v>
      </c>
      <c r="R1389" s="3702">
        <v>0</v>
      </c>
      <c r="S1389" s="3702">
        <v>0</v>
      </c>
      <c r="T1389" s="3452">
        <f>+SUM(P1389:R1390)</f>
        <v>279.80959999999999</v>
      </c>
      <c r="U1389" s="3776" t="s">
        <v>2654</v>
      </c>
      <c r="V1389" s="2159" t="s">
        <v>2741</v>
      </c>
      <c r="W1389" s="2160"/>
      <c r="X1389" s="2161" t="s">
        <v>232</v>
      </c>
      <c r="Y1389" s="2162"/>
      <c r="Z1389" s="2163"/>
      <c r="AA1389" s="2164"/>
      <c r="AB1389" s="2165"/>
      <c r="AC1389" s="2165"/>
      <c r="AD1389" s="1971">
        <f>+AC1390</f>
        <v>279.80959999999999</v>
      </c>
      <c r="AE1389" s="2166"/>
      <c r="AF1389" s="2167"/>
      <c r="AG1389" s="2167"/>
      <c r="AH1389" s="3745"/>
    </row>
    <row r="1390" spans="1:34" ht="39.75" customHeight="1" x14ac:dyDescent="0.25">
      <c r="A1390" s="2572"/>
      <c r="B1390" s="2569"/>
      <c r="C1390" s="3722"/>
      <c r="D1390" s="3457"/>
      <c r="E1390" s="3460"/>
      <c r="F1390" s="3463"/>
      <c r="G1390" s="3684"/>
      <c r="H1390" s="3684"/>
      <c r="I1390" s="3684"/>
      <c r="J1390" s="3453"/>
      <c r="K1390" s="3453"/>
      <c r="L1390" s="3453"/>
      <c r="M1390" s="3453"/>
      <c r="N1390" s="3697"/>
      <c r="O1390" s="3749"/>
      <c r="P1390" s="3782"/>
      <c r="Q1390" s="3453"/>
      <c r="R1390" s="3453"/>
      <c r="S1390" s="3453"/>
      <c r="T1390" s="3453"/>
      <c r="U1390" s="3447"/>
      <c r="V1390" s="2051"/>
      <c r="W1390" s="2168" t="s">
        <v>200</v>
      </c>
      <c r="X1390" s="2007" t="s">
        <v>2742</v>
      </c>
      <c r="Y1390" s="2169">
        <v>1</v>
      </c>
      <c r="Z1390" s="2168" t="s">
        <v>204</v>
      </c>
      <c r="AA1390" s="2170">
        <v>249.83</v>
      </c>
      <c r="AB1390" s="1903">
        <f t="shared" ref="AB1390" si="227">+Y1390*AA1390</f>
        <v>249.83</v>
      </c>
      <c r="AC1390" s="1903">
        <f t="shared" ref="AC1390" si="228">+AB1390*0.12+AB1390</f>
        <v>279.80959999999999</v>
      </c>
      <c r="AD1390" s="2049"/>
      <c r="AE1390" s="2049"/>
      <c r="AF1390" s="2049"/>
      <c r="AG1390" s="2171" t="s">
        <v>199</v>
      </c>
      <c r="AH1390" s="3719"/>
    </row>
    <row r="1391" spans="1:34" ht="75.75" customHeight="1" x14ac:dyDescent="0.25">
      <c r="A1391" s="2572"/>
      <c r="B1391" s="2569"/>
      <c r="C1391" s="2172" t="s">
        <v>19</v>
      </c>
      <c r="D1391" s="1991" t="s">
        <v>20</v>
      </c>
      <c r="E1391" s="1992" t="s">
        <v>77</v>
      </c>
      <c r="F1391" s="1983" t="s">
        <v>200</v>
      </c>
      <c r="G1391" s="1992" t="s">
        <v>2743</v>
      </c>
      <c r="H1391" s="1992" t="s">
        <v>2665</v>
      </c>
      <c r="I1391" s="1992" t="s">
        <v>2744</v>
      </c>
      <c r="J1391" s="2173">
        <v>1</v>
      </c>
      <c r="K1391" s="2173">
        <v>2</v>
      </c>
      <c r="L1391" s="2174">
        <v>22</v>
      </c>
      <c r="M1391" s="2174">
        <v>22</v>
      </c>
      <c r="N1391" s="1993" t="s">
        <v>2666</v>
      </c>
      <c r="O1391" s="1994" t="s">
        <v>2745</v>
      </c>
      <c r="P1391" s="2175">
        <v>0</v>
      </c>
      <c r="Q1391" s="1996">
        <v>0</v>
      </c>
      <c r="R1391" s="1996">
        <v>0</v>
      </c>
      <c r="S1391" s="1996">
        <v>0</v>
      </c>
      <c r="T1391" s="1989">
        <f>+SUM(P1391:R1391)</f>
        <v>0</v>
      </c>
      <c r="U1391" s="1990" t="s">
        <v>2651</v>
      </c>
      <c r="V1391" s="2176"/>
      <c r="W1391" s="2177"/>
      <c r="X1391" s="2178"/>
      <c r="Y1391" s="2179"/>
      <c r="Z1391" s="2180"/>
      <c r="AA1391" s="2181"/>
      <c r="AB1391" s="2182"/>
      <c r="AC1391" s="2182"/>
      <c r="AD1391" s="2120"/>
      <c r="AE1391" s="1983"/>
      <c r="AF1391" s="1984"/>
      <c r="AG1391" s="2183"/>
      <c r="AH1391" s="2184"/>
    </row>
    <row r="1392" spans="1:34" ht="102" customHeight="1" x14ac:dyDescent="0.25">
      <c r="A1392" s="2572"/>
      <c r="B1392" s="2569"/>
      <c r="C1392" s="2172" t="s">
        <v>19</v>
      </c>
      <c r="D1392" s="1991" t="s">
        <v>20</v>
      </c>
      <c r="E1392" s="1992" t="s">
        <v>77</v>
      </c>
      <c r="F1392" s="1983" t="s">
        <v>200</v>
      </c>
      <c r="G1392" s="1992" t="s">
        <v>2746</v>
      </c>
      <c r="H1392" s="1992" t="s">
        <v>2667</v>
      </c>
      <c r="I1392" s="1992" t="s">
        <v>2638</v>
      </c>
      <c r="J1392" s="2173">
        <v>1</v>
      </c>
      <c r="K1392" s="2173">
        <v>1</v>
      </c>
      <c r="L1392" s="2174">
        <v>22</v>
      </c>
      <c r="M1392" s="2174">
        <v>22</v>
      </c>
      <c r="N1392" s="1978" t="s">
        <v>2668</v>
      </c>
      <c r="O1392" s="1994" t="s">
        <v>2747</v>
      </c>
      <c r="P1392" s="1995">
        <v>0</v>
      </c>
      <c r="Q1392" s="1996">
        <v>0</v>
      </c>
      <c r="R1392" s="1996">
        <v>0</v>
      </c>
      <c r="S1392" s="1996">
        <v>0</v>
      </c>
      <c r="T1392" s="1989">
        <f>+SUM(P1392:R1392)</f>
        <v>0</v>
      </c>
      <c r="U1392" s="1990" t="s">
        <v>2748</v>
      </c>
      <c r="V1392" s="1979"/>
      <c r="W1392" s="2068"/>
      <c r="X1392" s="2185"/>
      <c r="Y1392" s="1980"/>
      <c r="Z1392" s="1981"/>
      <c r="AA1392" s="1982"/>
      <c r="AB1392" s="1909"/>
      <c r="AC1392" s="1909"/>
      <c r="AD1392" s="2186"/>
      <c r="AE1392" s="1983"/>
      <c r="AF1392" s="1984"/>
      <c r="AG1392" s="1984"/>
      <c r="AH1392" s="2184"/>
    </row>
    <row r="1393" spans="1:34" ht="98.25" customHeight="1" x14ac:dyDescent="0.25">
      <c r="A1393" s="2572"/>
      <c r="B1393" s="2569"/>
      <c r="C1393" s="2172" t="s">
        <v>19</v>
      </c>
      <c r="D1393" s="1991" t="s">
        <v>20</v>
      </c>
      <c r="E1393" s="1992" t="s">
        <v>91</v>
      </c>
      <c r="F1393" s="1983" t="s">
        <v>200</v>
      </c>
      <c r="G1393" s="1993" t="s">
        <v>2749</v>
      </c>
      <c r="H1393" s="1992" t="s">
        <v>2626</v>
      </c>
      <c r="I1393" s="1992" t="s">
        <v>2644</v>
      </c>
      <c r="J1393" s="2173">
        <v>1</v>
      </c>
      <c r="K1393" s="2173">
        <v>2</v>
      </c>
      <c r="L1393" s="2174">
        <v>4</v>
      </c>
      <c r="M1393" s="2174">
        <v>8</v>
      </c>
      <c r="N1393" s="1978" t="s">
        <v>2750</v>
      </c>
      <c r="O1393" s="1994" t="s">
        <v>1068</v>
      </c>
      <c r="P1393" s="1995">
        <v>0</v>
      </c>
      <c r="Q1393" s="1996">
        <v>0</v>
      </c>
      <c r="R1393" s="1996">
        <v>0</v>
      </c>
      <c r="S1393" s="1996">
        <v>0</v>
      </c>
      <c r="T1393" s="1989">
        <f>+SUM(P1393:R1393)</f>
        <v>0</v>
      </c>
      <c r="U1393" s="1990" t="s">
        <v>2654</v>
      </c>
      <c r="V1393" s="1985"/>
      <c r="W1393" s="2061"/>
      <c r="X1393" s="2187"/>
      <c r="Y1393" s="1986"/>
      <c r="Z1393" s="1987"/>
      <c r="AA1393" s="2001"/>
      <c r="AB1393" s="1909"/>
      <c r="AC1393" s="1909"/>
      <c r="AD1393" s="2002"/>
      <c r="AE1393" s="1983"/>
      <c r="AF1393" s="1984"/>
      <c r="AG1393" s="1984"/>
      <c r="AH1393" s="2184"/>
    </row>
    <row r="1394" spans="1:34" s="18" customFormat="1" ht="80.25" customHeight="1" thickBot="1" x14ac:dyDescent="0.3">
      <c r="A1394" s="2572"/>
      <c r="B1394" s="2569"/>
      <c r="C1394" s="2091" t="s">
        <v>19</v>
      </c>
      <c r="D1394" s="1922" t="s">
        <v>20</v>
      </c>
      <c r="E1394" s="1923" t="s">
        <v>74</v>
      </c>
      <c r="F1394" s="2093" t="s">
        <v>200</v>
      </c>
      <c r="G1394" s="1923" t="s">
        <v>2751</v>
      </c>
      <c r="H1394" s="1923" t="s">
        <v>203</v>
      </c>
      <c r="I1394" s="1923" t="s">
        <v>2690</v>
      </c>
      <c r="J1394" s="2094">
        <v>0</v>
      </c>
      <c r="K1394" s="2094">
        <v>1</v>
      </c>
      <c r="L1394" s="1930">
        <v>0</v>
      </c>
      <c r="M1394" s="1930">
        <v>22</v>
      </c>
      <c r="N1394" s="2095" t="s">
        <v>2691</v>
      </c>
      <c r="O1394" s="1924" t="s">
        <v>2752</v>
      </c>
      <c r="P1394" s="1925">
        <v>0</v>
      </c>
      <c r="Q1394" s="1926">
        <v>0</v>
      </c>
      <c r="R1394" s="1926">
        <v>0</v>
      </c>
      <c r="S1394" s="1926">
        <v>0</v>
      </c>
      <c r="T1394" s="1927">
        <f>+SUM(P1394:R1394)</f>
        <v>0</v>
      </c>
      <c r="U1394" s="580" t="s">
        <v>2654</v>
      </c>
      <c r="V1394" s="1928"/>
      <c r="W1394" s="1962"/>
      <c r="X1394" s="2096"/>
      <c r="Y1394" s="1930"/>
      <c r="Z1394" s="1931"/>
      <c r="AA1394" s="1926"/>
      <c r="AB1394" s="1963"/>
      <c r="AC1394" s="1963"/>
      <c r="AD1394" s="1927"/>
      <c r="AE1394" s="1931"/>
      <c r="AF1394" s="1932"/>
      <c r="AG1394" s="1932"/>
      <c r="AH1394" s="2097"/>
    </row>
    <row r="1395" spans="1:34" s="67" customFormat="1" ht="22.5" customHeight="1" thickBot="1" x14ac:dyDescent="0.3">
      <c r="A1395" s="2572"/>
      <c r="B1395" s="2570"/>
      <c r="C1395" s="2592" t="s">
        <v>137</v>
      </c>
      <c r="D1395" s="2592"/>
      <c r="E1395" s="2592"/>
      <c r="F1395" s="2592"/>
      <c r="G1395" s="2592"/>
      <c r="H1395" s="2592"/>
      <c r="I1395" s="2592"/>
      <c r="J1395" s="2592"/>
      <c r="K1395" s="2592"/>
      <c r="L1395" s="2592"/>
      <c r="M1395" s="2592"/>
      <c r="N1395" s="2592"/>
      <c r="O1395" s="101" t="s">
        <v>138</v>
      </c>
      <c r="P1395" s="117">
        <f>SUM(P1373:P1394)</f>
        <v>2790.4016000000001</v>
      </c>
      <c r="Q1395" s="117">
        <f>SUM(Q1373:Q1394)</f>
        <v>0</v>
      </c>
      <c r="R1395" s="117">
        <f>SUM(R1373:R1394)</f>
        <v>0</v>
      </c>
      <c r="S1395" s="117">
        <f>SUM(S1373:S1394)</f>
        <v>0</v>
      </c>
      <c r="T1395" s="117">
        <f>SUM(T1373:T1394)</f>
        <v>2790.4016000000001</v>
      </c>
      <c r="U1395" s="103"/>
      <c r="V1395" s="3171" t="s">
        <v>139</v>
      </c>
      <c r="W1395" s="2592"/>
      <c r="X1395" s="2592"/>
      <c r="Y1395" s="2592"/>
      <c r="Z1395" s="2592"/>
      <c r="AA1395" s="2592"/>
      <c r="AB1395" s="2592"/>
      <c r="AC1395" s="101" t="s">
        <v>138</v>
      </c>
      <c r="AD1395" s="106">
        <f>SUM(AD1373:AD1394)</f>
        <v>2790.4016000000001</v>
      </c>
      <c r="AE1395" s="3172"/>
      <c r="AF1395" s="3173"/>
      <c r="AG1395" s="3173"/>
      <c r="AH1395" s="3174"/>
    </row>
    <row r="1396" spans="1:34" s="102" customFormat="1" ht="45" customHeight="1" thickBot="1" x14ac:dyDescent="0.3">
      <c r="A1396" s="2590" t="s">
        <v>192</v>
      </c>
      <c r="B1396" s="2591"/>
      <c r="C1396" s="2591"/>
      <c r="D1396" s="2591"/>
      <c r="E1396" s="2591"/>
      <c r="F1396" s="2591"/>
      <c r="G1396" s="2591"/>
      <c r="H1396" s="2591"/>
      <c r="I1396" s="2591"/>
      <c r="J1396" s="2591"/>
      <c r="K1396" s="2591"/>
      <c r="L1396" s="2591"/>
      <c r="M1396" s="2591"/>
      <c r="N1396" s="2591"/>
      <c r="O1396" s="108" t="s">
        <v>138</v>
      </c>
      <c r="P1396" s="109">
        <f>+P1348+P1372+P1395</f>
        <v>33825.288</v>
      </c>
      <c r="Q1396" s="109">
        <f>+Q1348+Q1372+Q1395</f>
        <v>0</v>
      </c>
      <c r="R1396" s="109">
        <f>+R1348+R1372+R1395</f>
        <v>0</v>
      </c>
      <c r="S1396" s="109">
        <f>+S1348+S1372+S1395</f>
        <v>0</v>
      </c>
      <c r="T1396" s="109">
        <f>+T1348+T1372+T1395</f>
        <v>33825.288</v>
      </c>
      <c r="U1396" s="110"/>
      <c r="V1396" s="3175" t="s">
        <v>193</v>
      </c>
      <c r="W1396" s="3175"/>
      <c r="X1396" s="3175"/>
      <c r="Y1396" s="3175"/>
      <c r="Z1396" s="3175"/>
      <c r="AA1396" s="3175"/>
      <c r="AB1396" s="3175"/>
      <c r="AC1396" s="111" t="s">
        <v>138</v>
      </c>
      <c r="AD1396" s="109">
        <f>+AD1348+AD1372+AD1395</f>
        <v>33825.288</v>
      </c>
      <c r="AE1396" s="3176"/>
      <c r="AF1396" s="3176"/>
      <c r="AG1396" s="3176"/>
      <c r="AH1396" s="3177"/>
    </row>
    <row r="1397" spans="1:34" s="18" customFormat="1" ht="45.75" customHeight="1" x14ac:dyDescent="0.25">
      <c r="A1397" s="2726" t="s">
        <v>171</v>
      </c>
      <c r="B1397" s="2727"/>
      <c r="C1397" s="3134" t="s">
        <v>21</v>
      </c>
      <c r="D1397" s="2596" t="s">
        <v>22</v>
      </c>
      <c r="E1397" s="2845" t="s">
        <v>34</v>
      </c>
      <c r="F1397" s="2862" t="s">
        <v>200</v>
      </c>
      <c r="G1397" s="2768" t="s">
        <v>2396</v>
      </c>
      <c r="H1397" s="2768" t="s">
        <v>2397</v>
      </c>
      <c r="I1397" s="2768" t="s">
        <v>2398</v>
      </c>
      <c r="J1397" s="2851">
        <v>1</v>
      </c>
      <c r="K1397" s="2851">
        <v>0</v>
      </c>
      <c r="L1397" s="3676">
        <v>1</v>
      </c>
      <c r="M1397" s="3676">
        <v>0</v>
      </c>
      <c r="N1397" s="2768" t="s">
        <v>2435</v>
      </c>
      <c r="O1397" s="2787" t="s">
        <v>2399</v>
      </c>
      <c r="P1397" s="2947">
        <v>0</v>
      </c>
      <c r="Q1397" s="2949">
        <f>+AD1397</f>
        <v>224</v>
      </c>
      <c r="R1397" s="2791">
        <v>0</v>
      </c>
      <c r="S1397" s="3312">
        <v>0</v>
      </c>
      <c r="T1397" s="2793">
        <f>SUM(P1397:R1400)</f>
        <v>224</v>
      </c>
      <c r="U1397" s="2787" t="s">
        <v>2400</v>
      </c>
      <c r="V1397" s="86" t="s">
        <v>586</v>
      </c>
      <c r="W1397" s="761"/>
      <c r="X1397" s="12" t="s">
        <v>588</v>
      </c>
      <c r="Y1397" s="13"/>
      <c r="Z1397" s="14"/>
      <c r="AA1397" s="157"/>
      <c r="AB1397" s="16"/>
      <c r="AC1397" s="16"/>
      <c r="AD1397" s="535">
        <f>+SUM(AC1398:AC1400)</f>
        <v>224</v>
      </c>
      <c r="AE1397" s="89"/>
      <c r="AF1397" s="91"/>
      <c r="AG1397" s="91"/>
      <c r="AH1397" s="2974"/>
    </row>
    <row r="1398" spans="1:34" s="18" customFormat="1" ht="18" customHeight="1" x14ac:dyDescent="0.25">
      <c r="A1398" s="2630"/>
      <c r="B1398" s="2631"/>
      <c r="C1398" s="2754"/>
      <c r="D1398" s="2597"/>
      <c r="E1398" s="2748"/>
      <c r="F1398" s="2759"/>
      <c r="G1398" s="2605"/>
      <c r="H1398" s="2605"/>
      <c r="I1398" s="2605"/>
      <c r="J1398" s="2863"/>
      <c r="K1398" s="2863"/>
      <c r="L1398" s="2737"/>
      <c r="M1398" s="2737"/>
      <c r="N1398" s="2605"/>
      <c r="O1398" s="2739"/>
      <c r="P1398" s="2948"/>
      <c r="Q1398" s="2950"/>
      <c r="R1398" s="3013"/>
      <c r="S1398" s="2859"/>
      <c r="T1398" s="3016"/>
      <c r="U1398" s="2739"/>
      <c r="V1398" s="132"/>
      <c r="W1398" s="762" t="s">
        <v>200</v>
      </c>
      <c r="X1398" s="936" t="s">
        <v>2401</v>
      </c>
      <c r="Y1398" s="19">
        <v>4</v>
      </c>
      <c r="Z1398" s="20" t="s">
        <v>204</v>
      </c>
      <c r="AA1398" s="130">
        <v>20</v>
      </c>
      <c r="AB1398" s="21">
        <f>+Y1398*AA1398</f>
        <v>80</v>
      </c>
      <c r="AC1398" s="21">
        <f t="shared" ref="AC1398:AC1404" si="229">+AB1398*0.12+AB1398</f>
        <v>89.6</v>
      </c>
      <c r="AD1398" s="536"/>
      <c r="AE1398" s="20" t="s">
        <v>199</v>
      </c>
      <c r="AF1398" s="20"/>
      <c r="AG1398" s="24"/>
      <c r="AH1398" s="2975"/>
    </row>
    <row r="1399" spans="1:34" s="18" customFormat="1" ht="18" customHeight="1" x14ac:dyDescent="0.25">
      <c r="A1399" s="2630"/>
      <c r="B1399" s="2631"/>
      <c r="C1399" s="2754"/>
      <c r="D1399" s="2597"/>
      <c r="E1399" s="2748"/>
      <c r="F1399" s="2759"/>
      <c r="G1399" s="2605"/>
      <c r="H1399" s="2605"/>
      <c r="I1399" s="2605"/>
      <c r="J1399" s="2863"/>
      <c r="K1399" s="2863"/>
      <c r="L1399" s="2737"/>
      <c r="M1399" s="2737"/>
      <c r="N1399" s="2605"/>
      <c r="O1399" s="2739"/>
      <c r="P1399" s="2948"/>
      <c r="Q1399" s="2950"/>
      <c r="R1399" s="3013"/>
      <c r="S1399" s="2859"/>
      <c r="T1399" s="3016"/>
      <c r="U1399" s="2739"/>
      <c r="V1399" s="132"/>
      <c r="W1399" s="762" t="s">
        <v>200</v>
      </c>
      <c r="X1399" s="936" t="s">
        <v>2402</v>
      </c>
      <c r="Y1399" s="19">
        <v>2</v>
      </c>
      <c r="Z1399" s="20" t="s">
        <v>204</v>
      </c>
      <c r="AA1399" s="130">
        <v>25</v>
      </c>
      <c r="AB1399" s="21">
        <f t="shared" ref="AB1399:AB1404" si="230">+Y1399*AA1399</f>
        <v>50</v>
      </c>
      <c r="AC1399" s="21">
        <f t="shared" si="229"/>
        <v>56</v>
      </c>
      <c r="AD1399" s="536"/>
      <c r="AE1399" s="20" t="s">
        <v>199</v>
      </c>
      <c r="AF1399" s="20"/>
      <c r="AG1399" s="24"/>
      <c r="AH1399" s="2975"/>
    </row>
    <row r="1400" spans="1:34" s="18" customFormat="1" ht="18" customHeight="1" x14ac:dyDescent="0.25">
      <c r="A1400" s="2632"/>
      <c r="B1400" s="2633"/>
      <c r="C1400" s="3107"/>
      <c r="D1400" s="2598"/>
      <c r="E1400" s="2846"/>
      <c r="F1400" s="2847"/>
      <c r="G1400" s="2605"/>
      <c r="H1400" s="2605"/>
      <c r="I1400" s="2605"/>
      <c r="J1400" s="2863"/>
      <c r="K1400" s="2863"/>
      <c r="L1400" s="2737"/>
      <c r="M1400" s="2737"/>
      <c r="N1400" s="2605"/>
      <c r="O1400" s="2739"/>
      <c r="P1400" s="2948"/>
      <c r="Q1400" s="2950"/>
      <c r="R1400" s="3013"/>
      <c r="S1400" s="3306"/>
      <c r="T1400" s="3016"/>
      <c r="U1400" s="2739"/>
      <c r="V1400" s="614"/>
      <c r="W1400" s="763" t="s">
        <v>200</v>
      </c>
      <c r="X1400" s="1019" t="s">
        <v>2403</v>
      </c>
      <c r="Y1400" s="25">
        <v>2</v>
      </c>
      <c r="Z1400" s="26" t="s">
        <v>204</v>
      </c>
      <c r="AA1400" s="144">
        <v>35</v>
      </c>
      <c r="AB1400" s="27">
        <f t="shared" si="230"/>
        <v>70</v>
      </c>
      <c r="AC1400" s="27">
        <f t="shared" si="229"/>
        <v>78.400000000000006</v>
      </c>
      <c r="AD1400" s="677"/>
      <c r="AE1400" s="26" t="s">
        <v>199</v>
      </c>
      <c r="AF1400" s="26"/>
      <c r="AG1400" s="29"/>
      <c r="AH1400" s="2976"/>
    </row>
    <row r="1401" spans="1:34" s="18" customFormat="1" ht="18" customHeight="1" x14ac:dyDescent="0.25">
      <c r="A1401" s="2628" t="s">
        <v>171</v>
      </c>
      <c r="B1401" s="2634"/>
      <c r="C1401" s="3018" t="s">
        <v>21</v>
      </c>
      <c r="D1401" s="2843" t="s">
        <v>22</v>
      </c>
      <c r="E1401" s="2878" t="s">
        <v>34</v>
      </c>
      <c r="F1401" s="2759" t="s">
        <v>200</v>
      </c>
      <c r="G1401" s="2845" t="s">
        <v>2404</v>
      </c>
      <c r="H1401" s="2845" t="s">
        <v>2405</v>
      </c>
      <c r="I1401" s="2845" t="s">
        <v>2406</v>
      </c>
      <c r="J1401" s="3443">
        <v>6</v>
      </c>
      <c r="K1401" s="3443">
        <v>6</v>
      </c>
      <c r="L1401" s="2853">
        <v>24</v>
      </c>
      <c r="M1401" s="2853">
        <v>24</v>
      </c>
      <c r="N1401" s="2845" t="s">
        <v>2407</v>
      </c>
      <c r="O1401" s="2855" t="s">
        <v>2445</v>
      </c>
      <c r="P1401" s="2856">
        <v>0</v>
      </c>
      <c r="Q1401" s="2858">
        <f>+AD1401+AD1405</f>
        <v>191.3768</v>
      </c>
      <c r="R1401" s="2858">
        <v>0</v>
      </c>
      <c r="S1401" s="2858">
        <v>0</v>
      </c>
      <c r="T1401" s="2860">
        <f>SUM(P1401:R1406)</f>
        <v>191.3768</v>
      </c>
      <c r="U1401" s="2787" t="s">
        <v>2400</v>
      </c>
      <c r="V1401" s="85" t="s">
        <v>202</v>
      </c>
      <c r="W1401" s="149"/>
      <c r="X1401" s="12" t="s">
        <v>198</v>
      </c>
      <c r="Y1401" s="13"/>
      <c r="Z1401" s="14"/>
      <c r="AA1401" s="157"/>
      <c r="AB1401" s="203"/>
      <c r="AC1401" s="203"/>
      <c r="AD1401" s="548">
        <f>+SUM(AC1402:AC1404)</f>
        <v>23.936799999999998</v>
      </c>
      <c r="AE1401" s="14"/>
      <c r="AF1401" s="14"/>
      <c r="AG1401" s="36"/>
      <c r="AH1401" s="3377" t="s">
        <v>2434</v>
      </c>
    </row>
    <row r="1402" spans="1:34" ht="18" customHeight="1" x14ac:dyDescent="0.25">
      <c r="A1402" s="2630"/>
      <c r="B1402" s="2635"/>
      <c r="C1402" s="3019"/>
      <c r="D1402" s="2824"/>
      <c r="E1402" s="2746"/>
      <c r="F1402" s="2759"/>
      <c r="G1402" s="2748"/>
      <c r="H1402" s="2748"/>
      <c r="I1402" s="2748"/>
      <c r="J1402" s="3444"/>
      <c r="K1402" s="3444"/>
      <c r="L1402" s="2854"/>
      <c r="M1402" s="2854"/>
      <c r="N1402" s="3445"/>
      <c r="O1402" s="2751"/>
      <c r="P1402" s="2857"/>
      <c r="Q1402" s="2859"/>
      <c r="R1402" s="2859"/>
      <c r="S1402" s="2859"/>
      <c r="T1402" s="3292"/>
      <c r="U1402" s="2739"/>
      <c r="V1402" s="132"/>
      <c r="W1402" s="129" t="s">
        <v>200</v>
      </c>
      <c r="X1402" s="936" t="s">
        <v>2408</v>
      </c>
      <c r="Y1402" s="19">
        <v>3</v>
      </c>
      <c r="Z1402" s="20" t="s">
        <v>235</v>
      </c>
      <c r="AA1402" s="130">
        <v>3.26</v>
      </c>
      <c r="AB1402" s="21">
        <f t="shared" si="230"/>
        <v>9.7799999999999994</v>
      </c>
      <c r="AC1402" s="21">
        <f>+AB1402</f>
        <v>9.7799999999999994</v>
      </c>
      <c r="AD1402" s="536"/>
      <c r="AE1402" s="20" t="s">
        <v>199</v>
      </c>
      <c r="AF1402" s="20"/>
      <c r="AG1402" s="24"/>
      <c r="AH1402" s="3378"/>
    </row>
    <row r="1403" spans="1:34" ht="18" customHeight="1" x14ac:dyDescent="0.25">
      <c r="A1403" s="2630"/>
      <c r="B1403" s="2635"/>
      <c r="C1403" s="3019"/>
      <c r="D1403" s="2824"/>
      <c r="E1403" s="2746"/>
      <c r="F1403" s="2759"/>
      <c r="G1403" s="2748"/>
      <c r="H1403" s="2748"/>
      <c r="I1403" s="2748"/>
      <c r="J1403" s="3444"/>
      <c r="K1403" s="3444"/>
      <c r="L1403" s="2854"/>
      <c r="M1403" s="2854"/>
      <c r="N1403" s="3445"/>
      <c r="O1403" s="2751"/>
      <c r="P1403" s="2857"/>
      <c r="Q1403" s="2859"/>
      <c r="R1403" s="2859"/>
      <c r="S1403" s="2859"/>
      <c r="T1403" s="3292"/>
      <c r="U1403" s="2739"/>
      <c r="V1403" s="132"/>
      <c r="W1403" s="129" t="s">
        <v>200</v>
      </c>
      <c r="X1403" s="936" t="s">
        <v>2409</v>
      </c>
      <c r="Y1403" s="19">
        <v>3</v>
      </c>
      <c r="Z1403" s="20" t="s">
        <v>204</v>
      </c>
      <c r="AA1403" s="130">
        <v>0.88</v>
      </c>
      <c r="AB1403" s="21">
        <f t="shared" si="230"/>
        <v>2.64</v>
      </c>
      <c r="AC1403" s="21">
        <f t="shared" si="229"/>
        <v>2.9568000000000003</v>
      </c>
      <c r="AD1403" s="536"/>
      <c r="AE1403" s="20" t="s">
        <v>199</v>
      </c>
      <c r="AF1403" s="20"/>
      <c r="AG1403" s="24"/>
      <c r="AH1403" s="3378"/>
    </row>
    <row r="1404" spans="1:34" ht="18" customHeight="1" x14ac:dyDescent="0.25">
      <c r="A1404" s="2630"/>
      <c r="B1404" s="2635"/>
      <c r="C1404" s="3019"/>
      <c r="D1404" s="2824"/>
      <c r="E1404" s="2746"/>
      <c r="F1404" s="2759"/>
      <c r="G1404" s="2748"/>
      <c r="H1404" s="2748"/>
      <c r="I1404" s="2748"/>
      <c r="J1404" s="3444"/>
      <c r="K1404" s="3444"/>
      <c r="L1404" s="2854"/>
      <c r="M1404" s="2854"/>
      <c r="N1404" s="3445"/>
      <c r="O1404" s="2751"/>
      <c r="P1404" s="2857"/>
      <c r="Q1404" s="2859"/>
      <c r="R1404" s="2859"/>
      <c r="S1404" s="2859"/>
      <c r="T1404" s="3292"/>
      <c r="U1404" s="2739"/>
      <c r="V1404" s="132"/>
      <c r="W1404" s="129" t="s">
        <v>200</v>
      </c>
      <c r="X1404" s="937" t="s">
        <v>2410</v>
      </c>
      <c r="Y1404" s="147">
        <v>50</v>
      </c>
      <c r="Z1404" s="20" t="s">
        <v>204</v>
      </c>
      <c r="AA1404" s="155">
        <v>0.2</v>
      </c>
      <c r="AB1404" s="21">
        <f t="shared" si="230"/>
        <v>10</v>
      </c>
      <c r="AC1404" s="21">
        <f t="shared" si="229"/>
        <v>11.2</v>
      </c>
      <c r="AD1404" s="536"/>
      <c r="AE1404" s="20" t="s">
        <v>199</v>
      </c>
      <c r="AF1404" s="20"/>
      <c r="AG1404" s="24"/>
      <c r="AH1404" s="3378"/>
    </row>
    <row r="1405" spans="1:34" ht="33.950000000000003" customHeight="1" x14ac:dyDescent="0.3">
      <c r="A1405" s="2630"/>
      <c r="B1405" s="2635"/>
      <c r="C1405" s="3019"/>
      <c r="D1405" s="2824"/>
      <c r="E1405" s="2746"/>
      <c r="F1405" s="2759"/>
      <c r="G1405" s="2748"/>
      <c r="H1405" s="2748"/>
      <c r="I1405" s="2748"/>
      <c r="J1405" s="3444"/>
      <c r="K1405" s="3444"/>
      <c r="L1405" s="2854"/>
      <c r="M1405" s="2854"/>
      <c r="N1405" s="3445"/>
      <c r="O1405" s="2751"/>
      <c r="P1405" s="2857"/>
      <c r="Q1405" s="2859"/>
      <c r="R1405" s="2859"/>
      <c r="S1405" s="2859"/>
      <c r="T1405" s="3292"/>
      <c r="U1405" s="2739"/>
      <c r="V1405" s="132" t="s">
        <v>236</v>
      </c>
      <c r="W1405" s="764"/>
      <c r="X1405" s="133" t="s">
        <v>225</v>
      </c>
      <c r="Y1405" s="147"/>
      <c r="Z1405" s="140"/>
      <c r="AA1405" s="155"/>
      <c r="AB1405" s="21"/>
      <c r="AC1405" s="21"/>
      <c r="AD1405" s="536">
        <f>+AC1406</f>
        <v>167.44</v>
      </c>
      <c r="AE1405" s="20"/>
      <c r="AF1405" s="20"/>
      <c r="AG1405" s="24"/>
      <c r="AH1405" s="3378"/>
    </row>
    <row r="1406" spans="1:34" ht="18" customHeight="1" x14ac:dyDescent="0.25">
      <c r="A1406" s="2630"/>
      <c r="B1406" s="2635"/>
      <c r="C1406" s="3019"/>
      <c r="D1406" s="2824"/>
      <c r="E1406" s="2746"/>
      <c r="F1406" s="2759"/>
      <c r="G1406" s="2748"/>
      <c r="H1406" s="2748"/>
      <c r="I1406" s="2748"/>
      <c r="J1406" s="3444"/>
      <c r="K1406" s="3444"/>
      <c r="L1406" s="2854"/>
      <c r="M1406" s="2854"/>
      <c r="N1406" s="3445"/>
      <c r="O1406" s="2751"/>
      <c r="P1406" s="2857"/>
      <c r="Q1406" s="2859"/>
      <c r="R1406" s="2859"/>
      <c r="S1406" s="2859"/>
      <c r="T1406" s="3292"/>
      <c r="U1406" s="2739"/>
      <c r="V1406" s="614"/>
      <c r="W1406" s="143" t="s">
        <v>200</v>
      </c>
      <c r="X1406" s="1019" t="s">
        <v>2411</v>
      </c>
      <c r="Y1406" s="25">
        <v>23</v>
      </c>
      <c r="Z1406" s="26" t="s">
        <v>204</v>
      </c>
      <c r="AA1406" s="144">
        <v>6.5</v>
      </c>
      <c r="AB1406" s="27">
        <f t="shared" ref="AB1406" si="231">+Y1406*AA1406</f>
        <v>149.5</v>
      </c>
      <c r="AC1406" s="27">
        <f t="shared" ref="AC1406" si="232">+AB1406*0.12+AB1406</f>
        <v>167.44</v>
      </c>
      <c r="AD1406" s="677"/>
      <c r="AE1406" s="26" t="s">
        <v>199</v>
      </c>
      <c r="AF1406" s="26"/>
      <c r="AG1406" s="29"/>
      <c r="AH1406" s="3379"/>
    </row>
    <row r="1407" spans="1:34" ht="18" customHeight="1" x14ac:dyDescent="0.25">
      <c r="A1407" s="2630"/>
      <c r="B1407" s="2635"/>
      <c r="C1407" s="3018" t="s">
        <v>21</v>
      </c>
      <c r="D1407" s="2843" t="s">
        <v>22</v>
      </c>
      <c r="E1407" s="2878" t="s">
        <v>34</v>
      </c>
      <c r="F1407" s="2758" t="s">
        <v>200</v>
      </c>
      <c r="G1407" s="2845" t="s">
        <v>2412</v>
      </c>
      <c r="H1407" s="2845" t="s">
        <v>2413</v>
      </c>
      <c r="I1407" s="2845" t="s">
        <v>2414</v>
      </c>
      <c r="J1407" s="3380">
        <v>5</v>
      </c>
      <c r="K1407" s="3380">
        <v>7</v>
      </c>
      <c r="L1407" s="2761">
        <v>24</v>
      </c>
      <c r="M1407" s="2761">
        <v>24</v>
      </c>
      <c r="N1407" s="2845" t="s">
        <v>2415</v>
      </c>
      <c r="O1407" s="2855" t="s">
        <v>2436</v>
      </c>
      <c r="P1407" s="2939">
        <v>0</v>
      </c>
      <c r="Q1407" s="2941">
        <f>+AD1407+AD1408</f>
        <v>7168</v>
      </c>
      <c r="R1407" s="2941">
        <v>0</v>
      </c>
      <c r="S1407" s="2941">
        <v>0</v>
      </c>
      <c r="T1407" s="2945">
        <f>SUM(P1407:R1410)</f>
        <v>7168</v>
      </c>
      <c r="U1407" s="2787" t="s">
        <v>2400</v>
      </c>
      <c r="V1407" s="1325" t="s">
        <v>587</v>
      </c>
      <c r="W1407" s="1854"/>
      <c r="X1407" s="248" t="s">
        <v>589</v>
      </c>
      <c r="Y1407" s="38"/>
      <c r="Z1407" s="49"/>
      <c r="AA1407" s="136"/>
      <c r="AB1407" s="34"/>
      <c r="AC1407" s="34">
        <v>3584</v>
      </c>
      <c r="AD1407" s="537">
        <v>3584</v>
      </c>
      <c r="AE1407" s="39"/>
      <c r="AF1407" s="24"/>
      <c r="AG1407" s="52"/>
      <c r="AH1407" s="2745" t="s">
        <v>2437</v>
      </c>
    </row>
    <row r="1408" spans="1:34" ht="18" customHeight="1" x14ac:dyDescent="0.25">
      <c r="A1408" s="2630"/>
      <c r="B1408" s="2635"/>
      <c r="C1408" s="3019"/>
      <c r="D1408" s="2824"/>
      <c r="E1408" s="2746"/>
      <c r="F1408" s="2759"/>
      <c r="G1408" s="2748"/>
      <c r="H1408" s="2748"/>
      <c r="I1408" s="2748"/>
      <c r="J1408" s="3381"/>
      <c r="K1408" s="3381"/>
      <c r="L1408" s="2750"/>
      <c r="M1408" s="2750"/>
      <c r="N1408" s="2748"/>
      <c r="O1408" s="2751"/>
      <c r="P1408" s="2833"/>
      <c r="Q1408" s="2835"/>
      <c r="R1408" s="2835"/>
      <c r="S1408" s="2835"/>
      <c r="T1408" s="2837"/>
      <c r="U1408" s="2839"/>
      <c r="V1408" s="249" t="s">
        <v>587</v>
      </c>
      <c r="W1408" s="135"/>
      <c r="X1408" s="248" t="s">
        <v>589</v>
      </c>
      <c r="Y1408" s="38"/>
      <c r="Z1408" s="49"/>
      <c r="AA1408" s="136"/>
      <c r="AB1408" s="34"/>
      <c r="AC1408" s="34"/>
      <c r="AD1408" s="537">
        <f>+SUM(AC1409:AC1410)</f>
        <v>3584</v>
      </c>
      <c r="AE1408" s="39"/>
      <c r="AF1408" s="24"/>
      <c r="AG1408" s="52"/>
      <c r="AH1408" s="2745"/>
    </row>
    <row r="1409" spans="1:34" ht="33.950000000000003" customHeight="1" x14ac:dyDescent="0.25">
      <c r="A1409" s="2630"/>
      <c r="B1409" s="2635"/>
      <c r="C1409" s="3019"/>
      <c r="D1409" s="2824"/>
      <c r="E1409" s="2746"/>
      <c r="F1409" s="2759"/>
      <c r="G1409" s="2748"/>
      <c r="H1409" s="2748"/>
      <c r="I1409" s="2748"/>
      <c r="J1409" s="3381"/>
      <c r="K1409" s="3381"/>
      <c r="L1409" s="2750"/>
      <c r="M1409" s="2750"/>
      <c r="N1409" s="2748"/>
      <c r="O1409" s="2751"/>
      <c r="P1409" s="2833"/>
      <c r="Q1409" s="2835"/>
      <c r="R1409" s="2835"/>
      <c r="S1409" s="2835"/>
      <c r="T1409" s="2837"/>
      <c r="U1409" s="2739"/>
      <c r="V1409" s="1855"/>
      <c r="W1409" s="135" t="s">
        <v>200</v>
      </c>
      <c r="X1409" s="37" t="s">
        <v>2438</v>
      </c>
      <c r="Y1409" s="38">
        <v>1</v>
      </c>
      <c r="Z1409" s="39" t="s">
        <v>1322</v>
      </c>
      <c r="AA1409" s="136">
        <v>2000</v>
      </c>
      <c r="AB1409" s="21">
        <f>+Y1409*AA1409</f>
        <v>2000</v>
      </c>
      <c r="AC1409" s="21">
        <f>+AB1409*0.12+AB1409</f>
        <v>2240</v>
      </c>
      <c r="AD1409" s="537"/>
      <c r="AE1409" s="39"/>
      <c r="AF1409" s="24" t="s">
        <v>199</v>
      </c>
      <c r="AG1409" s="24"/>
      <c r="AH1409" s="2745"/>
    </row>
    <row r="1410" spans="1:34" ht="33.950000000000003" customHeight="1" x14ac:dyDescent="0.25">
      <c r="A1410" s="2630"/>
      <c r="B1410" s="2635"/>
      <c r="C1410" s="3019"/>
      <c r="D1410" s="2824"/>
      <c r="E1410" s="2746"/>
      <c r="F1410" s="2759"/>
      <c r="G1410" s="2748"/>
      <c r="H1410" s="2748"/>
      <c r="I1410" s="2748"/>
      <c r="J1410" s="3381"/>
      <c r="K1410" s="3381"/>
      <c r="L1410" s="2750"/>
      <c r="M1410" s="2750"/>
      <c r="N1410" s="2748"/>
      <c r="O1410" s="2751"/>
      <c r="P1410" s="2833"/>
      <c r="Q1410" s="2835"/>
      <c r="R1410" s="2835"/>
      <c r="S1410" s="2835"/>
      <c r="T1410" s="2837"/>
      <c r="U1410" s="2739"/>
      <c r="V1410" s="249"/>
      <c r="W1410" s="765" t="s">
        <v>200</v>
      </c>
      <c r="X1410" s="37" t="s">
        <v>2439</v>
      </c>
      <c r="Y1410" s="38">
        <v>1</v>
      </c>
      <c r="Z1410" s="39" t="s">
        <v>1322</v>
      </c>
      <c r="AA1410" s="136">
        <v>1200</v>
      </c>
      <c r="AB1410" s="27">
        <f>+Y1410*AA1410</f>
        <v>1200</v>
      </c>
      <c r="AC1410" s="27">
        <f>+AB1410*0.12+AB1410</f>
        <v>1344</v>
      </c>
      <c r="AD1410" s="537"/>
      <c r="AE1410" s="39"/>
      <c r="AF1410" s="24" t="s">
        <v>199</v>
      </c>
      <c r="AG1410" s="24"/>
      <c r="AH1410" s="2745"/>
    </row>
    <row r="1411" spans="1:34" ht="72.75" customHeight="1" x14ac:dyDescent="0.25">
      <c r="A1411" s="2630"/>
      <c r="B1411" s="2635"/>
      <c r="C1411" s="2032" t="s">
        <v>21</v>
      </c>
      <c r="D1411" s="1809" t="s">
        <v>22</v>
      </c>
      <c r="E1411" s="1802" t="s">
        <v>34</v>
      </c>
      <c r="F1411" s="1816" t="s">
        <v>200</v>
      </c>
      <c r="G1411" s="1804" t="s">
        <v>2416</v>
      </c>
      <c r="H1411" s="1804" t="s">
        <v>2417</v>
      </c>
      <c r="I1411" s="1804" t="s">
        <v>2418</v>
      </c>
      <c r="J1411" s="943">
        <v>5</v>
      </c>
      <c r="K1411" s="943">
        <v>5</v>
      </c>
      <c r="L1411" s="1806">
        <v>24</v>
      </c>
      <c r="M1411" s="1806">
        <v>24</v>
      </c>
      <c r="N1411" s="1804" t="s">
        <v>2440</v>
      </c>
      <c r="O1411" s="1798" t="s">
        <v>2419</v>
      </c>
      <c r="P1411" s="1813">
        <v>0</v>
      </c>
      <c r="Q1411" s="1814">
        <v>0</v>
      </c>
      <c r="R1411" s="1814">
        <v>0</v>
      </c>
      <c r="S1411" s="1814">
        <v>0</v>
      </c>
      <c r="T1411" s="1811">
        <f>SUM(P1411:R1411)</f>
        <v>0</v>
      </c>
      <c r="U1411" s="1798" t="s">
        <v>2420</v>
      </c>
      <c r="V1411" s="526"/>
      <c r="W1411" s="766"/>
      <c r="X1411" s="527"/>
      <c r="Y1411" s="211"/>
      <c r="Z1411" s="212"/>
      <c r="AA1411" s="680"/>
      <c r="AB1411" s="203"/>
      <c r="AC1411" s="203"/>
      <c r="AD1411" s="681"/>
      <c r="AE1411" s="212"/>
      <c r="AF1411" s="154"/>
      <c r="AG1411" s="154"/>
      <c r="AH1411" s="1800"/>
    </row>
    <row r="1412" spans="1:34" ht="84.75" customHeight="1" x14ac:dyDescent="0.25">
      <c r="A1412" s="2630"/>
      <c r="B1412" s="2635"/>
      <c r="C1412" s="2017" t="s">
        <v>21</v>
      </c>
      <c r="D1412" s="555" t="s">
        <v>22</v>
      </c>
      <c r="E1412" s="293" t="s">
        <v>34</v>
      </c>
      <c r="F1412" s="291" t="s">
        <v>2421</v>
      </c>
      <c r="G1412" s="291" t="s">
        <v>2422</v>
      </c>
      <c r="H1412" s="291" t="s">
        <v>2423</v>
      </c>
      <c r="I1412" s="291" t="s">
        <v>2424</v>
      </c>
      <c r="J1412" s="757">
        <v>0</v>
      </c>
      <c r="K1412" s="757">
        <v>0</v>
      </c>
      <c r="L1412" s="294">
        <v>0</v>
      </c>
      <c r="M1412" s="294">
        <v>0</v>
      </c>
      <c r="N1412" s="291" t="s">
        <v>2441</v>
      </c>
      <c r="O1412" s="328" t="s">
        <v>2425</v>
      </c>
      <c r="P1412" s="759">
        <v>0</v>
      </c>
      <c r="Q1412" s="758">
        <v>0</v>
      </c>
      <c r="R1412" s="758">
        <v>0</v>
      </c>
      <c r="S1412" s="758">
        <v>0</v>
      </c>
      <c r="T1412" s="684">
        <f>SUM(P1412:R1412)</f>
        <v>0</v>
      </c>
      <c r="U1412" s="328" t="s">
        <v>2426</v>
      </c>
      <c r="V1412" s="308"/>
      <c r="W1412" s="767"/>
      <c r="X1412" s="940"/>
      <c r="Y1412" s="311"/>
      <c r="Z1412" s="312"/>
      <c r="AA1412" s="603"/>
      <c r="AB1412" s="238"/>
      <c r="AC1412" s="238"/>
      <c r="AD1412" s="685"/>
      <c r="AE1412" s="312"/>
      <c r="AF1412" s="315"/>
      <c r="AG1412" s="315"/>
      <c r="AH1412" s="300" t="s">
        <v>2442</v>
      </c>
    </row>
    <row r="1413" spans="1:34" ht="72.75" customHeight="1" x14ac:dyDescent="0.25">
      <c r="A1413" s="2630"/>
      <c r="B1413" s="2635"/>
      <c r="C1413" s="2048" t="s">
        <v>21</v>
      </c>
      <c r="D1413" s="1810" t="s">
        <v>22</v>
      </c>
      <c r="E1413" s="1803" t="s">
        <v>34</v>
      </c>
      <c r="F1413" s="1808" t="s">
        <v>200</v>
      </c>
      <c r="G1413" s="1805" t="s">
        <v>2427</v>
      </c>
      <c r="H1413" s="1805" t="s">
        <v>2428</v>
      </c>
      <c r="I1413" s="1805" t="s">
        <v>2429</v>
      </c>
      <c r="J1413" s="944">
        <v>1</v>
      </c>
      <c r="K1413" s="944">
        <v>2</v>
      </c>
      <c r="L1413" s="1807">
        <v>1</v>
      </c>
      <c r="M1413" s="1807">
        <v>8</v>
      </c>
      <c r="N1413" s="1805" t="s">
        <v>2443</v>
      </c>
      <c r="O1413" s="1799" t="s">
        <v>2430</v>
      </c>
      <c r="P1413" s="991">
        <v>0</v>
      </c>
      <c r="Q1413" s="1815">
        <v>0</v>
      </c>
      <c r="R1413" s="1815">
        <v>0</v>
      </c>
      <c r="S1413" s="1815">
        <v>0</v>
      </c>
      <c r="T1413" s="1812">
        <f>SUM(P1413:R1413)</f>
        <v>0</v>
      </c>
      <c r="U1413" s="1799" t="s">
        <v>2420</v>
      </c>
      <c r="V1413" s="531"/>
      <c r="W1413" s="768"/>
      <c r="X1413" s="208"/>
      <c r="Y1413" s="200"/>
      <c r="Z1413" s="201"/>
      <c r="AA1413" s="754"/>
      <c r="AB1413" s="203"/>
      <c r="AC1413" s="203"/>
      <c r="AD1413" s="755"/>
      <c r="AE1413" s="201"/>
      <c r="AF1413" s="205"/>
      <c r="AG1413" s="205"/>
      <c r="AH1413" s="1801"/>
    </row>
    <row r="1414" spans="1:34" s="18" customFormat="1" ht="60.75" customHeight="1" thickBot="1" x14ac:dyDescent="0.3">
      <c r="A1414" s="2630"/>
      <c r="B1414" s="2635"/>
      <c r="C1414" s="2035" t="s">
        <v>19</v>
      </c>
      <c r="D1414" s="561" t="s">
        <v>20</v>
      </c>
      <c r="E1414" s="240" t="s">
        <v>74</v>
      </c>
      <c r="F1414" s="316" t="s">
        <v>200</v>
      </c>
      <c r="G1414" s="232" t="s">
        <v>2431</v>
      </c>
      <c r="H1414" s="232" t="s">
        <v>203</v>
      </c>
      <c r="I1414" s="232" t="s">
        <v>2444</v>
      </c>
      <c r="J1414" s="756">
        <v>2</v>
      </c>
      <c r="K1414" s="756">
        <v>2</v>
      </c>
      <c r="L1414" s="243">
        <v>24</v>
      </c>
      <c r="M1414" s="243">
        <v>24</v>
      </c>
      <c r="N1414" s="232" t="s">
        <v>2432</v>
      </c>
      <c r="O1414" s="330" t="s">
        <v>2169</v>
      </c>
      <c r="P1414" s="760">
        <v>0</v>
      </c>
      <c r="Q1414" s="563">
        <v>0</v>
      </c>
      <c r="R1414" s="563">
        <v>0</v>
      </c>
      <c r="S1414" s="563">
        <v>0</v>
      </c>
      <c r="T1414" s="564">
        <f>SUM(P1414:R1414)</f>
        <v>0</v>
      </c>
      <c r="U1414" s="330" t="s">
        <v>2433</v>
      </c>
      <c r="V1414" s="318"/>
      <c r="W1414" s="769"/>
      <c r="X1414" s="320"/>
      <c r="Y1414" s="321"/>
      <c r="Z1414" s="235"/>
      <c r="AA1414" s="566"/>
      <c r="AB1414" s="322"/>
      <c r="AC1414" s="322"/>
      <c r="AD1414" s="567"/>
      <c r="AE1414" s="235"/>
      <c r="AF1414" s="236"/>
      <c r="AG1414" s="236"/>
      <c r="AH1414" s="237"/>
    </row>
    <row r="1415" spans="1:34" s="67" customFormat="1" ht="22.5" customHeight="1" thickBot="1" x14ac:dyDescent="0.3">
      <c r="A1415" s="2636"/>
      <c r="B1415" s="2637"/>
      <c r="C1415" s="2592" t="s">
        <v>137</v>
      </c>
      <c r="D1415" s="2592"/>
      <c r="E1415" s="2592"/>
      <c r="F1415" s="2592"/>
      <c r="G1415" s="2592"/>
      <c r="H1415" s="2592"/>
      <c r="I1415" s="2592"/>
      <c r="J1415" s="2592"/>
      <c r="K1415" s="2592"/>
      <c r="L1415" s="2592"/>
      <c r="M1415" s="2592"/>
      <c r="N1415" s="2592"/>
      <c r="O1415" s="101" t="s">
        <v>138</v>
      </c>
      <c r="P1415" s="117">
        <f>SUM(P1397:P1414)</f>
        <v>0</v>
      </c>
      <c r="Q1415" s="117">
        <f>SUM(Q1397:Q1414)</f>
        <v>7583.3768</v>
      </c>
      <c r="R1415" s="117">
        <f>SUM(R1397:R1414)</f>
        <v>0</v>
      </c>
      <c r="S1415" s="117">
        <f>SUM(S1397:S1414)</f>
        <v>0</v>
      </c>
      <c r="T1415" s="117">
        <f>SUM(T1397:T1414)</f>
        <v>7583.3768</v>
      </c>
      <c r="U1415" s="103"/>
      <c r="V1415" s="3171" t="s">
        <v>139</v>
      </c>
      <c r="W1415" s="2592"/>
      <c r="X1415" s="2592"/>
      <c r="Y1415" s="2592"/>
      <c r="Z1415" s="2592"/>
      <c r="AA1415" s="2592"/>
      <c r="AB1415" s="2592"/>
      <c r="AC1415" s="101" t="s">
        <v>138</v>
      </c>
      <c r="AD1415" s="106">
        <f>SUM(AD1397:AD1414)</f>
        <v>7583.3768</v>
      </c>
      <c r="AE1415" s="3172"/>
      <c r="AF1415" s="3173"/>
      <c r="AG1415" s="3173"/>
      <c r="AH1415" s="3174"/>
    </row>
    <row r="1416" spans="1:34" s="18" customFormat="1" ht="75.75" customHeight="1" x14ac:dyDescent="0.25">
      <c r="A1416" s="2580" t="s">
        <v>194</v>
      </c>
      <c r="B1416" s="2586" t="s">
        <v>194</v>
      </c>
      <c r="C1416" s="1082" t="s">
        <v>1</v>
      </c>
      <c r="D1416" s="778" t="s">
        <v>2</v>
      </c>
      <c r="E1416" s="779" t="s">
        <v>87</v>
      </c>
      <c r="F1416" s="2347" t="s">
        <v>200</v>
      </c>
      <c r="G1416" s="2348" t="s">
        <v>2811</v>
      </c>
      <c r="H1416" s="2348" t="s">
        <v>2812</v>
      </c>
      <c r="I1416" s="2348" t="s">
        <v>2813</v>
      </c>
      <c r="J1416" s="2349">
        <v>483</v>
      </c>
      <c r="K1416" s="2349">
        <v>1000</v>
      </c>
      <c r="L1416" s="780">
        <v>24</v>
      </c>
      <c r="M1416" s="780">
        <v>24</v>
      </c>
      <c r="N1416" s="779" t="s">
        <v>2814</v>
      </c>
      <c r="O1416" s="2350" t="s">
        <v>2815</v>
      </c>
      <c r="P1416" s="781">
        <v>0</v>
      </c>
      <c r="Q1416" s="782">
        <v>0</v>
      </c>
      <c r="R1416" s="782">
        <v>0</v>
      </c>
      <c r="S1416" s="782">
        <v>0</v>
      </c>
      <c r="T1416" s="783">
        <f>SUM(P1416:S1416)</f>
        <v>0</v>
      </c>
      <c r="U1416" s="2351" t="s">
        <v>2981</v>
      </c>
      <c r="V1416" s="2352"/>
      <c r="W1416" s="2353"/>
      <c r="X1416" s="2354"/>
      <c r="Y1416" s="2355"/>
      <c r="Z1416" s="2356"/>
      <c r="AA1416" s="2357"/>
      <c r="AB1416" s="2358"/>
      <c r="AC1416" s="2358"/>
      <c r="AD1416" s="2359"/>
      <c r="AE1416" s="2360"/>
      <c r="AF1416" s="2360"/>
      <c r="AG1416" s="440"/>
      <c r="AH1416" s="2361"/>
    </row>
    <row r="1417" spans="1:34" s="18" customFormat="1" ht="21.95" customHeight="1" x14ac:dyDescent="0.25">
      <c r="A1417" s="2572"/>
      <c r="B1417" s="2578"/>
      <c r="C1417" s="2643" t="s">
        <v>1</v>
      </c>
      <c r="D1417" s="2645" t="s">
        <v>2</v>
      </c>
      <c r="E1417" s="2647" t="s">
        <v>68</v>
      </c>
      <c r="F1417" s="2712" t="s">
        <v>200</v>
      </c>
      <c r="G1417" s="2653" t="s">
        <v>2816</v>
      </c>
      <c r="H1417" s="2651" t="s">
        <v>2817</v>
      </c>
      <c r="I1417" s="2714" t="s">
        <v>2818</v>
      </c>
      <c r="J1417" s="2717">
        <v>950</v>
      </c>
      <c r="K1417" s="2717">
        <v>694</v>
      </c>
      <c r="L1417" s="2661">
        <v>24</v>
      </c>
      <c r="M1417" s="2661">
        <v>24</v>
      </c>
      <c r="N1417" s="2647" t="s">
        <v>2819</v>
      </c>
      <c r="O1417" s="2720" t="s">
        <v>2820</v>
      </c>
      <c r="P1417" s="2724">
        <f>+AD1417</f>
        <v>174776</v>
      </c>
      <c r="Q1417" s="2708">
        <f>+AD1421</f>
        <v>150000</v>
      </c>
      <c r="R1417" s="2708">
        <v>0</v>
      </c>
      <c r="S1417" s="2708">
        <v>0</v>
      </c>
      <c r="T1417" s="2697">
        <f>SUM(P1417:S1422)</f>
        <v>324776</v>
      </c>
      <c r="U1417" s="2640" t="s">
        <v>2982</v>
      </c>
      <c r="V1417" s="2362" t="s">
        <v>566</v>
      </c>
      <c r="W1417" s="149"/>
      <c r="X1417" s="2363" t="s">
        <v>567</v>
      </c>
      <c r="Y1417" s="2364"/>
      <c r="Z1417" s="2365"/>
      <c r="AA1417" s="2366"/>
      <c r="AB1417" s="150"/>
      <c r="AC1417" s="150"/>
      <c r="AD1417" s="2367">
        <f>+SUM(AC1418:AC1420)-182620-7804</f>
        <v>174776</v>
      </c>
      <c r="AE1417" s="2365"/>
      <c r="AF1417" s="2365"/>
      <c r="AG1417" s="2365"/>
      <c r="AH1417" s="2625"/>
    </row>
    <row r="1418" spans="1:34" s="18" customFormat="1" ht="21.95" customHeight="1" x14ac:dyDescent="0.25">
      <c r="A1418" s="2573"/>
      <c r="B1418" s="2579"/>
      <c r="C1418" s="2710"/>
      <c r="D1418" s="2646"/>
      <c r="E1418" s="2711"/>
      <c r="F1418" s="2712"/>
      <c r="G1418" s="2713"/>
      <c r="H1418" s="2652"/>
      <c r="I1418" s="2715"/>
      <c r="J1418" s="2718"/>
      <c r="K1418" s="2718"/>
      <c r="L1418" s="2662"/>
      <c r="M1418" s="2662"/>
      <c r="N1418" s="2711"/>
      <c r="O1418" s="2721"/>
      <c r="P1418" s="2691"/>
      <c r="Q1418" s="2692"/>
      <c r="R1418" s="2692"/>
      <c r="S1418" s="2692"/>
      <c r="T1418" s="2693"/>
      <c r="U1418" s="2640"/>
      <c r="V1418" s="2368"/>
      <c r="W1418" s="1252" t="s">
        <v>200</v>
      </c>
      <c r="X1418" s="2316" t="s">
        <v>2821</v>
      </c>
      <c r="Y1418" s="2317">
        <v>579</v>
      </c>
      <c r="Z1418" s="2369" t="s">
        <v>204</v>
      </c>
      <c r="AA1418" s="1486">
        <v>300</v>
      </c>
      <c r="AB1418" s="131">
        <f t="shared" ref="AB1418:AB1483" si="233">+Y1418*AA1418</f>
        <v>173700</v>
      </c>
      <c r="AC1418" s="2370">
        <f>+AB1418</f>
        <v>173700</v>
      </c>
      <c r="AD1418" s="2371"/>
      <c r="AE1418" s="1184" t="s">
        <v>199</v>
      </c>
      <c r="AF1418" s="1184" t="s">
        <v>199</v>
      </c>
      <c r="AG1418" s="1184" t="s">
        <v>199</v>
      </c>
      <c r="AH1418" s="2626"/>
    </row>
    <row r="1419" spans="1:34" s="18" customFormat="1" ht="21.95" customHeight="1" x14ac:dyDescent="0.25">
      <c r="A1419" s="2571" t="s">
        <v>194</v>
      </c>
      <c r="B1419" s="2577" t="s">
        <v>194</v>
      </c>
      <c r="C1419" s="2710"/>
      <c r="D1419" s="2646"/>
      <c r="E1419" s="2711"/>
      <c r="F1419" s="2712"/>
      <c r="G1419" s="2713"/>
      <c r="H1419" s="2652"/>
      <c r="I1419" s="2715"/>
      <c r="J1419" s="2718"/>
      <c r="K1419" s="2718"/>
      <c r="L1419" s="2662"/>
      <c r="M1419" s="2662"/>
      <c r="N1419" s="2711"/>
      <c r="O1419" s="2721"/>
      <c r="P1419" s="2691"/>
      <c r="Q1419" s="2692"/>
      <c r="R1419" s="2692"/>
      <c r="S1419" s="2692"/>
      <c r="T1419" s="2693"/>
      <c r="U1419" s="2640"/>
      <c r="V1419" s="2368"/>
      <c r="W1419" s="1252" t="s">
        <v>200</v>
      </c>
      <c r="X1419" s="2316" t="s">
        <v>2822</v>
      </c>
      <c r="Y1419" s="2317">
        <v>520</v>
      </c>
      <c r="Z1419" s="2369" t="s">
        <v>204</v>
      </c>
      <c r="AA1419" s="1486">
        <v>250</v>
      </c>
      <c r="AB1419" s="131">
        <f t="shared" si="233"/>
        <v>130000</v>
      </c>
      <c r="AC1419" s="2370">
        <f t="shared" ref="AC1419:AC1430" si="234">+AB1419</f>
        <v>130000</v>
      </c>
      <c r="AD1419" s="2371"/>
      <c r="AE1419" s="1184" t="s">
        <v>199</v>
      </c>
      <c r="AF1419" s="1184" t="s">
        <v>199</v>
      </c>
      <c r="AG1419" s="1184" t="s">
        <v>199</v>
      </c>
      <c r="AH1419" s="2626"/>
    </row>
    <row r="1420" spans="1:34" s="18" customFormat="1" ht="21.95" customHeight="1" x14ac:dyDescent="0.25">
      <c r="A1420" s="2572"/>
      <c r="B1420" s="2578"/>
      <c r="C1420" s="2644"/>
      <c r="D1420" s="2676"/>
      <c r="E1420" s="2648"/>
      <c r="F1420" s="2712"/>
      <c r="G1420" s="2654"/>
      <c r="H1420" s="2699"/>
      <c r="I1420" s="2716"/>
      <c r="J1420" s="2719"/>
      <c r="K1420" s="2719"/>
      <c r="L1420" s="2688"/>
      <c r="M1420" s="2688"/>
      <c r="N1420" s="2648"/>
      <c r="O1420" s="2722"/>
      <c r="P1420" s="2725"/>
      <c r="Q1420" s="2706"/>
      <c r="R1420" s="2706"/>
      <c r="S1420" s="2706"/>
      <c r="T1420" s="2698"/>
      <c r="U1420" s="2640"/>
      <c r="V1420" s="2565"/>
      <c r="W1420" s="1252" t="s">
        <v>200</v>
      </c>
      <c r="X1420" s="2541" t="s">
        <v>2823</v>
      </c>
      <c r="Y1420" s="2542">
        <v>410</v>
      </c>
      <c r="Z1420" s="2369" t="s">
        <v>204</v>
      </c>
      <c r="AA1420" s="1486">
        <v>150</v>
      </c>
      <c r="AB1420" s="131">
        <f t="shared" ref="AB1420" si="235">+Y1420*AA1420</f>
        <v>61500</v>
      </c>
      <c r="AC1420" s="2370">
        <f t="shared" ref="AC1420" si="236">+AB1420</f>
        <v>61500</v>
      </c>
      <c r="AD1420" s="2371"/>
      <c r="AE1420" s="1184" t="s">
        <v>199</v>
      </c>
      <c r="AF1420" s="1184" t="s">
        <v>199</v>
      </c>
      <c r="AG1420" s="1184" t="s">
        <v>199</v>
      </c>
      <c r="AH1420" s="2626"/>
    </row>
    <row r="1421" spans="1:34" s="18" customFormat="1" ht="21.95" customHeight="1" x14ac:dyDescent="0.25">
      <c r="A1421" s="2572"/>
      <c r="B1421" s="2578"/>
      <c r="C1421" s="2644"/>
      <c r="D1421" s="2676"/>
      <c r="E1421" s="2648"/>
      <c r="F1421" s="2712"/>
      <c r="G1421" s="2654"/>
      <c r="H1421" s="2699"/>
      <c r="I1421" s="2716"/>
      <c r="J1421" s="2719"/>
      <c r="K1421" s="2719"/>
      <c r="L1421" s="2688"/>
      <c r="M1421" s="2688"/>
      <c r="N1421" s="2648"/>
      <c r="O1421" s="2722"/>
      <c r="P1421" s="2725"/>
      <c r="Q1421" s="2706"/>
      <c r="R1421" s="2706"/>
      <c r="S1421" s="2706"/>
      <c r="T1421" s="2698"/>
      <c r="U1421" s="2640"/>
      <c r="V1421" s="2565" t="s">
        <v>642</v>
      </c>
      <c r="W1421" s="2540"/>
      <c r="X1421" s="2501" t="s">
        <v>256</v>
      </c>
      <c r="Y1421" s="2459"/>
      <c r="Z1421" s="2460"/>
      <c r="AA1421" s="2461"/>
      <c r="AB1421" s="775"/>
      <c r="AC1421" s="775"/>
      <c r="AD1421" s="2566">
        <f>+AC1422</f>
        <v>150000</v>
      </c>
      <c r="AE1421" s="1266"/>
      <c r="AF1421" s="1266"/>
      <c r="AG1421" s="1266"/>
      <c r="AH1421" s="2626"/>
    </row>
    <row r="1422" spans="1:34" s="18" customFormat="1" ht="58.5" customHeight="1" x14ac:dyDescent="0.25">
      <c r="A1422" s="2572"/>
      <c r="B1422" s="2578"/>
      <c r="C1422" s="2644"/>
      <c r="D1422" s="2676"/>
      <c r="E1422" s="2648"/>
      <c r="F1422" s="2712"/>
      <c r="G1422" s="2654"/>
      <c r="H1422" s="2699"/>
      <c r="I1422" s="2716"/>
      <c r="J1422" s="2719"/>
      <c r="K1422" s="2719"/>
      <c r="L1422" s="2688"/>
      <c r="M1422" s="2688"/>
      <c r="N1422" s="2648"/>
      <c r="O1422" s="2723"/>
      <c r="P1422" s="2725"/>
      <c r="Q1422" s="2706"/>
      <c r="R1422" s="2706"/>
      <c r="S1422" s="2706"/>
      <c r="T1422" s="2698"/>
      <c r="U1422" s="2640"/>
      <c r="V1422" s="2372"/>
      <c r="W1422" s="2373"/>
      <c r="X1422" s="2374" t="s">
        <v>3027</v>
      </c>
      <c r="Y1422" s="2375"/>
      <c r="Z1422" s="2376"/>
      <c r="AA1422" s="2377"/>
      <c r="AB1422" s="787"/>
      <c r="AC1422" s="787">
        <v>150000</v>
      </c>
      <c r="AD1422" s="2378"/>
      <c r="AE1422" s="1258"/>
      <c r="AF1422" s="1258"/>
      <c r="AG1422" s="1258" t="s">
        <v>199</v>
      </c>
      <c r="AH1422" s="2627"/>
    </row>
    <row r="1423" spans="1:34" ht="18" customHeight="1" x14ac:dyDescent="0.25">
      <c r="A1423" s="2572"/>
      <c r="B1423" s="2578"/>
      <c r="C1423" s="2674" t="s">
        <v>1</v>
      </c>
      <c r="D1423" s="2676" t="s">
        <v>2</v>
      </c>
      <c r="E1423" s="2677" t="s">
        <v>37</v>
      </c>
      <c r="F1423" s="2679" t="s">
        <v>200</v>
      </c>
      <c r="G1423" s="2699" t="s">
        <v>2824</v>
      </c>
      <c r="H1423" s="2699" t="s">
        <v>2825</v>
      </c>
      <c r="I1423" s="2681" t="s">
        <v>2826</v>
      </c>
      <c r="J1423" s="2685">
        <v>397</v>
      </c>
      <c r="K1423" s="2685">
        <v>200</v>
      </c>
      <c r="L1423" s="2688">
        <v>24</v>
      </c>
      <c r="M1423" s="2688">
        <v>24</v>
      </c>
      <c r="N1423" s="2677" t="s">
        <v>2827</v>
      </c>
      <c r="O1423" s="2701" t="s">
        <v>2828</v>
      </c>
      <c r="P1423" s="2703">
        <f>+AD1454+AD1463+AD1465+AD1467</f>
        <v>3974.3147999999997</v>
      </c>
      <c r="Q1423" s="2706">
        <v>0</v>
      </c>
      <c r="R1423" s="2706">
        <f>+AD1423+AD1469</f>
        <v>2411.25</v>
      </c>
      <c r="S1423" s="2706">
        <v>0</v>
      </c>
      <c r="T1423" s="2698">
        <f>SUM(P1423:S1494)</f>
        <v>6385.5648000000001</v>
      </c>
      <c r="U1423" s="2620" t="s">
        <v>2829</v>
      </c>
      <c r="V1423" s="2379" t="s">
        <v>638</v>
      </c>
      <c r="W1423" s="180"/>
      <c r="X1423" s="2380" t="s">
        <v>565</v>
      </c>
      <c r="Y1423" s="2381"/>
      <c r="Z1423" s="2382"/>
      <c r="AA1423" s="2383"/>
      <c r="AB1423" s="514"/>
      <c r="AC1423" s="514"/>
      <c r="AD1423" s="2384">
        <f>SUM(AC1424:AC1453)</f>
        <v>2411.25</v>
      </c>
      <c r="AE1423" s="1285"/>
      <c r="AF1423" s="60"/>
      <c r="AG1423" s="1285"/>
      <c r="AH1423" s="2671" t="s">
        <v>2988</v>
      </c>
    </row>
    <row r="1424" spans="1:34" ht="18" customHeight="1" x14ac:dyDescent="0.25">
      <c r="A1424" s="2572"/>
      <c r="B1424" s="2578"/>
      <c r="C1424" s="2618"/>
      <c r="D1424" s="2619"/>
      <c r="E1424" s="2620"/>
      <c r="F1424" s="2621"/>
      <c r="G1424" s="2700"/>
      <c r="H1424" s="2700"/>
      <c r="I1424" s="2622"/>
      <c r="J1424" s="2686"/>
      <c r="K1424" s="2686"/>
      <c r="L1424" s="2624"/>
      <c r="M1424" s="2624"/>
      <c r="N1424" s="2620"/>
      <c r="O1424" s="2702"/>
      <c r="P1424" s="2704"/>
      <c r="Q1424" s="2707"/>
      <c r="R1424" s="2707"/>
      <c r="S1424" s="2707"/>
      <c r="T1424" s="2709"/>
      <c r="U1424" s="2620"/>
      <c r="V1424" s="1284"/>
      <c r="W1424" s="1271" t="s">
        <v>200</v>
      </c>
      <c r="X1424" s="2316" t="s">
        <v>2830</v>
      </c>
      <c r="Y1424" s="1470">
        <v>200</v>
      </c>
      <c r="Z1424" s="2369" t="s">
        <v>2831</v>
      </c>
      <c r="AA1424" s="1486">
        <v>0.45</v>
      </c>
      <c r="AB1424" s="131">
        <f t="shared" si="233"/>
        <v>90</v>
      </c>
      <c r="AC1424" s="131">
        <f t="shared" si="234"/>
        <v>90</v>
      </c>
      <c r="AD1424" s="2371"/>
      <c r="AE1424" s="1184"/>
      <c r="AF1424" s="20"/>
      <c r="AG1424" s="1184" t="s">
        <v>199</v>
      </c>
      <c r="AH1424" s="2672"/>
    </row>
    <row r="1425" spans="1:34" ht="18" customHeight="1" x14ac:dyDescent="0.25">
      <c r="A1425" s="2572"/>
      <c r="B1425" s="2578"/>
      <c r="C1425" s="2618"/>
      <c r="D1425" s="2619"/>
      <c r="E1425" s="2620"/>
      <c r="F1425" s="2621"/>
      <c r="G1425" s="2700"/>
      <c r="H1425" s="2700"/>
      <c r="I1425" s="2622"/>
      <c r="J1425" s="2686"/>
      <c r="K1425" s="2686"/>
      <c r="L1425" s="2624"/>
      <c r="M1425" s="2624"/>
      <c r="N1425" s="2620"/>
      <c r="O1425" s="2702"/>
      <c r="P1425" s="2704"/>
      <c r="Q1425" s="2707"/>
      <c r="R1425" s="2707"/>
      <c r="S1425" s="2707"/>
      <c r="T1425" s="2709"/>
      <c r="U1425" s="2620"/>
      <c r="V1425" s="1284"/>
      <c r="W1425" s="1271" t="s">
        <v>200</v>
      </c>
      <c r="X1425" s="2316" t="s">
        <v>2832</v>
      </c>
      <c r="Y1425" s="1470">
        <v>400</v>
      </c>
      <c r="Z1425" s="2369" t="s">
        <v>2831</v>
      </c>
      <c r="AA1425" s="1486">
        <v>0.32</v>
      </c>
      <c r="AB1425" s="131">
        <f t="shared" si="233"/>
        <v>128</v>
      </c>
      <c r="AC1425" s="131">
        <f t="shared" si="234"/>
        <v>128</v>
      </c>
      <c r="AD1425" s="2371"/>
      <c r="AE1425" s="1184"/>
      <c r="AF1425" s="20"/>
      <c r="AG1425" s="1184" t="s">
        <v>199</v>
      </c>
      <c r="AH1425" s="2672"/>
    </row>
    <row r="1426" spans="1:34" ht="18" customHeight="1" x14ac:dyDescent="0.25">
      <c r="A1426" s="2572"/>
      <c r="B1426" s="2578"/>
      <c r="C1426" s="2618"/>
      <c r="D1426" s="2619"/>
      <c r="E1426" s="2620"/>
      <c r="F1426" s="2621"/>
      <c r="G1426" s="2700"/>
      <c r="H1426" s="2700"/>
      <c r="I1426" s="2622"/>
      <c r="J1426" s="2686"/>
      <c r="K1426" s="2686"/>
      <c r="L1426" s="2624"/>
      <c r="M1426" s="2624"/>
      <c r="N1426" s="2620"/>
      <c r="O1426" s="2702"/>
      <c r="P1426" s="2704"/>
      <c r="Q1426" s="2707"/>
      <c r="R1426" s="2707"/>
      <c r="S1426" s="2707"/>
      <c r="T1426" s="2709"/>
      <c r="U1426" s="2620"/>
      <c r="V1426" s="1284"/>
      <c r="W1426" s="1252" t="s">
        <v>200</v>
      </c>
      <c r="X1426" s="2316" t="s">
        <v>2833</v>
      </c>
      <c r="Y1426" s="1470">
        <v>400</v>
      </c>
      <c r="Z1426" s="2369" t="s">
        <v>2834</v>
      </c>
      <c r="AA1426" s="1486">
        <v>0.12</v>
      </c>
      <c r="AB1426" s="131">
        <f t="shared" si="233"/>
        <v>48</v>
      </c>
      <c r="AC1426" s="131">
        <f t="shared" si="234"/>
        <v>48</v>
      </c>
      <c r="AD1426" s="2371"/>
      <c r="AE1426" s="1184"/>
      <c r="AF1426" s="20"/>
      <c r="AG1426" s="1184" t="s">
        <v>199</v>
      </c>
      <c r="AH1426" s="2672"/>
    </row>
    <row r="1427" spans="1:34" ht="18" customHeight="1" x14ac:dyDescent="0.25">
      <c r="A1427" s="2572"/>
      <c r="B1427" s="2578"/>
      <c r="C1427" s="2618"/>
      <c r="D1427" s="2619"/>
      <c r="E1427" s="2620"/>
      <c r="F1427" s="2621"/>
      <c r="G1427" s="2700"/>
      <c r="H1427" s="2700"/>
      <c r="I1427" s="2622"/>
      <c r="J1427" s="2686"/>
      <c r="K1427" s="2686"/>
      <c r="L1427" s="2624"/>
      <c r="M1427" s="2624"/>
      <c r="N1427" s="2620"/>
      <c r="O1427" s="2702"/>
      <c r="P1427" s="2704"/>
      <c r="Q1427" s="2707"/>
      <c r="R1427" s="2707"/>
      <c r="S1427" s="2707"/>
      <c r="T1427" s="2709"/>
      <c r="U1427" s="2620"/>
      <c r="V1427" s="1284"/>
      <c r="W1427" s="1252" t="s">
        <v>200</v>
      </c>
      <c r="X1427" s="2316" t="s">
        <v>2835</v>
      </c>
      <c r="Y1427" s="1470">
        <v>20</v>
      </c>
      <c r="Z1427" s="2369" t="s">
        <v>2831</v>
      </c>
      <c r="AA1427" s="1486">
        <v>0.19</v>
      </c>
      <c r="AB1427" s="131">
        <f t="shared" si="233"/>
        <v>3.8</v>
      </c>
      <c r="AC1427" s="131">
        <f t="shared" si="234"/>
        <v>3.8</v>
      </c>
      <c r="AD1427" s="2371"/>
      <c r="AE1427" s="1184"/>
      <c r="AF1427" s="20"/>
      <c r="AG1427" s="1184" t="s">
        <v>199</v>
      </c>
      <c r="AH1427" s="2672"/>
    </row>
    <row r="1428" spans="1:34" ht="18" customHeight="1" x14ac:dyDescent="0.25">
      <c r="A1428" s="2572"/>
      <c r="B1428" s="2578"/>
      <c r="C1428" s="2618"/>
      <c r="D1428" s="2619"/>
      <c r="E1428" s="2620"/>
      <c r="F1428" s="2621"/>
      <c r="G1428" s="2700"/>
      <c r="H1428" s="2700"/>
      <c r="I1428" s="2622"/>
      <c r="J1428" s="2686"/>
      <c r="K1428" s="2686"/>
      <c r="L1428" s="2624"/>
      <c r="M1428" s="2624"/>
      <c r="N1428" s="2620"/>
      <c r="O1428" s="2702"/>
      <c r="P1428" s="2704"/>
      <c r="Q1428" s="2707"/>
      <c r="R1428" s="2707"/>
      <c r="S1428" s="2707"/>
      <c r="T1428" s="2709"/>
      <c r="U1428" s="2620"/>
      <c r="V1428" s="1284"/>
      <c r="W1428" s="1252" t="s">
        <v>200</v>
      </c>
      <c r="X1428" s="2316" t="s">
        <v>2836</v>
      </c>
      <c r="Y1428" s="1470">
        <v>70</v>
      </c>
      <c r="Z1428" s="2369" t="s">
        <v>2837</v>
      </c>
      <c r="AA1428" s="1486">
        <v>1.34</v>
      </c>
      <c r="AB1428" s="131">
        <f t="shared" si="233"/>
        <v>93.800000000000011</v>
      </c>
      <c r="AC1428" s="131">
        <f t="shared" si="234"/>
        <v>93.800000000000011</v>
      </c>
      <c r="AD1428" s="2371"/>
      <c r="AE1428" s="1184"/>
      <c r="AF1428" s="20"/>
      <c r="AG1428" s="1184" t="s">
        <v>199</v>
      </c>
      <c r="AH1428" s="2672"/>
    </row>
    <row r="1429" spans="1:34" ht="18" customHeight="1" x14ac:dyDescent="0.25">
      <c r="A1429" s="2572"/>
      <c r="B1429" s="2578"/>
      <c r="C1429" s="2618"/>
      <c r="D1429" s="2619"/>
      <c r="E1429" s="2620"/>
      <c r="F1429" s="2621"/>
      <c r="G1429" s="2700"/>
      <c r="H1429" s="2700"/>
      <c r="I1429" s="2622"/>
      <c r="J1429" s="2686"/>
      <c r="K1429" s="2686"/>
      <c r="L1429" s="2624"/>
      <c r="M1429" s="2624"/>
      <c r="N1429" s="2620"/>
      <c r="O1429" s="2702"/>
      <c r="P1429" s="2704"/>
      <c r="Q1429" s="2707"/>
      <c r="R1429" s="2707"/>
      <c r="S1429" s="2707"/>
      <c r="T1429" s="2709"/>
      <c r="U1429" s="2620"/>
      <c r="V1429" s="1284"/>
      <c r="W1429" s="1252" t="s">
        <v>200</v>
      </c>
      <c r="X1429" s="2316" t="s">
        <v>2838</v>
      </c>
      <c r="Y1429" s="1470">
        <v>10</v>
      </c>
      <c r="Z1429" s="2369" t="s">
        <v>2839</v>
      </c>
      <c r="AA1429" s="1486">
        <v>5.78</v>
      </c>
      <c r="AB1429" s="131">
        <f t="shared" si="233"/>
        <v>57.800000000000004</v>
      </c>
      <c r="AC1429" s="131">
        <f t="shared" si="234"/>
        <v>57.800000000000004</v>
      </c>
      <c r="AD1429" s="2371"/>
      <c r="AE1429" s="1184"/>
      <c r="AF1429" s="20"/>
      <c r="AG1429" s="1184" t="s">
        <v>199</v>
      </c>
      <c r="AH1429" s="2672"/>
    </row>
    <row r="1430" spans="1:34" ht="18" customHeight="1" x14ac:dyDescent="0.25">
      <c r="A1430" s="2572"/>
      <c r="B1430" s="2578"/>
      <c r="C1430" s="2618"/>
      <c r="D1430" s="2619"/>
      <c r="E1430" s="2620"/>
      <c r="F1430" s="2621"/>
      <c r="G1430" s="2700"/>
      <c r="H1430" s="2700"/>
      <c r="I1430" s="2622"/>
      <c r="J1430" s="2686"/>
      <c r="K1430" s="2686"/>
      <c r="L1430" s="2624"/>
      <c r="M1430" s="2624"/>
      <c r="N1430" s="2620"/>
      <c r="O1430" s="2702"/>
      <c r="P1430" s="2704"/>
      <c r="Q1430" s="2707"/>
      <c r="R1430" s="2707"/>
      <c r="S1430" s="2707"/>
      <c r="T1430" s="2709"/>
      <c r="U1430" s="2620"/>
      <c r="V1430" s="1284"/>
      <c r="W1430" s="1252" t="s">
        <v>200</v>
      </c>
      <c r="X1430" s="2316" t="s">
        <v>2840</v>
      </c>
      <c r="Y1430" s="1470">
        <v>195</v>
      </c>
      <c r="Z1430" s="2369" t="s">
        <v>2841</v>
      </c>
      <c r="AA1430" s="1486">
        <v>0.5</v>
      </c>
      <c r="AB1430" s="131">
        <f t="shared" si="233"/>
        <v>97.5</v>
      </c>
      <c r="AC1430" s="131">
        <f t="shared" si="234"/>
        <v>97.5</v>
      </c>
      <c r="AD1430" s="2371"/>
      <c r="AE1430" s="1184"/>
      <c r="AF1430" s="20"/>
      <c r="AG1430" s="1184" t="s">
        <v>199</v>
      </c>
      <c r="AH1430" s="2672"/>
    </row>
    <row r="1431" spans="1:34" ht="18" customHeight="1" x14ac:dyDescent="0.25">
      <c r="A1431" s="2572"/>
      <c r="B1431" s="2578"/>
      <c r="C1431" s="2618"/>
      <c r="D1431" s="2619"/>
      <c r="E1431" s="2620"/>
      <c r="F1431" s="2621"/>
      <c r="G1431" s="2700"/>
      <c r="H1431" s="2700"/>
      <c r="I1431" s="2622"/>
      <c r="J1431" s="2686"/>
      <c r="K1431" s="2686"/>
      <c r="L1431" s="2624"/>
      <c r="M1431" s="2624"/>
      <c r="N1431" s="2620"/>
      <c r="O1431" s="2702"/>
      <c r="P1431" s="2704"/>
      <c r="Q1431" s="2707"/>
      <c r="R1431" s="2707"/>
      <c r="S1431" s="2707"/>
      <c r="T1431" s="2709"/>
      <c r="U1431" s="2620"/>
      <c r="V1431" s="1284"/>
      <c r="W1431" s="1252" t="s">
        <v>200</v>
      </c>
      <c r="X1431" s="2316" t="s">
        <v>2842</v>
      </c>
      <c r="Y1431" s="1470">
        <v>800</v>
      </c>
      <c r="Z1431" s="2369" t="s">
        <v>2831</v>
      </c>
      <c r="AA1431" s="1486">
        <v>0.04</v>
      </c>
      <c r="AB1431" s="131">
        <f t="shared" si="233"/>
        <v>32</v>
      </c>
      <c r="AC1431" s="131">
        <f>+AB1431</f>
        <v>32</v>
      </c>
      <c r="AD1431" s="2371"/>
      <c r="AE1431" s="1184"/>
      <c r="AF1431" s="20"/>
      <c r="AG1431" s="1184" t="s">
        <v>199</v>
      </c>
      <c r="AH1431" s="2672"/>
    </row>
    <row r="1432" spans="1:34" ht="18" customHeight="1" x14ac:dyDescent="0.25">
      <c r="A1432" s="2572"/>
      <c r="B1432" s="2578"/>
      <c r="C1432" s="2618"/>
      <c r="D1432" s="2619"/>
      <c r="E1432" s="2620"/>
      <c r="F1432" s="2621"/>
      <c r="G1432" s="2700"/>
      <c r="H1432" s="2700"/>
      <c r="I1432" s="2622"/>
      <c r="J1432" s="2686"/>
      <c r="K1432" s="2686"/>
      <c r="L1432" s="2624"/>
      <c r="M1432" s="2624"/>
      <c r="N1432" s="2620"/>
      <c r="O1432" s="2702"/>
      <c r="P1432" s="2704"/>
      <c r="Q1432" s="2707"/>
      <c r="R1432" s="2707"/>
      <c r="S1432" s="2707"/>
      <c r="T1432" s="2709"/>
      <c r="U1432" s="2620"/>
      <c r="V1432" s="1284"/>
      <c r="W1432" s="1252" t="s">
        <v>200</v>
      </c>
      <c r="X1432" s="2316" t="s">
        <v>2843</v>
      </c>
      <c r="Y1432" s="1470">
        <v>70</v>
      </c>
      <c r="Z1432" s="2369" t="s">
        <v>2844</v>
      </c>
      <c r="AA1432" s="1486">
        <v>3.9</v>
      </c>
      <c r="AB1432" s="131">
        <f t="shared" si="233"/>
        <v>273</v>
      </c>
      <c r="AC1432" s="131">
        <f t="shared" ref="AC1432:AC1462" si="237">+AB1432</f>
        <v>273</v>
      </c>
      <c r="AD1432" s="2371"/>
      <c r="AE1432" s="1184"/>
      <c r="AF1432" s="20"/>
      <c r="AG1432" s="1184" t="s">
        <v>199</v>
      </c>
      <c r="AH1432" s="2672"/>
    </row>
    <row r="1433" spans="1:34" ht="18" customHeight="1" x14ac:dyDescent="0.25">
      <c r="A1433" s="2572"/>
      <c r="B1433" s="2578"/>
      <c r="C1433" s="2618"/>
      <c r="D1433" s="2619"/>
      <c r="E1433" s="2620"/>
      <c r="F1433" s="2621"/>
      <c r="G1433" s="2700"/>
      <c r="H1433" s="2700"/>
      <c r="I1433" s="2622"/>
      <c r="J1433" s="2686"/>
      <c r="K1433" s="2686"/>
      <c r="L1433" s="2624"/>
      <c r="M1433" s="2624"/>
      <c r="N1433" s="2620"/>
      <c r="O1433" s="2702"/>
      <c r="P1433" s="2704"/>
      <c r="Q1433" s="2707"/>
      <c r="R1433" s="2707"/>
      <c r="S1433" s="2707"/>
      <c r="T1433" s="2709"/>
      <c r="U1433" s="2620"/>
      <c r="V1433" s="1284"/>
      <c r="W1433" s="1252" t="s">
        <v>200</v>
      </c>
      <c r="X1433" s="2316" t="s">
        <v>2845</v>
      </c>
      <c r="Y1433" s="1470">
        <v>150</v>
      </c>
      <c r="Z1433" s="2369" t="s">
        <v>2834</v>
      </c>
      <c r="AA1433" s="1486">
        <v>1.25</v>
      </c>
      <c r="AB1433" s="131">
        <f t="shared" si="233"/>
        <v>187.5</v>
      </c>
      <c r="AC1433" s="131">
        <f t="shared" si="237"/>
        <v>187.5</v>
      </c>
      <c r="AD1433" s="2371"/>
      <c r="AE1433" s="1184"/>
      <c r="AF1433" s="20"/>
      <c r="AG1433" s="1184" t="s">
        <v>199</v>
      </c>
      <c r="AH1433" s="2672"/>
    </row>
    <row r="1434" spans="1:34" ht="18" customHeight="1" x14ac:dyDescent="0.25">
      <c r="A1434" s="2572"/>
      <c r="B1434" s="2578"/>
      <c r="C1434" s="2618"/>
      <c r="D1434" s="2619"/>
      <c r="E1434" s="2620"/>
      <c r="F1434" s="2621"/>
      <c r="G1434" s="2700"/>
      <c r="H1434" s="2700"/>
      <c r="I1434" s="2622"/>
      <c r="J1434" s="2686"/>
      <c r="K1434" s="2686"/>
      <c r="L1434" s="2624"/>
      <c r="M1434" s="2624"/>
      <c r="N1434" s="2620"/>
      <c r="O1434" s="2702"/>
      <c r="P1434" s="2704"/>
      <c r="Q1434" s="2707"/>
      <c r="R1434" s="2707"/>
      <c r="S1434" s="2707"/>
      <c r="T1434" s="2709"/>
      <c r="U1434" s="2620"/>
      <c r="V1434" s="1284"/>
      <c r="W1434" s="1252" t="s">
        <v>200</v>
      </c>
      <c r="X1434" s="2316" t="s">
        <v>2846</v>
      </c>
      <c r="Y1434" s="1470">
        <v>200</v>
      </c>
      <c r="Z1434" s="2369" t="s">
        <v>2831</v>
      </c>
      <c r="AA1434" s="1486">
        <v>0.44</v>
      </c>
      <c r="AB1434" s="131">
        <f t="shared" si="233"/>
        <v>88</v>
      </c>
      <c r="AC1434" s="131">
        <f t="shared" si="237"/>
        <v>88</v>
      </c>
      <c r="AD1434" s="2371"/>
      <c r="AE1434" s="1184"/>
      <c r="AF1434" s="20"/>
      <c r="AG1434" s="1184" t="s">
        <v>199</v>
      </c>
      <c r="AH1434" s="2672"/>
    </row>
    <row r="1435" spans="1:34" ht="18" customHeight="1" x14ac:dyDescent="0.25">
      <c r="A1435" s="2572"/>
      <c r="B1435" s="2578"/>
      <c r="C1435" s="2618"/>
      <c r="D1435" s="2619"/>
      <c r="E1435" s="2620"/>
      <c r="F1435" s="2621"/>
      <c r="G1435" s="2700"/>
      <c r="H1435" s="2700"/>
      <c r="I1435" s="2622"/>
      <c r="J1435" s="2686"/>
      <c r="K1435" s="2686"/>
      <c r="L1435" s="2624"/>
      <c r="M1435" s="2624"/>
      <c r="N1435" s="2620"/>
      <c r="O1435" s="2702"/>
      <c r="P1435" s="2704"/>
      <c r="Q1435" s="2707"/>
      <c r="R1435" s="2707"/>
      <c r="S1435" s="2707"/>
      <c r="T1435" s="2709"/>
      <c r="U1435" s="2620"/>
      <c r="V1435" s="1284"/>
      <c r="W1435" s="1252" t="s">
        <v>200</v>
      </c>
      <c r="X1435" s="2316" t="s">
        <v>2847</v>
      </c>
      <c r="Y1435" s="1470">
        <v>200</v>
      </c>
      <c r="Z1435" s="2369" t="s">
        <v>2834</v>
      </c>
      <c r="AA1435" s="1486">
        <v>0.98</v>
      </c>
      <c r="AB1435" s="131">
        <f t="shared" si="233"/>
        <v>196</v>
      </c>
      <c r="AC1435" s="131">
        <f t="shared" si="237"/>
        <v>196</v>
      </c>
      <c r="AD1435" s="2371"/>
      <c r="AE1435" s="1184"/>
      <c r="AF1435" s="20"/>
      <c r="AG1435" s="1184" t="s">
        <v>199</v>
      </c>
      <c r="AH1435" s="2672"/>
    </row>
    <row r="1436" spans="1:34" ht="18" customHeight="1" x14ac:dyDescent="0.25">
      <c r="A1436" s="2572"/>
      <c r="B1436" s="2578"/>
      <c r="C1436" s="2618"/>
      <c r="D1436" s="2619"/>
      <c r="E1436" s="2620"/>
      <c r="F1436" s="2621"/>
      <c r="G1436" s="2700"/>
      <c r="H1436" s="2700"/>
      <c r="I1436" s="2622"/>
      <c r="J1436" s="2686"/>
      <c r="K1436" s="2686"/>
      <c r="L1436" s="2624"/>
      <c r="M1436" s="2624"/>
      <c r="N1436" s="2620"/>
      <c r="O1436" s="2702"/>
      <c r="P1436" s="2704"/>
      <c r="Q1436" s="2707"/>
      <c r="R1436" s="2707"/>
      <c r="S1436" s="2707"/>
      <c r="T1436" s="2709"/>
      <c r="U1436" s="2620"/>
      <c r="V1436" s="1284"/>
      <c r="W1436" s="1252" t="s">
        <v>200</v>
      </c>
      <c r="X1436" s="2316" t="s">
        <v>2848</v>
      </c>
      <c r="Y1436" s="1470">
        <v>300</v>
      </c>
      <c r="Z1436" s="2369" t="s">
        <v>2831</v>
      </c>
      <c r="AA1436" s="1486">
        <v>0.25</v>
      </c>
      <c r="AB1436" s="131">
        <f t="shared" si="233"/>
        <v>75</v>
      </c>
      <c r="AC1436" s="131">
        <f t="shared" si="237"/>
        <v>75</v>
      </c>
      <c r="AD1436" s="2371"/>
      <c r="AE1436" s="1184"/>
      <c r="AF1436" s="20"/>
      <c r="AG1436" s="1184" t="s">
        <v>199</v>
      </c>
      <c r="AH1436" s="2672"/>
    </row>
    <row r="1437" spans="1:34" ht="18" customHeight="1" x14ac:dyDescent="0.25">
      <c r="A1437" s="2572"/>
      <c r="B1437" s="2578"/>
      <c r="C1437" s="2618"/>
      <c r="D1437" s="2619"/>
      <c r="E1437" s="2620"/>
      <c r="F1437" s="2621"/>
      <c r="G1437" s="2700"/>
      <c r="H1437" s="2700"/>
      <c r="I1437" s="2622"/>
      <c r="J1437" s="2686"/>
      <c r="K1437" s="2686"/>
      <c r="L1437" s="2624"/>
      <c r="M1437" s="2624"/>
      <c r="N1437" s="2620"/>
      <c r="O1437" s="2702"/>
      <c r="P1437" s="2704"/>
      <c r="Q1437" s="2707"/>
      <c r="R1437" s="2707"/>
      <c r="S1437" s="2707"/>
      <c r="T1437" s="2709"/>
      <c r="U1437" s="2620"/>
      <c r="V1437" s="1284"/>
      <c r="W1437" s="1252" t="s">
        <v>200</v>
      </c>
      <c r="X1437" s="2316" t="s">
        <v>2849</v>
      </c>
      <c r="Y1437" s="2317">
        <v>300</v>
      </c>
      <c r="Z1437" s="2369" t="s">
        <v>2831</v>
      </c>
      <c r="AA1437" s="1486">
        <v>0.35</v>
      </c>
      <c r="AB1437" s="131">
        <f t="shared" si="233"/>
        <v>105</v>
      </c>
      <c r="AC1437" s="131">
        <f t="shared" si="237"/>
        <v>105</v>
      </c>
      <c r="AD1437" s="2371"/>
      <c r="AE1437" s="1184"/>
      <c r="AF1437" s="20"/>
      <c r="AG1437" s="1184" t="s">
        <v>199</v>
      </c>
      <c r="AH1437" s="2672"/>
    </row>
    <row r="1438" spans="1:34" ht="18" customHeight="1" x14ac:dyDescent="0.25">
      <c r="A1438" s="2572"/>
      <c r="B1438" s="2578"/>
      <c r="C1438" s="2618"/>
      <c r="D1438" s="2619"/>
      <c r="E1438" s="2620"/>
      <c r="F1438" s="2621"/>
      <c r="G1438" s="2700"/>
      <c r="H1438" s="2700"/>
      <c r="I1438" s="2622"/>
      <c r="J1438" s="2686"/>
      <c r="K1438" s="2686"/>
      <c r="L1438" s="2624"/>
      <c r="M1438" s="2624"/>
      <c r="N1438" s="2620"/>
      <c r="O1438" s="2702"/>
      <c r="P1438" s="2704"/>
      <c r="Q1438" s="2707"/>
      <c r="R1438" s="2707"/>
      <c r="S1438" s="2707"/>
      <c r="T1438" s="2709"/>
      <c r="U1438" s="2620"/>
      <c r="V1438" s="1284"/>
      <c r="W1438" s="1252" t="s">
        <v>200</v>
      </c>
      <c r="X1438" s="2316" t="s">
        <v>2850</v>
      </c>
      <c r="Y1438" s="2317">
        <v>90</v>
      </c>
      <c r="Z1438" s="2369" t="s">
        <v>2851</v>
      </c>
      <c r="AA1438" s="1486">
        <v>0.4</v>
      </c>
      <c r="AB1438" s="131">
        <f t="shared" si="233"/>
        <v>36</v>
      </c>
      <c r="AC1438" s="131">
        <f t="shared" si="237"/>
        <v>36</v>
      </c>
      <c r="AD1438" s="2371"/>
      <c r="AE1438" s="1184"/>
      <c r="AF1438" s="20"/>
      <c r="AG1438" s="1184" t="s">
        <v>199</v>
      </c>
      <c r="AH1438" s="2672"/>
    </row>
    <row r="1439" spans="1:34" ht="18" customHeight="1" x14ac:dyDescent="0.25">
      <c r="A1439" s="2572"/>
      <c r="B1439" s="2578"/>
      <c r="C1439" s="2618"/>
      <c r="D1439" s="2619"/>
      <c r="E1439" s="2620"/>
      <c r="F1439" s="2621"/>
      <c r="G1439" s="2700"/>
      <c r="H1439" s="2700"/>
      <c r="I1439" s="2622"/>
      <c r="J1439" s="2686"/>
      <c r="K1439" s="2686"/>
      <c r="L1439" s="2624"/>
      <c r="M1439" s="2624"/>
      <c r="N1439" s="2620"/>
      <c r="O1439" s="2702"/>
      <c r="P1439" s="2704"/>
      <c r="Q1439" s="2707"/>
      <c r="R1439" s="2707"/>
      <c r="S1439" s="2707"/>
      <c r="T1439" s="2709"/>
      <c r="U1439" s="2620"/>
      <c r="V1439" s="1284"/>
      <c r="W1439" s="1252" t="s">
        <v>200</v>
      </c>
      <c r="X1439" s="2316" t="s">
        <v>2852</v>
      </c>
      <c r="Y1439" s="2317">
        <v>20</v>
      </c>
      <c r="Z1439" s="2369" t="s">
        <v>2851</v>
      </c>
      <c r="AA1439" s="1486">
        <v>4.54</v>
      </c>
      <c r="AB1439" s="131">
        <f t="shared" si="233"/>
        <v>90.8</v>
      </c>
      <c r="AC1439" s="131">
        <f t="shared" si="237"/>
        <v>90.8</v>
      </c>
      <c r="AD1439" s="2371"/>
      <c r="AE1439" s="1184"/>
      <c r="AF1439" s="20"/>
      <c r="AG1439" s="1184" t="s">
        <v>199</v>
      </c>
      <c r="AH1439" s="2672"/>
    </row>
    <row r="1440" spans="1:34" ht="18" customHeight="1" x14ac:dyDescent="0.25">
      <c r="A1440" s="2572"/>
      <c r="B1440" s="2578"/>
      <c r="C1440" s="2618"/>
      <c r="D1440" s="2619"/>
      <c r="E1440" s="2620"/>
      <c r="F1440" s="2621"/>
      <c r="G1440" s="2700"/>
      <c r="H1440" s="2700"/>
      <c r="I1440" s="2622"/>
      <c r="J1440" s="2686"/>
      <c r="K1440" s="2686"/>
      <c r="L1440" s="2624"/>
      <c r="M1440" s="2624"/>
      <c r="N1440" s="2620"/>
      <c r="O1440" s="2702"/>
      <c r="P1440" s="2704"/>
      <c r="Q1440" s="2707"/>
      <c r="R1440" s="2707"/>
      <c r="S1440" s="2707"/>
      <c r="T1440" s="2709"/>
      <c r="U1440" s="2620"/>
      <c r="V1440" s="1284"/>
      <c r="W1440" s="1252" t="s">
        <v>200</v>
      </c>
      <c r="X1440" s="2316" t="s">
        <v>2853</v>
      </c>
      <c r="Y1440" s="2317">
        <v>150</v>
      </c>
      <c r="Z1440" s="2369" t="s">
        <v>2831</v>
      </c>
      <c r="AA1440" s="1486">
        <v>0.45</v>
      </c>
      <c r="AB1440" s="131">
        <f t="shared" si="233"/>
        <v>67.5</v>
      </c>
      <c r="AC1440" s="131">
        <f t="shared" si="237"/>
        <v>67.5</v>
      </c>
      <c r="AD1440" s="2371"/>
      <c r="AE1440" s="1184"/>
      <c r="AF1440" s="20"/>
      <c r="AG1440" s="1184" t="s">
        <v>199</v>
      </c>
      <c r="AH1440" s="2672"/>
    </row>
    <row r="1441" spans="1:34" ht="18" customHeight="1" x14ac:dyDescent="0.25">
      <c r="A1441" s="2572"/>
      <c r="B1441" s="2578"/>
      <c r="C1441" s="2618"/>
      <c r="D1441" s="2619"/>
      <c r="E1441" s="2620"/>
      <c r="F1441" s="2621"/>
      <c r="G1441" s="2700"/>
      <c r="H1441" s="2700"/>
      <c r="I1441" s="2622"/>
      <c r="J1441" s="2686"/>
      <c r="K1441" s="2686"/>
      <c r="L1441" s="2624"/>
      <c r="M1441" s="2624"/>
      <c r="N1441" s="2620"/>
      <c r="O1441" s="2702"/>
      <c r="P1441" s="2704"/>
      <c r="Q1441" s="2707"/>
      <c r="R1441" s="2707"/>
      <c r="S1441" s="2707"/>
      <c r="T1441" s="2709"/>
      <c r="U1441" s="2620"/>
      <c r="V1441" s="1284"/>
      <c r="W1441" s="1252" t="s">
        <v>200</v>
      </c>
      <c r="X1441" s="2316" t="s">
        <v>2854</v>
      </c>
      <c r="Y1441" s="2317">
        <v>2</v>
      </c>
      <c r="Z1441" s="2369" t="s">
        <v>2855</v>
      </c>
      <c r="AA1441" s="1486">
        <v>3.5</v>
      </c>
      <c r="AB1441" s="131">
        <f t="shared" si="233"/>
        <v>7</v>
      </c>
      <c r="AC1441" s="131">
        <f t="shared" si="237"/>
        <v>7</v>
      </c>
      <c r="AD1441" s="2371"/>
      <c r="AE1441" s="1184"/>
      <c r="AF1441" s="20"/>
      <c r="AG1441" s="1184" t="s">
        <v>199</v>
      </c>
      <c r="AH1441" s="2672"/>
    </row>
    <row r="1442" spans="1:34" ht="18" customHeight="1" x14ac:dyDescent="0.25">
      <c r="A1442" s="2572"/>
      <c r="B1442" s="2578"/>
      <c r="C1442" s="2618"/>
      <c r="D1442" s="2619"/>
      <c r="E1442" s="2620"/>
      <c r="F1442" s="2621"/>
      <c r="G1442" s="2700"/>
      <c r="H1442" s="2700"/>
      <c r="I1442" s="2622"/>
      <c r="J1442" s="2686"/>
      <c r="K1442" s="2686"/>
      <c r="L1442" s="2624"/>
      <c r="M1442" s="2624"/>
      <c r="N1442" s="2620"/>
      <c r="O1442" s="2702"/>
      <c r="P1442" s="2704"/>
      <c r="Q1442" s="2707"/>
      <c r="R1442" s="2707"/>
      <c r="S1442" s="2707"/>
      <c r="T1442" s="2709"/>
      <c r="U1442" s="2620"/>
      <c r="V1442" s="1284"/>
      <c r="W1442" s="1252" t="s">
        <v>200</v>
      </c>
      <c r="X1442" s="2316" t="s">
        <v>2856</v>
      </c>
      <c r="Y1442" s="2317">
        <v>1</v>
      </c>
      <c r="Z1442" s="2369" t="s">
        <v>2855</v>
      </c>
      <c r="AA1442" s="1486">
        <v>5</v>
      </c>
      <c r="AB1442" s="131">
        <f t="shared" si="233"/>
        <v>5</v>
      </c>
      <c r="AC1442" s="131">
        <f t="shared" si="237"/>
        <v>5</v>
      </c>
      <c r="AD1442" s="2371"/>
      <c r="AE1442" s="1184"/>
      <c r="AF1442" s="20"/>
      <c r="AG1442" s="1184" t="s">
        <v>199</v>
      </c>
      <c r="AH1442" s="2672"/>
    </row>
    <row r="1443" spans="1:34" ht="18" customHeight="1" x14ac:dyDescent="0.25">
      <c r="A1443" s="2572"/>
      <c r="B1443" s="2578"/>
      <c r="C1443" s="2618"/>
      <c r="D1443" s="2619"/>
      <c r="E1443" s="2620"/>
      <c r="F1443" s="2621"/>
      <c r="G1443" s="2700"/>
      <c r="H1443" s="2700"/>
      <c r="I1443" s="2622"/>
      <c r="J1443" s="2686"/>
      <c r="K1443" s="2686"/>
      <c r="L1443" s="2624"/>
      <c r="M1443" s="2624"/>
      <c r="N1443" s="2620"/>
      <c r="O1443" s="2702"/>
      <c r="P1443" s="2704"/>
      <c r="Q1443" s="2707"/>
      <c r="R1443" s="2707"/>
      <c r="S1443" s="2707"/>
      <c r="T1443" s="2709"/>
      <c r="U1443" s="2620"/>
      <c r="V1443" s="1284"/>
      <c r="W1443" s="1252" t="s">
        <v>200</v>
      </c>
      <c r="X1443" s="2316" t="s">
        <v>2857</v>
      </c>
      <c r="Y1443" s="2317">
        <v>400</v>
      </c>
      <c r="Z1443" s="2369" t="s">
        <v>2858</v>
      </c>
      <c r="AA1443" s="1486">
        <v>0.08</v>
      </c>
      <c r="AB1443" s="131">
        <f t="shared" si="233"/>
        <v>32</v>
      </c>
      <c r="AC1443" s="131">
        <f t="shared" si="237"/>
        <v>32</v>
      </c>
      <c r="AD1443" s="2371"/>
      <c r="AE1443" s="1184"/>
      <c r="AF1443" s="20"/>
      <c r="AG1443" s="1184" t="s">
        <v>199</v>
      </c>
      <c r="AH1443" s="2672"/>
    </row>
    <row r="1444" spans="1:34" ht="18" customHeight="1" x14ac:dyDescent="0.25">
      <c r="A1444" s="2572"/>
      <c r="B1444" s="2578"/>
      <c r="C1444" s="2618"/>
      <c r="D1444" s="2619"/>
      <c r="E1444" s="2620"/>
      <c r="F1444" s="2621"/>
      <c r="G1444" s="2700"/>
      <c r="H1444" s="2700"/>
      <c r="I1444" s="2622"/>
      <c r="J1444" s="2686"/>
      <c r="K1444" s="2686"/>
      <c r="L1444" s="2624"/>
      <c r="M1444" s="2624"/>
      <c r="N1444" s="2620"/>
      <c r="O1444" s="2702"/>
      <c r="P1444" s="2704"/>
      <c r="Q1444" s="2707"/>
      <c r="R1444" s="2707"/>
      <c r="S1444" s="2707"/>
      <c r="T1444" s="2709"/>
      <c r="U1444" s="2620"/>
      <c r="V1444" s="1284"/>
      <c r="W1444" s="1252" t="s">
        <v>200</v>
      </c>
      <c r="X1444" s="2316" t="s">
        <v>2859</v>
      </c>
      <c r="Y1444" s="2317">
        <v>50</v>
      </c>
      <c r="Z1444" s="2369" t="s">
        <v>2851</v>
      </c>
      <c r="AA1444" s="1486">
        <v>0.53</v>
      </c>
      <c r="AB1444" s="131">
        <f t="shared" si="233"/>
        <v>26.5</v>
      </c>
      <c r="AC1444" s="131">
        <f t="shared" si="237"/>
        <v>26.5</v>
      </c>
      <c r="AD1444" s="2371"/>
      <c r="AE1444" s="1184"/>
      <c r="AF1444" s="20"/>
      <c r="AG1444" s="1184" t="s">
        <v>199</v>
      </c>
      <c r="AH1444" s="2672"/>
    </row>
    <row r="1445" spans="1:34" ht="18" customHeight="1" x14ac:dyDescent="0.25">
      <c r="A1445" s="2572"/>
      <c r="B1445" s="2578"/>
      <c r="C1445" s="2618"/>
      <c r="D1445" s="2619"/>
      <c r="E1445" s="2620"/>
      <c r="F1445" s="2621"/>
      <c r="G1445" s="2700"/>
      <c r="H1445" s="2700"/>
      <c r="I1445" s="2622"/>
      <c r="J1445" s="2686"/>
      <c r="K1445" s="2686"/>
      <c r="L1445" s="2624"/>
      <c r="M1445" s="2624"/>
      <c r="N1445" s="2620"/>
      <c r="O1445" s="2702"/>
      <c r="P1445" s="2704"/>
      <c r="Q1445" s="2707"/>
      <c r="R1445" s="2707"/>
      <c r="S1445" s="2707"/>
      <c r="T1445" s="2709"/>
      <c r="U1445" s="2620"/>
      <c r="V1445" s="1284"/>
      <c r="W1445" s="1252" t="s">
        <v>200</v>
      </c>
      <c r="X1445" s="2316" t="s">
        <v>2860</v>
      </c>
      <c r="Y1445" s="2317">
        <v>5</v>
      </c>
      <c r="Z1445" s="2369" t="s">
        <v>2855</v>
      </c>
      <c r="AA1445" s="1486">
        <v>2.9</v>
      </c>
      <c r="AB1445" s="131">
        <f t="shared" si="233"/>
        <v>14.5</v>
      </c>
      <c r="AC1445" s="131">
        <f t="shared" si="237"/>
        <v>14.5</v>
      </c>
      <c r="AD1445" s="2371"/>
      <c r="AE1445" s="1184"/>
      <c r="AF1445" s="20"/>
      <c r="AG1445" s="1184" t="s">
        <v>199</v>
      </c>
      <c r="AH1445" s="2672"/>
    </row>
    <row r="1446" spans="1:34" ht="18" customHeight="1" x14ac:dyDescent="0.25">
      <c r="A1446" s="2572"/>
      <c r="B1446" s="2578"/>
      <c r="C1446" s="2618"/>
      <c r="D1446" s="2619"/>
      <c r="E1446" s="2620"/>
      <c r="F1446" s="2621"/>
      <c r="G1446" s="2700"/>
      <c r="H1446" s="2700"/>
      <c r="I1446" s="2622"/>
      <c r="J1446" s="2686"/>
      <c r="K1446" s="2686"/>
      <c r="L1446" s="2624"/>
      <c r="M1446" s="2624"/>
      <c r="N1446" s="2620"/>
      <c r="O1446" s="2702"/>
      <c r="P1446" s="2704"/>
      <c r="Q1446" s="2707"/>
      <c r="R1446" s="2707"/>
      <c r="S1446" s="2707"/>
      <c r="T1446" s="2709"/>
      <c r="U1446" s="2620"/>
      <c r="V1446" s="1284"/>
      <c r="W1446" s="1252" t="s">
        <v>200</v>
      </c>
      <c r="X1446" s="2316" t="s">
        <v>2861</v>
      </c>
      <c r="Y1446" s="2317">
        <v>5</v>
      </c>
      <c r="Z1446" s="2369" t="s">
        <v>2862</v>
      </c>
      <c r="AA1446" s="1486">
        <v>6</v>
      </c>
      <c r="AB1446" s="131">
        <f t="shared" si="233"/>
        <v>30</v>
      </c>
      <c r="AC1446" s="131">
        <f t="shared" si="237"/>
        <v>30</v>
      </c>
      <c r="AD1446" s="2371"/>
      <c r="AE1446" s="1184"/>
      <c r="AF1446" s="20"/>
      <c r="AG1446" s="1184" t="s">
        <v>199</v>
      </c>
      <c r="AH1446" s="2672"/>
    </row>
    <row r="1447" spans="1:34" ht="18" customHeight="1" x14ac:dyDescent="0.25">
      <c r="A1447" s="2572"/>
      <c r="B1447" s="2578"/>
      <c r="C1447" s="2618"/>
      <c r="D1447" s="2619"/>
      <c r="E1447" s="2620"/>
      <c r="F1447" s="2621"/>
      <c r="G1447" s="2700"/>
      <c r="H1447" s="2700"/>
      <c r="I1447" s="2622"/>
      <c r="J1447" s="2686"/>
      <c r="K1447" s="2686"/>
      <c r="L1447" s="2624"/>
      <c r="M1447" s="2624"/>
      <c r="N1447" s="2620"/>
      <c r="O1447" s="2702"/>
      <c r="P1447" s="2704"/>
      <c r="Q1447" s="2707"/>
      <c r="R1447" s="2707"/>
      <c r="S1447" s="2707"/>
      <c r="T1447" s="2709"/>
      <c r="U1447" s="2620"/>
      <c r="V1447" s="2385"/>
      <c r="W1447" s="1252" t="s">
        <v>200</v>
      </c>
      <c r="X1447" s="2386" t="s">
        <v>2863</v>
      </c>
      <c r="Y1447" s="1470">
        <v>2</v>
      </c>
      <c r="Z1447" s="2369" t="s">
        <v>204</v>
      </c>
      <c r="AA1447" s="2387">
        <v>26.9</v>
      </c>
      <c r="AB1447" s="131">
        <f t="shared" si="233"/>
        <v>53.8</v>
      </c>
      <c r="AC1447" s="131">
        <f t="shared" si="237"/>
        <v>53.8</v>
      </c>
      <c r="AD1447" s="2371"/>
      <c r="AE1447" s="1184"/>
      <c r="AF1447" s="20"/>
      <c r="AG1447" s="1184" t="s">
        <v>199</v>
      </c>
      <c r="AH1447" s="2672"/>
    </row>
    <row r="1448" spans="1:34" ht="33.950000000000003" customHeight="1" x14ac:dyDescent="0.25">
      <c r="A1448" s="2572"/>
      <c r="B1448" s="2578"/>
      <c r="C1448" s="2618"/>
      <c r="D1448" s="2619"/>
      <c r="E1448" s="2620"/>
      <c r="F1448" s="2621"/>
      <c r="G1448" s="2700"/>
      <c r="H1448" s="2700"/>
      <c r="I1448" s="2622"/>
      <c r="J1448" s="2686"/>
      <c r="K1448" s="2686"/>
      <c r="L1448" s="2624"/>
      <c r="M1448" s="2624"/>
      <c r="N1448" s="2620"/>
      <c r="O1448" s="2702"/>
      <c r="P1448" s="2704"/>
      <c r="Q1448" s="2707"/>
      <c r="R1448" s="2707"/>
      <c r="S1448" s="2707"/>
      <c r="T1448" s="2709"/>
      <c r="U1448" s="2620"/>
      <c r="V1448" s="2385"/>
      <c r="W1448" s="1252" t="s">
        <v>200</v>
      </c>
      <c r="X1448" s="2316" t="s">
        <v>2864</v>
      </c>
      <c r="Y1448" s="1470">
        <v>3</v>
      </c>
      <c r="Z1448" s="2369" t="s">
        <v>235</v>
      </c>
      <c r="AA1448" s="2388">
        <v>99.59</v>
      </c>
      <c r="AB1448" s="131">
        <f t="shared" si="233"/>
        <v>298.77</v>
      </c>
      <c r="AC1448" s="131">
        <f t="shared" si="237"/>
        <v>298.77</v>
      </c>
      <c r="AD1448" s="2371"/>
      <c r="AE1448" s="1184"/>
      <c r="AF1448" s="20"/>
      <c r="AG1448" s="1184" t="s">
        <v>199</v>
      </c>
      <c r="AH1448" s="2672"/>
    </row>
    <row r="1449" spans="1:34" ht="18" customHeight="1" x14ac:dyDescent="0.25">
      <c r="A1449" s="2572"/>
      <c r="B1449" s="2578"/>
      <c r="C1449" s="2618"/>
      <c r="D1449" s="2619"/>
      <c r="E1449" s="2620"/>
      <c r="F1449" s="2621"/>
      <c r="G1449" s="2700"/>
      <c r="H1449" s="2700"/>
      <c r="I1449" s="2622"/>
      <c r="J1449" s="2686"/>
      <c r="K1449" s="2686"/>
      <c r="L1449" s="2624"/>
      <c r="M1449" s="2624"/>
      <c r="N1449" s="2620"/>
      <c r="O1449" s="2702"/>
      <c r="P1449" s="2704"/>
      <c r="Q1449" s="2707"/>
      <c r="R1449" s="2707"/>
      <c r="S1449" s="2707"/>
      <c r="T1449" s="2709"/>
      <c r="U1449" s="2620"/>
      <c r="V1449" s="2385"/>
      <c r="W1449" s="1252" t="s">
        <v>200</v>
      </c>
      <c r="X1449" s="2316" t="s">
        <v>2865</v>
      </c>
      <c r="Y1449" s="1470">
        <v>6</v>
      </c>
      <c r="Z1449" s="2369" t="s">
        <v>204</v>
      </c>
      <c r="AA1449" s="2387">
        <v>8.6</v>
      </c>
      <c r="AB1449" s="131">
        <f t="shared" si="233"/>
        <v>51.599999999999994</v>
      </c>
      <c r="AC1449" s="131">
        <f t="shared" si="237"/>
        <v>51.599999999999994</v>
      </c>
      <c r="AD1449" s="2371"/>
      <c r="AE1449" s="1184"/>
      <c r="AF1449" s="20"/>
      <c r="AG1449" s="1184" t="s">
        <v>199</v>
      </c>
      <c r="AH1449" s="2672"/>
    </row>
    <row r="1450" spans="1:34" ht="33.950000000000003" customHeight="1" x14ac:dyDescent="0.25">
      <c r="A1450" s="2573"/>
      <c r="B1450" s="2579"/>
      <c r="C1450" s="2618"/>
      <c r="D1450" s="2619"/>
      <c r="E1450" s="2620"/>
      <c r="F1450" s="2621"/>
      <c r="G1450" s="2700"/>
      <c r="H1450" s="2700"/>
      <c r="I1450" s="2622"/>
      <c r="J1450" s="2686"/>
      <c r="K1450" s="2686"/>
      <c r="L1450" s="2624"/>
      <c r="M1450" s="2624"/>
      <c r="N1450" s="2620"/>
      <c r="O1450" s="2702"/>
      <c r="P1450" s="2704"/>
      <c r="Q1450" s="2707"/>
      <c r="R1450" s="2707"/>
      <c r="S1450" s="2707"/>
      <c r="T1450" s="2709"/>
      <c r="U1450" s="2620"/>
      <c r="V1450" s="2385"/>
      <c r="W1450" s="1252" t="s">
        <v>200</v>
      </c>
      <c r="X1450" s="2316" t="s">
        <v>2866</v>
      </c>
      <c r="Y1450" s="1470">
        <v>4</v>
      </c>
      <c r="Z1450" s="2369" t="s">
        <v>204</v>
      </c>
      <c r="AA1450" s="2387">
        <v>45.37</v>
      </c>
      <c r="AB1450" s="131">
        <f t="shared" si="233"/>
        <v>181.48</v>
      </c>
      <c r="AC1450" s="131">
        <f t="shared" si="237"/>
        <v>181.48</v>
      </c>
      <c r="AD1450" s="2371"/>
      <c r="AE1450" s="1184"/>
      <c r="AF1450" s="20"/>
      <c r="AG1450" s="1184" t="s">
        <v>199</v>
      </c>
      <c r="AH1450" s="2672"/>
    </row>
    <row r="1451" spans="1:34" ht="18" customHeight="1" x14ac:dyDescent="0.25">
      <c r="A1451" s="2571" t="s">
        <v>194</v>
      </c>
      <c r="B1451" s="2577" t="s">
        <v>194</v>
      </c>
      <c r="C1451" s="2618"/>
      <c r="D1451" s="2619"/>
      <c r="E1451" s="2620"/>
      <c r="F1451" s="2621"/>
      <c r="G1451" s="2700"/>
      <c r="H1451" s="2700"/>
      <c r="I1451" s="2622"/>
      <c r="J1451" s="2686"/>
      <c r="K1451" s="2686"/>
      <c r="L1451" s="2624"/>
      <c r="M1451" s="2624"/>
      <c r="N1451" s="2620"/>
      <c r="O1451" s="2702"/>
      <c r="P1451" s="2704"/>
      <c r="Q1451" s="2707"/>
      <c r="R1451" s="2707"/>
      <c r="S1451" s="2707"/>
      <c r="T1451" s="2709"/>
      <c r="U1451" s="2620"/>
      <c r="V1451" s="2385"/>
      <c r="W1451" s="1252" t="s">
        <v>200</v>
      </c>
      <c r="X1451" s="2316" t="s">
        <v>2867</v>
      </c>
      <c r="Y1451" s="1470">
        <v>6</v>
      </c>
      <c r="Z1451" s="2369" t="s">
        <v>204</v>
      </c>
      <c r="AA1451" s="2387">
        <v>1.46</v>
      </c>
      <c r="AB1451" s="131">
        <f t="shared" si="233"/>
        <v>8.76</v>
      </c>
      <c r="AC1451" s="131">
        <f t="shared" si="237"/>
        <v>8.76</v>
      </c>
      <c r="AD1451" s="2371"/>
      <c r="AE1451" s="1184"/>
      <c r="AF1451" s="20"/>
      <c r="AG1451" s="1184" t="s">
        <v>199</v>
      </c>
      <c r="AH1451" s="2672"/>
    </row>
    <row r="1452" spans="1:34" ht="18" customHeight="1" x14ac:dyDescent="0.25">
      <c r="A1452" s="2572"/>
      <c r="B1452" s="2578"/>
      <c r="C1452" s="2618"/>
      <c r="D1452" s="2619"/>
      <c r="E1452" s="2620"/>
      <c r="F1452" s="2621"/>
      <c r="G1452" s="2700"/>
      <c r="H1452" s="2700"/>
      <c r="I1452" s="2622"/>
      <c r="J1452" s="2686"/>
      <c r="K1452" s="2686"/>
      <c r="L1452" s="2624"/>
      <c r="M1452" s="2624"/>
      <c r="N1452" s="2620"/>
      <c r="O1452" s="2702"/>
      <c r="P1452" s="2704"/>
      <c r="Q1452" s="2707"/>
      <c r="R1452" s="2707"/>
      <c r="S1452" s="2707"/>
      <c r="T1452" s="2709"/>
      <c r="U1452" s="2620"/>
      <c r="V1452" s="2385"/>
      <c r="W1452" s="1252" t="s">
        <v>200</v>
      </c>
      <c r="X1452" s="2316" t="s">
        <v>2868</v>
      </c>
      <c r="Y1452" s="1470">
        <v>8</v>
      </c>
      <c r="Z1452" s="2369" t="s">
        <v>204</v>
      </c>
      <c r="AA1452" s="2387">
        <v>3.33</v>
      </c>
      <c r="AB1452" s="131">
        <f t="shared" si="233"/>
        <v>26.64</v>
      </c>
      <c r="AC1452" s="131">
        <f t="shared" si="237"/>
        <v>26.64</v>
      </c>
      <c r="AD1452" s="2371"/>
      <c r="AE1452" s="1184"/>
      <c r="AF1452" s="20"/>
      <c r="AG1452" s="1184" t="s">
        <v>199</v>
      </c>
      <c r="AH1452" s="2672"/>
    </row>
    <row r="1453" spans="1:34" ht="18" customHeight="1" x14ac:dyDescent="0.25">
      <c r="A1453" s="2572"/>
      <c r="B1453" s="2578"/>
      <c r="C1453" s="2618"/>
      <c r="D1453" s="2619"/>
      <c r="E1453" s="2620"/>
      <c r="F1453" s="2621"/>
      <c r="G1453" s="2700"/>
      <c r="H1453" s="2700"/>
      <c r="I1453" s="2622"/>
      <c r="J1453" s="2686"/>
      <c r="K1453" s="2686"/>
      <c r="L1453" s="2624"/>
      <c r="M1453" s="2624"/>
      <c r="N1453" s="2620"/>
      <c r="O1453" s="2702"/>
      <c r="P1453" s="2704"/>
      <c r="Q1453" s="2707"/>
      <c r="R1453" s="2707"/>
      <c r="S1453" s="2707"/>
      <c r="T1453" s="2709"/>
      <c r="U1453" s="2620"/>
      <c r="V1453" s="1284"/>
      <c r="W1453" s="1252" t="s">
        <v>200</v>
      </c>
      <c r="X1453" s="2316" t="s">
        <v>2869</v>
      </c>
      <c r="Y1453" s="2317">
        <v>2</v>
      </c>
      <c r="Z1453" s="2369" t="s">
        <v>842</v>
      </c>
      <c r="AA1453" s="1486">
        <v>2.75</v>
      </c>
      <c r="AB1453" s="131">
        <f t="shared" si="233"/>
        <v>5.5</v>
      </c>
      <c r="AC1453" s="131">
        <f t="shared" si="237"/>
        <v>5.5</v>
      </c>
      <c r="AD1453" s="2371"/>
      <c r="AE1453" s="1184"/>
      <c r="AF1453" s="20"/>
      <c r="AG1453" s="1184" t="s">
        <v>199</v>
      </c>
      <c r="AH1453" s="2672"/>
    </row>
    <row r="1454" spans="1:34" ht="45" customHeight="1" x14ac:dyDescent="0.25">
      <c r="A1454" s="2572"/>
      <c r="B1454" s="2578"/>
      <c r="C1454" s="2618"/>
      <c r="D1454" s="2619"/>
      <c r="E1454" s="2620"/>
      <c r="F1454" s="2621"/>
      <c r="G1454" s="2700"/>
      <c r="H1454" s="2700"/>
      <c r="I1454" s="2622"/>
      <c r="J1454" s="2686"/>
      <c r="K1454" s="2686"/>
      <c r="L1454" s="2624"/>
      <c r="M1454" s="2624"/>
      <c r="N1454" s="2620"/>
      <c r="O1454" s="2702"/>
      <c r="P1454" s="2704"/>
      <c r="Q1454" s="2707"/>
      <c r="R1454" s="2707"/>
      <c r="S1454" s="2707"/>
      <c r="T1454" s="2709"/>
      <c r="U1454" s="2620"/>
      <c r="V1454" s="1284" t="s">
        <v>646</v>
      </c>
      <c r="W1454" s="8"/>
      <c r="X1454" s="2389" t="s">
        <v>553</v>
      </c>
      <c r="Y1454" s="2317"/>
      <c r="Z1454" s="2369"/>
      <c r="AA1454" s="1486"/>
      <c r="AB1454" s="131"/>
      <c r="AC1454" s="131"/>
      <c r="AD1454" s="2390">
        <f>+SUM(AC1455:AC1462)</f>
        <v>2219</v>
      </c>
      <c r="AE1454" s="1184"/>
      <c r="AF1454" s="20"/>
      <c r="AG1454" s="1184"/>
      <c r="AH1454" s="2672"/>
    </row>
    <row r="1455" spans="1:34" ht="18" customHeight="1" x14ac:dyDescent="0.25">
      <c r="A1455" s="2572"/>
      <c r="B1455" s="2578"/>
      <c r="C1455" s="2618"/>
      <c r="D1455" s="2619"/>
      <c r="E1455" s="2620"/>
      <c r="F1455" s="2621"/>
      <c r="G1455" s="2700"/>
      <c r="H1455" s="2700"/>
      <c r="I1455" s="2622"/>
      <c r="J1455" s="2686"/>
      <c r="K1455" s="2686"/>
      <c r="L1455" s="2624"/>
      <c r="M1455" s="2624"/>
      <c r="N1455" s="2620"/>
      <c r="O1455" s="2702"/>
      <c r="P1455" s="2704"/>
      <c r="Q1455" s="2707"/>
      <c r="R1455" s="2707"/>
      <c r="S1455" s="2707"/>
      <c r="T1455" s="2709"/>
      <c r="U1455" s="2620"/>
      <c r="V1455" s="1284"/>
      <c r="W1455" s="1252"/>
      <c r="X1455" s="2316" t="s">
        <v>2870</v>
      </c>
      <c r="Y1455" s="2317">
        <v>10</v>
      </c>
      <c r="Z1455" s="2369" t="s">
        <v>235</v>
      </c>
      <c r="AA1455" s="1486">
        <v>20</v>
      </c>
      <c r="AB1455" s="131">
        <f t="shared" si="233"/>
        <v>200</v>
      </c>
      <c r="AC1455" s="131">
        <f t="shared" si="237"/>
        <v>200</v>
      </c>
      <c r="AD1455" s="2371"/>
      <c r="AE1455" s="1184"/>
      <c r="AF1455" s="20" t="s">
        <v>199</v>
      </c>
      <c r="AG1455" s="1184"/>
      <c r="AH1455" s="2672"/>
    </row>
    <row r="1456" spans="1:34" ht="18" customHeight="1" x14ac:dyDescent="0.25">
      <c r="A1456" s="2572"/>
      <c r="B1456" s="2578"/>
      <c r="C1456" s="2618"/>
      <c r="D1456" s="2619"/>
      <c r="E1456" s="2620"/>
      <c r="F1456" s="2621"/>
      <c r="G1456" s="2700"/>
      <c r="H1456" s="2700"/>
      <c r="I1456" s="2622"/>
      <c r="J1456" s="2686"/>
      <c r="K1456" s="2686"/>
      <c r="L1456" s="2624"/>
      <c r="M1456" s="2624"/>
      <c r="N1456" s="2620"/>
      <c r="O1456" s="2702"/>
      <c r="P1456" s="2704"/>
      <c r="Q1456" s="2707"/>
      <c r="R1456" s="2707"/>
      <c r="S1456" s="2707"/>
      <c r="T1456" s="2709"/>
      <c r="U1456" s="2620"/>
      <c r="V1456" s="1284"/>
      <c r="W1456" s="1252"/>
      <c r="X1456" s="2316" t="s">
        <v>2983</v>
      </c>
      <c r="Y1456" s="2317">
        <v>10</v>
      </c>
      <c r="Z1456" s="2369" t="s">
        <v>235</v>
      </c>
      <c r="AA1456" s="1486">
        <v>20</v>
      </c>
      <c r="AB1456" s="131">
        <f t="shared" si="233"/>
        <v>200</v>
      </c>
      <c r="AC1456" s="131">
        <f t="shared" si="237"/>
        <v>200</v>
      </c>
      <c r="AD1456" s="2371"/>
      <c r="AE1456" s="1184"/>
      <c r="AF1456" s="20" t="s">
        <v>199</v>
      </c>
      <c r="AG1456" s="1184"/>
      <c r="AH1456" s="2672"/>
    </row>
    <row r="1457" spans="1:34" ht="18" customHeight="1" x14ac:dyDescent="0.25">
      <c r="A1457" s="2572"/>
      <c r="B1457" s="2578"/>
      <c r="C1457" s="2618"/>
      <c r="D1457" s="2619"/>
      <c r="E1457" s="2620"/>
      <c r="F1457" s="2621"/>
      <c r="G1457" s="2700"/>
      <c r="H1457" s="2700"/>
      <c r="I1457" s="2622"/>
      <c r="J1457" s="2686"/>
      <c r="K1457" s="2686"/>
      <c r="L1457" s="2624"/>
      <c r="M1457" s="2624"/>
      <c r="N1457" s="2620"/>
      <c r="O1457" s="2702"/>
      <c r="P1457" s="2704"/>
      <c r="Q1457" s="2707"/>
      <c r="R1457" s="2707"/>
      <c r="S1457" s="2707"/>
      <c r="T1457" s="2709"/>
      <c r="U1457" s="2620"/>
      <c r="V1457" s="1284"/>
      <c r="W1457" s="1252"/>
      <c r="X1457" s="2316" t="s">
        <v>2871</v>
      </c>
      <c r="Y1457" s="2317">
        <v>12</v>
      </c>
      <c r="Z1457" s="2369" t="s">
        <v>204</v>
      </c>
      <c r="AA1457" s="1486">
        <v>12.75</v>
      </c>
      <c r="AB1457" s="131">
        <f t="shared" si="233"/>
        <v>153</v>
      </c>
      <c r="AC1457" s="131">
        <f t="shared" si="237"/>
        <v>153</v>
      </c>
      <c r="AD1457" s="2371"/>
      <c r="AE1457" s="1184"/>
      <c r="AF1457" s="20" t="s">
        <v>199</v>
      </c>
      <c r="AG1457" s="1184"/>
      <c r="AH1457" s="2672"/>
    </row>
    <row r="1458" spans="1:34" ht="18" customHeight="1" x14ac:dyDescent="0.25">
      <c r="A1458" s="2572"/>
      <c r="B1458" s="2578"/>
      <c r="C1458" s="2618"/>
      <c r="D1458" s="2619"/>
      <c r="E1458" s="2620"/>
      <c r="F1458" s="2621"/>
      <c r="G1458" s="2700"/>
      <c r="H1458" s="2700"/>
      <c r="I1458" s="2622"/>
      <c r="J1458" s="2686"/>
      <c r="K1458" s="2686"/>
      <c r="L1458" s="2624"/>
      <c r="M1458" s="2624"/>
      <c r="N1458" s="2620"/>
      <c r="O1458" s="2702"/>
      <c r="P1458" s="2704"/>
      <c r="Q1458" s="2707"/>
      <c r="R1458" s="2707"/>
      <c r="S1458" s="2707"/>
      <c r="T1458" s="2709"/>
      <c r="U1458" s="2620"/>
      <c r="V1458" s="1284"/>
      <c r="W1458" s="1252"/>
      <c r="X1458" s="2316" t="s">
        <v>2872</v>
      </c>
      <c r="Y1458" s="2317">
        <v>12</v>
      </c>
      <c r="Z1458" s="2369" t="s">
        <v>204</v>
      </c>
      <c r="AA1458" s="1486">
        <v>20</v>
      </c>
      <c r="AB1458" s="131">
        <f t="shared" si="233"/>
        <v>240</v>
      </c>
      <c r="AC1458" s="131">
        <f t="shared" si="237"/>
        <v>240</v>
      </c>
      <c r="AD1458" s="2371"/>
      <c r="AE1458" s="1184"/>
      <c r="AF1458" s="20" t="s">
        <v>199</v>
      </c>
      <c r="AG1458" s="1184"/>
      <c r="AH1458" s="2672"/>
    </row>
    <row r="1459" spans="1:34" ht="18" customHeight="1" x14ac:dyDescent="0.25">
      <c r="A1459" s="2572"/>
      <c r="B1459" s="2578"/>
      <c r="C1459" s="2618"/>
      <c r="D1459" s="2619"/>
      <c r="E1459" s="2620"/>
      <c r="F1459" s="2621"/>
      <c r="G1459" s="2700"/>
      <c r="H1459" s="2700"/>
      <c r="I1459" s="2622"/>
      <c r="J1459" s="2686"/>
      <c r="K1459" s="2686"/>
      <c r="L1459" s="2624"/>
      <c r="M1459" s="2624"/>
      <c r="N1459" s="2620"/>
      <c r="O1459" s="2702"/>
      <c r="P1459" s="2704"/>
      <c r="Q1459" s="2707"/>
      <c r="R1459" s="2707"/>
      <c r="S1459" s="2707"/>
      <c r="T1459" s="2709"/>
      <c r="U1459" s="2620"/>
      <c r="V1459" s="1284"/>
      <c r="W1459" s="1252"/>
      <c r="X1459" s="2316" t="s">
        <v>2873</v>
      </c>
      <c r="Y1459" s="2317">
        <v>12</v>
      </c>
      <c r="Z1459" s="2369" t="s">
        <v>204</v>
      </c>
      <c r="AA1459" s="1486">
        <v>27</v>
      </c>
      <c r="AB1459" s="131">
        <f t="shared" si="233"/>
        <v>324</v>
      </c>
      <c r="AC1459" s="131">
        <f t="shared" si="237"/>
        <v>324</v>
      </c>
      <c r="AD1459" s="2371"/>
      <c r="AE1459" s="1184"/>
      <c r="AF1459" s="20" t="s">
        <v>199</v>
      </c>
      <c r="AG1459" s="1184"/>
      <c r="AH1459" s="2672"/>
    </row>
    <row r="1460" spans="1:34" ht="18" customHeight="1" x14ac:dyDescent="0.25">
      <c r="A1460" s="2572"/>
      <c r="B1460" s="2578"/>
      <c r="C1460" s="2618"/>
      <c r="D1460" s="2619"/>
      <c r="E1460" s="2620"/>
      <c r="F1460" s="2621"/>
      <c r="G1460" s="2700"/>
      <c r="H1460" s="2700"/>
      <c r="I1460" s="2622"/>
      <c r="J1460" s="2686"/>
      <c r="K1460" s="2686"/>
      <c r="L1460" s="2624"/>
      <c r="M1460" s="2624"/>
      <c r="N1460" s="2620"/>
      <c r="O1460" s="2702"/>
      <c r="P1460" s="2704"/>
      <c r="Q1460" s="2707"/>
      <c r="R1460" s="2707"/>
      <c r="S1460" s="2707"/>
      <c r="T1460" s="2709"/>
      <c r="U1460" s="2620"/>
      <c r="V1460" s="1284"/>
      <c r="W1460" s="1252"/>
      <c r="X1460" s="2316" t="s">
        <v>2874</v>
      </c>
      <c r="Y1460" s="2317">
        <v>12</v>
      </c>
      <c r="Z1460" s="2369" t="s">
        <v>204</v>
      </c>
      <c r="AA1460" s="1486">
        <v>27</v>
      </c>
      <c r="AB1460" s="131">
        <f t="shared" si="233"/>
        <v>324</v>
      </c>
      <c r="AC1460" s="131">
        <f t="shared" si="237"/>
        <v>324</v>
      </c>
      <c r="AD1460" s="2371"/>
      <c r="AE1460" s="1184"/>
      <c r="AF1460" s="20" t="s">
        <v>199</v>
      </c>
      <c r="AG1460" s="1184"/>
      <c r="AH1460" s="2672"/>
    </row>
    <row r="1461" spans="1:34" ht="18" customHeight="1" x14ac:dyDescent="0.25">
      <c r="A1461" s="2572"/>
      <c r="B1461" s="2578"/>
      <c r="C1461" s="2618"/>
      <c r="D1461" s="2619"/>
      <c r="E1461" s="2620"/>
      <c r="F1461" s="2621"/>
      <c r="G1461" s="2700"/>
      <c r="H1461" s="2700"/>
      <c r="I1461" s="2622"/>
      <c r="J1461" s="2686"/>
      <c r="K1461" s="2686"/>
      <c r="L1461" s="2624"/>
      <c r="M1461" s="2624"/>
      <c r="N1461" s="2620"/>
      <c r="O1461" s="2702"/>
      <c r="P1461" s="2704"/>
      <c r="Q1461" s="2707"/>
      <c r="R1461" s="2707"/>
      <c r="S1461" s="2707"/>
      <c r="T1461" s="2709"/>
      <c r="U1461" s="2620"/>
      <c r="V1461" s="1284"/>
      <c r="W1461" s="1252"/>
      <c r="X1461" s="2316" t="s">
        <v>2984</v>
      </c>
      <c r="Y1461" s="2317">
        <v>100</v>
      </c>
      <c r="Z1461" s="2369" t="s">
        <v>204</v>
      </c>
      <c r="AA1461" s="1486">
        <v>5.08</v>
      </c>
      <c r="AB1461" s="131">
        <f t="shared" si="233"/>
        <v>508</v>
      </c>
      <c r="AC1461" s="131">
        <f t="shared" si="237"/>
        <v>508</v>
      </c>
      <c r="AD1461" s="2371"/>
      <c r="AE1461" s="1184"/>
      <c r="AF1461" s="20" t="s">
        <v>199</v>
      </c>
      <c r="AG1461" s="1184"/>
      <c r="AH1461" s="2672"/>
    </row>
    <row r="1462" spans="1:34" ht="18" customHeight="1" x14ac:dyDescent="0.25">
      <c r="A1462" s="2572"/>
      <c r="B1462" s="2578"/>
      <c r="C1462" s="2618"/>
      <c r="D1462" s="2619"/>
      <c r="E1462" s="2620"/>
      <c r="F1462" s="2621"/>
      <c r="G1462" s="2700"/>
      <c r="H1462" s="2700"/>
      <c r="I1462" s="2622"/>
      <c r="J1462" s="2686"/>
      <c r="K1462" s="2686"/>
      <c r="L1462" s="2624"/>
      <c r="M1462" s="2624"/>
      <c r="N1462" s="2620"/>
      <c r="O1462" s="2702"/>
      <c r="P1462" s="2704"/>
      <c r="Q1462" s="2707"/>
      <c r="R1462" s="2707"/>
      <c r="S1462" s="2707"/>
      <c r="T1462" s="2709"/>
      <c r="U1462" s="2620"/>
      <c r="V1462" s="1284"/>
      <c r="W1462" s="1252"/>
      <c r="X1462" s="2316" t="s">
        <v>2875</v>
      </c>
      <c r="Y1462" s="2317">
        <v>10</v>
      </c>
      <c r="Z1462" s="2369" t="s">
        <v>235</v>
      </c>
      <c r="AA1462" s="1486">
        <v>27</v>
      </c>
      <c r="AB1462" s="131">
        <f t="shared" si="233"/>
        <v>270</v>
      </c>
      <c r="AC1462" s="131">
        <f t="shared" si="237"/>
        <v>270</v>
      </c>
      <c r="AD1462" s="2371"/>
      <c r="AE1462" s="1184"/>
      <c r="AF1462" s="20" t="s">
        <v>199</v>
      </c>
      <c r="AG1462" s="1184"/>
      <c r="AH1462" s="2672"/>
    </row>
    <row r="1463" spans="1:34" ht="33.950000000000003" customHeight="1" x14ac:dyDescent="0.25">
      <c r="A1463" s="2572"/>
      <c r="B1463" s="2578"/>
      <c r="C1463" s="2618"/>
      <c r="D1463" s="2619"/>
      <c r="E1463" s="2620"/>
      <c r="F1463" s="2621"/>
      <c r="G1463" s="2700"/>
      <c r="H1463" s="2700"/>
      <c r="I1463" s="2622"/>
      <c r="J1463" s="2686"/>
      <c r="K1463" s="2686"/>
      <c r="L1463" s="2624"/>
      <c r="M1463" s="2624"/>
      <c r="N1463" s="2620"/>
      <c r="O1463" s="2702"/>
      <c r="P1463" s="2704"/>
      <c r="Q1463" s="2707"/>
      <c r="R1463" s="2707"/>
      <c r="S1463" s="2707"/>
      <c r="T1463" s="2709"/>
      <c r="U1463" s="2620"/>
      <c r="V1463" s="2385" t="s">
        <v>2876</v>
      </c>
      <c r="W1463" s="2391"/>
      <c r="X1463" s="133" t="s">
        <v>2877</v>
      </c>
      <c r="Y1463" s="2392"/>
      <c r="Z1463" s="2391"/>
      <c r="AA1463" s="131"/>
      <c r="AB1463" s="131"/>
      <c r="AC1463" s="131"/>
      <c r="AD1463" s="2390">
        <f>+SUM(AC1464:AC1464)</f>
        <v>1500.0047999999999</v>
      </c>
      <c r="AE1463" s="2391"/>
      <c r="AF1463" s="2391"/>
      <c r="AG1463" s="2391"/>
      <c r="AH1463" s="2672"/>
    </row>
    <row r="1464" spans="1:34" ht="18" customHeight="1" x14ac:dyDescent="0.25">
      <c r="A1464" s="2572"/>
      <c r="B1464" s="2578"/>
      <c r="C1464" s="2618"/>
      <c r="D1464" s="2619"/>
      <c r="E1464" s="2620"/>
      <c r="F1464" s="2621"/>
      <c r="G1464" s="2700"/>
      <c r="H1464" s="2700"/>
      <c r="I1464" s="2622"/>
      <c r="J1464" s="2686"/>
      <c r="K1464" s="2686"/>
      <c r="L1464" s="2624"/>
      <c r="M1464" s="2624"/>
      <c r="N1464" s="2620"/>
      <c r="O1464" s="2702"/>
      <c r="P1464" s="2704"/>
      <c r="Q1464" s="2707"/>
      <c r="R1464" s="2707"/>
      <c r="S1464" s="2707"/>
      <c r="T1464" s="2709"/>
      <c r="U1464" s="2620"/>
      <c r="V1464" s="1284"/>
      <c r="W1464" s="1252" t="s">
        <v>200</v>
      </c>
      <c r="X1464" s="361" t="s">
        <v>2989</v>
      </c>
      <c r="Y1464" s="1470">
        <v>3</v>
      </c>
      <c r="Z1464" s="2369" t="s">
        <v>235</v>
      </c>
      <c r="AA1464" s="1486">
        <v>446.43</v>
      </c>
      <c r="AB1464" s="131">
        <f t="shared" si="233"/>
        <v>1339.29</v>
      </c>
      <c r="AC1464" s="131">
        <f t="shared" ref="AC1464" si="238">+AB1464*0.12+AB1464</f>
        <v>1500.0047999999999</v>
      </c>
      <c r="AD1464" s="2371"/>
      <c r="AE1464" s="1184"/>
      <c r="AF1464" s="20"/>
      <c r="AG1464" s="1184" t="s">
        <v>199</v>
      </c>
      <c r="AH1464" s="2672"/>
    </row>
    <row r="1465" spans="1:34" ht="18" customHeight="1" x14ac:dyDescent="0.25">
      <c r="A1465" s="2572"/>
      <c r="B1465" s="2578"/>
      <c r="C1465" s="2618"/>
      <c r="D1465" s="2619"/>
      <c r="E1465" s="2620"/>
      <c r="F1465" s="2621"/>
      <c r="G1465" s="2700"/>
      <c r="H1465" s="2700"/>
      <c r="I1465" s="2622"/>
      <c r="J1465" s="2686"/>
      <c r="K1465" s="2686"/>
      <c r="L1465" s="2624"/>
      <c r="M1465" s="2624"/>
      <c r="N1465" s="2620"/>
      <c r="O1465" s="2702"/>
      <c r="P1465" s="2704"/>
      <c r="Q1465" s="2707"/>
      <c r="R1465" s="2707"/>
      <c r="S1465" s="2707"/>
      <c r="T1465" s="2709"/>
      <c r="U1465" s="2620"/>
      <c r="V1465" s="1284" t="s">
        <v>2878</v>
      </c>
      <c r="W1465" s="1284"/>
      <c r="X1465" s="2393" t="s">
        <v>1496</v>
      </c>
      <c r="Y1465" s="1470"/>
      <c r="Z1465" s="2369"/>
      <c r="AA1465" s="1486"/>
      <c r="AB1465" s="131"/>
      <c r="AC1465" s="131"/>
      <c r="AD1465" s="2390">
        <f>+AC1466</f>
        <v>5.31</v>
      </c>
      <c r="AE1465" s="1184"/>
      <c r="AF1465" s="20"/>
      <c r="AG1465" s="1184"/>
      <c r="AH1465" s="2672"/>
    </row>
    <row r="1466" spans="1:34" ht="18" customHeight="1" x14ac:dyDescent="0.25">
      <c r="A1466" s="2572"/>
      <c r="B1466" s="2578"/>
      <c r="C1466" s="2618"/>
      <c r="D1466" s="2619"/>
      <c r="E1466" s="2620"/>
      <c r="F1466" s="2621"/>
      <c r="G1466" s="2700"/>
      <c r="H1466" s="2700"/>
      <c r="I1466" s="2622"/>
      <c r="J1466" s="2686"/>
      <c r="K1466" s="2686"/>
      <c r="L1466" s="2624"/>
      <c r="M1466" s="2624"/>
      <c r="N1466" s="2620"/>
      <c r="O1466" s="2702"/>
      <c r="P1466" s="2704"/>
      <c r="Q1466" s="2707"/>
      <c r="R1466" s="2707"/>
      <c r="S1466" s="2707"/>
      <c r="T1466" s="2709"/>
      <c r="U1466" s="2620"/>
      <c r="V1466" s="1284"/>
      <c r="W1466" s="1252" t="s">
        <v>200</v>
      </c>
      <c r="X1466" s="361" t="s">
        <v>2879</v>
      </c>
      <c r="Y1466" s="1470">
        <v>531</v>
      </c>
      <c r="Z1466" s="2369" t="s">
        <v>204</v>
      </c>
      <c r="AA1466" s="1486">
        <v>0.01</v>
      </c>
      <c r="AB1466" s="131">
        <f t="shared" si="233"/>
        <v>5.3100000000000005</v>
      </c>
      <c r="AC1466" s="131">
        <v>5.31</v>
      </c>
      <c r="AD1466" s="2371"/>
      <c r="AE1466" s="1184"/>
      <c r="AF1466" s="20"/>
      <c r="AG1466" s="1184" t="s">
        <v>199</v>
      </c>
      <c r="AH1466" s="2672"/>
    </row>
    <row r="1467" spans="1:34" ht="18" customHeight="1" x14ac:dyDescent="0.25">
      <c r="A1467" s="2572"/>
      <c r="B1467" s="2578"/>
      <c r="C1467" s="2618"/>
      <c r="D1467" s="2619"/>
      <c r="E1467" s="2620"/>
      <c r="F1467" s="2621"/>
      <c r="G1467" s="2700"/>
      <c r="H1467" s="2700"/>
      <c r="I1467" s="2622"/>
      <c r="J1467" s="2686"/>
      <c r="K1467" s="2686"/>
      <c r="L1467" s="2624"/>
      <c r="M1467" s="2624"/>
      <c r="N1467" s="2620"/>
      <c r="O1467" s="2702"/>
      <c r="P1467" s="2704"/>
      <c r="Q1467" s="2707"/>
      <c r="R1467" s="2707"/>
      <c r="S1467" s="2707"/>
      <c r="T1467" s="2709"/>
      <c r="U1467" s="2620"/>
      <c r="V1467" s="1284" t="s">
        <v>619</v>
      </c>
      <c r="W1467" s="1284"/>
      <c r="X1467" s="2393" t="s">
        <v>2880</v>
      </c>
      <c r="Y1467" s="1470"/>
      <c r="Z1467" s="2369"/>
      <c r="AA1467" s="1486"/>
      <c r="AB1467" s="131"/>
      <c r="AC1467" s="131"/>
      <c r="AD1467" s="2390">
        <f>+AC1468</f>
        <v>250</v>
      </c>
      <c r="AE1467" s="1184"/>
      <c r="AF1467" s="20"/>
      <c r="AG1467" s="1184"/>
      <c r="AH1467" s="2672"/>
    </row>
    <row r="1468" spans="1:34" ht="18" customHeight="1" x14ac:dyDescent="0.25">
      <c r="A1468" s="2572"/>
      <c r="B1468" s="2578"/>
      <c r="C1468" s="2618"/>
      <c r="D1468" s="2619"/>
      <c r="E1468" s="2620"/>
      <c r="F1468" s="2621"/>
      <c r="G1468" s="2700"/>
      <c r="H1468" s="2700"/>
      <c r="I1468" s="2622"/>
      <c r="J1468" s="2686"/>
      <c r="K1468" s="2686"/>
      <c r="L1468" s="2624"/>
      <c r="M1468" s="2624"/>
      <c r="N1468" s="2620"/>
      <c r="O1468" s="2702"/>
      <c r="P1468" s="2704"/>
      <c r="Q1468" s="2707"/>
      <c r="R1468" s="2707"/>
      <c r="S1468" s="2707"/>
      <c r="T1468" s="2709"/>
      <c r="U1468" s="2620"/>
      <c r="V1468" s="1284"/>
      <c r="W1468" s="1252" t="s">
        <v>200</v>
      </c>
      <c r="X1468" s="361" t="s">
        <v>2881</v>
      </c>
      <c r="Y1468" s="1470">
        <v>2</v>
      </c>
      <c r="Z1468" s="2369" t="s">
        <v>204</v>
      </c>
      <c r="AA1468" s="1486">
        <v>125</v>
      </c>
      <c r="AB1468" s="131">
        <f t="shared" si="233"/>
        <v>250</v>
      </c>
      <c r="AC1468" s="131">
        <v>250</v>
      </c>
      <c r="AD1468" s="2371"/>
      <c r="AE1468" s="1184"/>
      <c r="AF1468" s="20"/>
      <c r="AG1468" s="1184" t="s">
        <v>199</v>
      </c>
      <c r="AH1468" s="2672"/>
    </row>
    <row r="1469" spans="1:34" ht="18" customHeight="1" x14ac:dyDescent="0.25">
      <c r="A1469" s="2572"/>
      <c r="B1469" s="2578"/>
      <c r="C1469" s="2618"/>
      <c r="D1469" s="2619"/>
      <c r="E1469" s="2620"/>
      <c r="F1469" s="2621"/>
      <c r="G1469" s="2700"/>
      <c r="H1469" s="2700"/>
      <c r="I1469" s="2622"/>
      <c r="J1469" s="2686"/>
      <c r="K1469" s="2686"/>
      <c r="L1469" s="2624"/>
      <c r="M1469" s="2624"/>
      <c r="N1469" s="2620"/>
      <c r="O1469" s="2702"/>
      <c r="P1469" s="2704"/>
      <c r="Q1469" s="2707"/>
      <c r="R1469" s="2707"/>
      <c r="S1469" s="2707"/>
      <c r="T1469" s="2709"/>
      <c r="U1469" s="2620"/>
      <c r="V1469" s="2394" t="s">
        <v>2882</v>
      </c>
      <c r="X1469" s="2395" t="s">
        <v>2883</v>
      </c>
      <c r="Y1469" s="1470"/>
      <c r="Z1469" s="2369"/>
      <c r="AA1469" s="2387"/>
      <c r="AB1469" s="131"/>
      <c r="AC1469" s="131"/>
      <c r="AD1469" s="2390">
        <f>+SUM(AC1470:AC1494)</f>
        <v>0</v>
      </c>
      <c r="AE1469" s="1184"/>
      <c r="AF1469" s="20"/>
      <c r="AG1469" s="1184"/>
      <c r="AH1469" s="2672"/>
    </row>
    <row r="1470" spans="1:34" ht="18" customHeight="1" x14ac:dyDescent="0.25">
      <c r="A1470" s="2572"/>
      <c r="B1470" s="2578"/>
      <c r="C1470" s="2618"/>
      <c r="D1470" s="2619"/>
      <c r="E1470" s="2620"/>
      <c r="F1470" s="2621"/>
      <c r="G1470" s="2700"/>
      <c r="H1470" s="2700"/>
      <c r="I1470" s="2622"/>
      <c r="J1470" s="2686"/>
      <c r="K1470" s="2686"/>
      <c r="L1470" s="2624"/>
      <c r="M1470" s="2624"/>
      <c r="N1470" s="2620"/>
      <c r="O1470" s="2702"/>
      <c r="P1470" s="2704"/>
      <c r="Q1470" s="2707"/>
      <c r="R1470" s="2707"/>
      <c r="S1470" s="2707"/>
      <c r="T1470" s="2709"/>
      <c r="U1470" s="2620"/>
      <c r="V1470" s="2394"/>
      <c r="W1470" s="1252" t="s">
        <v>200</v>
      </c>
      <c r="X1470" s="2386" t="s">
        <v>2884</v>
      </c>
      <c r="Y1470" s="1470">
        <v>0</v>
      </c>
      <c r="Z1470" s="2369" t="s">
        <v>204</v>
      </c>
      <c r="AA1470" s="2387">
        <v>0.5714285714285714</v>
      </c>
      <c r="AB1470" s="131">
        <f t="shared" si="233"/>
        <v>0</v>
      </c>
      <c r="AC1470" s="131">
        <f t="shared" ref="AC1470:AC1507" si="239">+AB1470*0.12+AB1470</f>
        <v>0</v>
      </c>
      <c r="AD1470" s="2371"/>
      <c r="AE1470" s="1184"/>
      <c r="AF1470" s="20"/>
      <c r="AG1470" s="1184"/>
      <c r="AH1470" s="2672"/>
    </row>
    <row r="1471" spans="1:34" ht="18" customHeight="1" x14ac:dyDescent="0.25">
      <c r="A1471" s="2572"/>
      <c r="B1471" s="2578"/>
      <c r="C1471" s="2618"/>
      <c r="D1471" s="2619"/>
      <c r="E1471" s="2620"/>
      <c r="F1471" s="2621"/>
      <c r="G1471" s="2700"/>
      <c r="H1471" s="2700"/>
      <c r="I1471" s="2622"/>
      <c r="J1471" s="2686"/>
      <c r="K1471" s="2686"/>
      <c r="L1471" s="2624"/>
      <c r="M1471" s="2624"/>
      <c r="N1471" s="2620"/>
      <c r="O1471" s="2702"/>
      <c r="P1471" s="2704"/>
      <c r="Q1471" s="2707"/>
      <c r="R1471" s="2707"/>
      <c r="S1471" s="2707"/>
      <c r="T1471" s="2709"/>
      <c r="U1471" s="2620"/>
      <c r="V1471" s="2394"/>
      <c r="W1471" s="1252" t="s">
        <v>200</v>
      </c>
      <c r="X1471" s="2386" t="s">
        <v>2885</v>
      </c>
      <c r="Y1471" s="1470">
        <v>0</v>
      </c>
      <c r="Z1471" s="2369" t="s">
        <v>204</v>
      </c>
      <c r="AA1471" s="2387">
        <v>10.714285714285714</v>
      </c>
      <c r="AB1471" s="131">
        <f t="shared" si="233"/>
        <v>0</v>
      </c>
      <c r="AC1471" s="131">
        <f t="shared" si="239"/>
        <v>0</v>
      </c>
      <c r="AD1471" s="2371"/>
      <c r="AE1471" s="1184"/>
      <c r="AF1471" s="20"/>
      <c r="AG1471" s="1184"/>
      <c r="AH1471" s="2672"/>
    </row>
    <row r="1472" spans="1:34" ht="18" customHeight="1" x14ac:dyDescent="0.25">
      <c r="A1472" s="2572"/>
      <c r="B1472" s="2578"/>
      <c r="C1472" s="2618"/>
      <c r="D1472" s="2619"/>
      <c r="E1472" s="2620"/>
      <c r="F1472" s="2621"/>
      <c r="G1472" s="2700"/>
      <c r="H1472" s="2700"/>
      <c r="I1472" s="2622"/>
      <c r="J1472" s="2686"/>
      <c r="K1472" s="2686"/>
      <c r="L1472" s="2624"/>
      <c r="M1472" s="2624"/>
      <c r="N1472" s="2620"/>
      <c r="O1472" s="2702"/>
      <c r="P1472" s="2704"/>
      <c r="Q1472" s="2707"/>
      <c r="R1472" s="2707"/>
      <c r="S1472" s="2707"/>
      <c r="T1472" s="2709"/>
      <c r="U1472" s="2620"/>
      <c r="V1472" s="2394"/>
      <c r="W1472" s="1252" t="s">
        <v>200</v>
      </c>
      <c r="X1472" s="2396" t="s">
        <v>2886</v>
      </c>
      <c r="Y1472" s="1470">
        <v>0</v>
      </c>
      <c r="Z1472" s="2369" t="s">
        <v>204</v>
      </c>
      <c r="AA1472" s="2387">
        <v>11.571428571428571</v>
      </c>
      <c r="AB1472" s="131">
        <f t="shared" si="233"/>
        <v>0</v>
      </c>
      <c r="AC1472" s="131">
        <f t="shared" si="239"/>
        <v>0</v>
      </c>
      <c r="AD1472" s="2371"/>
      <c r="AE1472" s="1184"/>
      <c r="AF1472" s="20"/>
      <c r="AG1472" s="1184"/>
      <c r="AH1472" s="2672"/>
    </row>
    <row r="1473" spans="1:34" ht="18" customHeight="1" x14ac:dyDescent="0.25">
      <c r="A1473" s="2572"/>
      <c r="B1473" s="2578"/>
      <c r="C1473" s="2618"/>
      <c r="D1473" s="2619"/>
      <c r="E1473" s="2620"/>
      <c r="F1473" s="2621"/>
      <c r="G1473" s="2700"/>
      <c r="H1473" s="2700"/>
      <c r="I1473" s="2622"/>
      <c r="J1473" s="2686"/>
      <c r="K1473" s="2686"/>
      <c r="L1473" s="2624"/>
      <c r="M1473" s="2624"/>
      <c r="N1473" s="2620"/>
      <c r="O1473" s="2702"/>
      <c r="P1473" s="2704"/>
      <c r="Q1473" s="2707"/>
      <c r="R1473" s="2707"/>
      <c r="S1473" s="2707"/>
      <c r="T1473" s="2709"/>
      <c r="U1473" s="2620"/>
      <c r="V1473" s="2394"/>
      <c r="W1473" s="1252" t="s">
        <v>200</v>
      </c>
      <c r="X1473" s="2386" t="s">
        <v>2887</v>
      </c>
      <c r="Y1473" s="1470">
        <v>0</v>
      </c>
      <c r="Z1473" s="2369" t="s">
        <v>204</v>
      </c>
      <c r="AA1473" s="2387">
        <v>2.7946428571428568</v>
      </c>
      <c r="AB1473" s="131">
        <f t="shared" si="233"/>
        <v>0</v>
      </c>
      <c r="AC1473" s="131">
        <f t="shared" si="239"/>
        <v>0</v>
      </c>
      <c r="AD1473" s="2371"/>
      <c r="AE1473" s="1184"/>
      <c r="AF1473" s="20"/>
      <c r="AG1473" s="1184"/>
      <c r="AH1473" s="2672"/>
    </row>
    <row r="1474" spans="1:34" ht="18" customHeight="1" x14ac:dyDescent="0.25">
      <c r="A1474" s="2572"/>
      <c r="B1474" s="2578"/>
      <c r="C1474" s="2618"/>
      <c r="D1474" s="2619"/>
      <c r="E1474" s="2620"/>
      <c r="F1474" s="2621"/>
      <c r="G1474" s="2700"/>
      <c r="H1474" s="2700"/>
      <c r="I1474" s="2622"/>
      <c r="J1474" s="2686"/>
      <c r="K1474" s="2686"/>
      <c r="L1474" s="2624"/>
      <c r="M1474" s="2624"/>
      <c r="N1474" s="2620"/>
      <c r="O1474" s="2702"/>
      <c r="P1474" s="2704"/>
      <c r="Q1474" s="2707"/>
      <c r="R1474" s="2707"/>
      <c r="S1474" s="2707"/>
      <c r="T1474" s="2709"/>
      <c r="U1474" s="2620"/>
      <c r="V1474" s="2394"/>
      <c r="W1474" s="1252" t="s">
        <v>200</v>
      </c>
      <c r="X1474" s="2386" t="s">
        <v>2990</v>
      </c>
      <c r="Y1474" s="1470">
        <v>0</v>
      </c>
      <c r="Z1474" s="2369" t="s">
        <v>235</v>
      </c>
      <c r="AA1474" s="2387">
        <v>0.9821428571428571</v>
      </c>
      <c r="AB1474" s="131">
        <f t="shared" si="233"/>
        <v>0</v>
      </c>
      <c r="AC1474" s="131">
        <f t="shared" si="239"/>
        <v>0</v>
      </c>
      <c r="AD1474" s="2371"/>
      <c r="AE1474" s="1184"/>
      <c r="AF1474" s="20"/>
      <c r="AG1474" s="1184"/>
      <c r="AH1474" s="2672"/>
    </row>
    <row r="1475" spans="1:34" ht="18" customHeight="1" x14ac:dyDescent="0.25">
      <c r="A1475" s="2572"/>
      <c r="B1475" s="2578"/>
      <c r="C1475" s="2618"/>
      <c r="D1475" s="2619"/>
      <c r="E1475" s="2620"/>
      <c r="F1475" s="2621"/>
      <c r="G1475" s="2700"/>
      <c r="H1475" s="2700"/>
      <c r="I1475" s="2622"/>
      <c r="J1475" s="2686"/>
      <c r="K1475" s="2686"/>
      <c r="L1475" s="2624"/>
      <c r="M1475" s="2624"/>
      <c r="N1475" s="2620"/>
      <c r="O1475" s="2702"/>
      <c r="P1475" s="2704"/>
      <c r="Q1475" s="2707"/>
      <c r="R1475" s="2707"/>
      <c r="S1475" s="2707"/>
      <c r="T1475" s="2709"/>
      <c r="U1475" s="2620"/>
      <c r="V1475" s="2394"/>
      <c r="W1475" s="1252" t="s">
        <v>200</v>
      </c>
      <c r="X1475" s="2386" t="s">
        <v>2888</v>
      </c>
      <c r="Y1475" s="1470">
        <v>0</v>
      </c>
      <c r="Z1475" s="2369" t="s">
        <v>204</v>
      </c>
      <c r="AA1475" s="2387">
        <v>2.0535714285714284</v>
      </c>
      <c r="AB1475" s="131">
        <f t="shared" si="233"/>
        <v>0</v>
      </c>
      <c r="AC1475" s="131">
        <f t="shared" si="239"/>
        <v>0</v>
      </c>
      <c r="AD1475" s="2371"/>
      <c r="AE1475" s="1184"/>
      <c r="AF1475" s="20"/>
      <c r="AG1475" s="1184"/>
      <c r="AH1475" s="2672"/>
    </row>
    <row r="1476" spans="1:34" ht="18" customHeight="1" x14ac:dyDescent="0.25">
      <c r="A1476" s="2572"/>
      <c r="B1476" s="2578"/>
      <c r="C1476" s="2618"/>
      <c r="D1476" s="2619"/>
      <c r="E1476" s="2620"/>
      <c r="F1476" s="2621"/>
      <c r="G1476" s="2700"/>
      <c r="H1476" s="2700"/>
      <c r="I1476" s="2622"/>
      <c r="J1476" s="2686"/>
      <c r="K1476" s="2686"/>
      <c r="L1476" s="2624"/>
      <c r="M1476" s="2624"/>
      <c r="N1476" s="2620"/>
      <c r="O1476" s="2702"/>
      <c r="P1476" s="2704"/>
      <c r="Q1476" s="2707"/>
      <c r="R1476" s="2707"/>
      <c r="S1476" s="2707"/>
      <c r="T1476" s="2709"/>
      <c r="U1476" s="2620"/>
      <c r="V1476" s="2385"/>
      <c r="W1476" s="1252" t="s">
        <v>200</v>
      </c>
      <c r="X1476" s="2386" t="s">
        <v>2889</v>
      </c>
      <c r="Y1476" s="1470">
        <v>0</v>
      </c>
      <c r="Z1476" s="2369" t="s">
        <v>204</v>
      </c>
      <c r="AA1476" s="2387">
        <v>3.214285714285714</v>
      </c>
      <c r="AB1476" s="131">
        <f t="shared" si="233"/>
        <v>0</v>
      </c>
      <c r="AC1476" s="131">
        <f t="shared" si="239"/>
        <v>0</v>
      </c>
      <c r="AD1476" s="2371"/>
      <c r="AE1476" s="1184"/>
      <c r="AF1476" s="20"/>
      <c r="AG1476" s="1184"/>
      <c r="AH1476" s="2672"/>
    </row>
    <row r="1477" spans="1:34" ht="18" customHeight="1" x14ac:dyDescent="0.25">
      <c r="A1477" s="2572"/>
      <c r="B1477" s="2578"/>
      <c r="C1477" s="2618"/>
      <c r="D1477" s="2619"/>
      <c r="E1477" s="2620"/>
      <c r="F1477" s="2621"/>
      <c r="G1477" s="2700"/>
      <c r="H1477" s="2700"/>
      <c r="I1477" s="2622"/>
      <c r="J1477" s="2686"/>
      <c r="K1477" s="2686"/>
      <c r="L1477" s="2624"/>
      <c r="M1477" s="2624"/>
      <c r="N1477" s="2620"/>
      <c r="O1477" s="2702"/>
      <c r="P1477" s="2704"/>
      <c r="Q1477" s="2707"/>
      <c r="R1477" s="2707"/>
      <c r="S1477" s="2707"/>
      <c r="T1477" s="2709"/>
      <c r="U1477" s="2620"/>
      <c r="V1477" s="2385"/>
      <c r="W1477" s="1252" t="s">
        <v>200</v>
      </c>
      <c r="X1477" s="2386" t="s">
        <v>2890</v>
      </c>
      <c r="Y1477" s="1470">
        <v>0</v>
      </c>
      <c r="Z1477" s="2369" t="s">
        <v>204</v>
      </c>
      <c r="AA1477" s="2387">
        <v>10.714285714285714</v>
      </c>
      <c r="AB1477" s="131">
        <f t="shared" si="233"/>
        <v>0</v>
      </c>
      <c r="AC1477" s="131">
        <f t="shared" si="239"/>
        <v>0</v>
      </c>
      <c r="AD1477" s="2371"/>
      <c r="AE1477" s="1184"/>
      <c r="AF1477" s="20"/>
      <c r="AG1477" s="1184"/>
      <c r="AH1477" s="2672"/>
    </row>
    <row r="1478" spans="1:34" ht="33.950000000000003" customHeight="1" x14ac:dyDescent="0.25">
      <c r="A1478" s="2572"/>
      <c r="B1478" s="2578"/>
      <c r="C1478" s="2618"/>
      <c r="D1478" s="2619"/>
      <c r="E1478" s="2620"/>
      <c r="F1478" s="2621"/>
      <c r="G1478" s="2700"/>
      <c r="H1478" s="2700"/>
      <c r="I1478" s="2622"/>
      <c r="J1478" s="2686"/>
      <c r="K1478" s="2686"/>
      <c r="L1478" s="2624"/>
      <c r="M1478" s="2624"/>
      <c r="N1478" s="2620"/>
      <c r="O1478" s="2702"/>
      <c r="P1478" s="2704"/>
      <c r="Q1478" s="2707"/>
      <c r="R1478" s="2707"/>
      <c r="S1478" s="2707"/>
      <c r="T1478" s="2709"/>
      <c r="U1478" s="2620"/>
      <c r="V1478" s="2385"/>
      <c r="W1478" s="1252" t="s">
        <v>200</v>
      </c>
      <c r="X1478" s="2386" t="s">
        <v>2891</v>
      </c>
      <c r="Y1478" s="1470">
        <v>0</v>
      </c>
      <c r="Z1478" s="2369" t="s">
        <v>204</v>
      </c>
      <c r="AA1478" s="2387">
        <v>15.223214285714285</v>
      </c>
      <c r="AB1478" s="131">
        <f t="shared" si="233"/>
        <v>0</v>
      </c>
      <c r="AC1478" s="131">
        <f t="shared" si="239"/>
        <v>0</v>
      </c>
      <c r="AD1478" s="2371"/>
      <c r="AE1478" s="1184"/>
      <c r="AF1478" s="20"/>
      <c r="AG1478" s="1184"/>
      <c r="AH1478" s="2672"/>
    </row>
    <row r="1479" spans="1:34" ht="18" customHeight="1" x14ac:dyDescent="0.25">
      <c r="A1479" s="2572"/>
      <c r="B1479" s="2578"/>
      <c r="C1479" s="2618"/>
      <c r="D1479" s="2619"/>
      <c r="E1479" s="2620"/>
      <c r="F1479" s="2621"/>
      <c r="G1479" s="2700"/>
      <c r="H1479" s="2700"/>
      <c r="I1479" s="2622"/>
      <c r="J1479" s="2686"/>
      <c r="K1479" s="2686"/>
      <c r="L1479" s="2624"/>
      <c r="M1479" s="2624"/>
      <c r="N1479" s="2620"/>
      <c r="O1479" s="2702"/>
      <c r="P1479" s="2704"/>
      <c r="Q1479" s="2707"/>
      <c r="R1479" s="2707"/>
      <c r="S1479" s="2707"/>
      <c r="T1479" s="2709"/>
      <c r="U1479" s="2620"/>
      <c r="V1479" s="2385"/>
      <c r="W1479" s="1252" t="s">
        <v>200</v>
      </c>
      <c r="X1479" s="2397" t="s">
        <v>2892</v>
      </c>
      <c r="Y1479" s="1470">
        <v>0</v>
      </c>
      <c r="Z1479" s="2369" t="s">
        <v>204</v>
      </c>
      <c r="AA1479" s="2387">
        <v>2.2232142857142856</v>
      </c>
      <c r="AB1479" s="131">
        <f t="shared" si="233"/>
        <v>0</v>
      </c>
      <c r="AC1479" s="131">
        <f t="shared" si="239"/>
        <v>0</v>
      </c>
      <c r="AD1479" s="2371"/>
      <c r="AE1479" s="1184"/>
      <c r="AF1479" s="20"/>
      <c r="AG1479" s="1184"/>
      <c r="AH1479" s="2672"/>
    </row>
    <row r="1480" spans="1:34" ht="18" customHeight="1" x14ac:dyDescent="0.25">
      <c r="A1480" s="2572"/>
      <c r="B1480" s="2578"/>
      <c r="C1480" s="2618"/>
      <c r="D1480" s="2619"/>
      <c r="E1480" s="2620"/>
      <c r="F1480" s="2621"/>
      <c r="G1480" s="2700"/>
      <c r="H1480" s="2700"/>
      <c r="I1480" s="2622"/>
      <c r="J1480" s="2686"/>
      <c r="K1480" s="2686"/>
      <c r="L1480" s="2624"/>
      <c r="M1480" s="2624"/>
      <c r="N1480" s="2620"/>
      <c r="O1480" s="2702"/>
      <c r="P1480" s="2704"/>
      <c r="Q1480" s="2707"/>
      <c r="R1480" s="2707"/>
      <c r="S1480" s="2707"/>
      <c r="T1480" s="2709"/>
      <c r="U1480" s="2620"/>
      <c r="V1480" s="2385"/>
      <c r="W1480" s="1252" t="s">
        <v>200</v>
      </c>
      <c r="X1480" s="2386" t="s">
        <v>2893</v>
      </c>
      <c r="Y1480" s="1470">
        <v>0</v>
      </c>
      <c r="Z1480" s="2369" t="s">
        <v>204</v>
      </c>
      <c r="AA1480" s="2387">
        <v>3.2857142857142856</v>
      </c>
      <c r="AB1480" s="131">
        <f t="shared" si="233"/>
        <v>0</v>
      </c>
      <c r="AC1480" s="131">
        <f t="shared" si="239"/>
        <v>0</v>
      </c>
      <c r="AD1480" s="2371"/>
      <c r="AE1480" s="1184"/>
      <c r="AF1480" s="20"/>
      <c r="AG1480" s="1184"/>
      <c r="AH1480" s="2672"/>
    </row>
    <row r="1481" spans="1:34" ht="18" customHeight="1" x14ac:dyDescent="0.25">
      <c r="A1481" s="2572"/>
      <c r="B1481" s="2578"/>
      <c r="C1481" s="2618"/>
      <c r="D1481" s="2619"/>
      <c r="E1481" s="2620"/>
      <c r="F1481" s="2621"/>
      <c r="G1481" s="2700"/>
      <c r="H1481" s="2700"/>
      <c r="I1481" s="2622"/>
      <c r="J1481" s="2686"/>
      <c r="K1481" s="2686"/>
      <c r="L1481" s="2624"/>
      <c r="M1481" s="2624"/>
      <c r="N1481" s="2620"/>
      <c r="O1481" s="2702"/>
      <c r="P1481" s="2704"/>
      <c r="Q1481" s="2707"/>
      <c r="R1481" s="2707"/>
      <c r="S1481" s="2707"/>
      <c r="T1481" s="2709"/>
      <c r="U1481" s="2620"/>
      <c r="V1481" s="1284"/>
      <c r="W1481" s="1252" t="s">
        <v>200</v>
      </c>
      <c r="X1481" s="2386" t="s">
        <v>2894</v>
      </c>
      <c r="Y1481" s="1470">
        <v>0</v>
      </c>
      <c r="Z1481" s="2369" t="s">
        <v>204</v>
      </c>
      <c r="AA1481" s="2387">
        <v>14.955357142857141</v>
      </c>
      <c r="AB1481" s="131">
        <f t="shared" si="233"/>
        <v>0</v>
      </c>
      <c r="AC1481" s="131">
        <f t="shared" si="239"/>
        <v>0</v>
      </c>
      <c r="AD1481" s="2371"/>
      <c r="AE1481" s="1184"/>
      <c r="AF1481" s="20"/>
      <c r="AG1481" s="1184"/>
      <c r="AH1481" s="2672"/>
    </row>
    <row r="1482" spans="1:34" ht="18" customHeight="1" x14ac:dyDescent="0.25">
      <c r="A1482" s="2572"/>
      <c r="B1482" s="2578"/>
      <c r="C1482" s="2618"/>
      <c r="D1482" s="2619"/>
      <c r="E1482" s="2620"/>
      <c r="F1482" s="2621"/>
      <c r="G1482" s="2700"/>
      <c r="H1482" s="2700"/>
      <c r="I1482" s="2622"/>
      <c r="J1482" s="2686"/>
      <c r="K1482" s="2686"/>
      <c r="L1482" s="2624"/>
      <c r="M1482" s="2624"/>
      <c r="N1482" s="2620"/>
      <c r="O1482" s="2702"/>
      <c r="P1482" s="2704"/>
      <c r="Q1482" s="2707"/>
      <c r="R1482" s="2707"/>
      <c r="S1482" s="2707"/>
      <c r="T1482" s="2709"/>
      <c r="U1482" s="2620"/>
      <c r="V1482" s="1284"/>
      <c r="W1482" s="1252" t="s">
        <v>200</v>
      </c>
      <c r="X1482" s="2386" t="s">
        <v>2895</v>
      </c>
      <c r="Y1482" s="1470">
        <v>0</v>
      </c>
      <c r="Z1482" s="2369" t="s">
        <v>204</v>
      </c>
      <c r="AA1482" s="2387">
        <v>22.321428571428569</v>
      </c>
      <c r="AB1482" s="131">
        <f t="shared" si="233"/>
        <v>0</v>
      </c>
      <c r="AC1482" s="131">
        <f t="shared" si="239"/>
        <v>0</v>
      </c>
      <c r="AD1482" s="2371"/>
      <c r="AE1482" s="1184"/>
      <c r="AF1482" s="20"/>
      <c r="AG1482" s="1184"/>
      <c r="AH1482" s="2672"/>
    </row>
    <row r="1483" spans="1:34" ht="18" customHeight="1" x14ac:dyDescent="0.25">
      <c r="A1483" s="2573"/>
      <c r="B1483" s="2579"/>
      <c r="C1483" s="2618"/>
      <c r="D1483" s="2619"/>
      <c r="E1483" s="2620"/>
      <c r="F1483" s="2621"/>
      <c r="G1483" s="2700"/>
      <c r="H1483" s="2700"/>
      <c r="I1483" s="2622"/>
      <c r="J1483" s="2686"/>
      <c r="K1483" s="2686"/>
      <c r="L1483" s="2624"/>
      <c r="M1483" s="2624"/>
      <c r="N1483" s="2620"/>
      <c r="O1483" s="2702"/>
      <c r="P1483" s="2704"/>
      <c r="Q1483" s="2707"/>
      <c r="R1483" s="2707"/>
      <c r="S1483" s="2707"/>
      <c r="T1483" s="2709"/>
      <c r="U1483" s="2620"/>
      <c r="V1483" s="1284"/>
      <c r="W1483" s="1252" t="s">
        <v>200</v>
      </c>
      <c r="X1483" s="2386" t="s">
        <v>2896</v>
      </c>
      <c r="Y1483" s="1470">
        <v>0</v>
      </c>
      <c r="Z1483" s="2369" t="s">
        <v>204</v>
      </c>
      <c r="AA1483" s="2387">
        <v>3.214285714285714</v>
      </c>
      <c r="AB1483" s="131">
        <f t="shared" si="233"/>
        <v>0</v>
      </c>
      <c r="AC1483" s="131">
        <f t="shared" si="239"/>
        <v>0</v>
      </c>
      <c r="AD1483" s="2371"/>
      <c r="AE1483" s="1184"/>
      <c r="AF1483" s="20"/>
      <c r="AG1483" s="1184"/>
      <c r="AH1483" s="2672"/>
    </row>
    <row r="1484" spans="1:34" ht="18" customHeight="1" x14ac:dyDescent="0.25">
      <c r="A1484" s="2571" t="s">
        <v>194</v>
      </c>
      <c r="B1484" s="2577" t="s">
        <v>194</v>
      </c>
      <c r="C1484" s="2618"/>
      <c r="D1484" s="2619"/>
      <c r="E1484" s="2620"/>
      <c r="F1484" s="2621"/>
      <c r="G1484" s="2700"/>
      <c r="H1484" s="2700"/>
      <c r="I1484" s="2622"/>
      <c r="J1484" s="2686"/>
      <c r="K1484" s="2686"/>
      <c r="L1484" s="2624"/>
      <c r="M1484" s="2624"/>
      <c r="N1484" s="2620"/>
      <c r="O1484" s="2702"/>
      <c r="P1484" s="2704"/>
      <c r="Q1484" s="2707"/>
      <c r="R1484" s="2707"/>
      <c r="S1484" s="2707"/>
      <c r="T1484" s="2709"/>
      <c r="U1484" s="2620"/>
      <c r="V1484" s="1284"/>
      <c r="W1484" s="1252" t="s">
        <v>200</v>
      </c>
      <c r="X1484" s="2386" t="s">
        <v>2897</v>
      </c>
      <c r="Y1484" s="1470">
        <v>0</v>
      </c>
      <c r="Z1484" s="2369" t="s">
        <v>204</v>
      </c>
      <c r="AA1484" s="2387">
        <v>3.9464285714285712</v>
      </c>
      <c r="AB1484" s="131">
        <f t="shared" ref="AB1484:AB1509" si="240">+Y1484*AA1484</f>
        <v>0</v>
      </c>
      <c r="AC1484" s="131">
        <f t="shared" si="239"/>
        <v>0</v>
      </c>
      <c r="AD1484" s="2371"/>
      <c r="AE1484" s="1184"/>
      <c r="AF1484" s="20"/>
      <c r="AG1484" s="1184"/>
      <c r="AH1484" s="2672"/>
    </row>
    <row r="1485" spans="1:34" ht="18" customHeight="1" x14ac:dyDescent="0.25">
      <c r="A1485" s="2572"/>
      <c r="B1485" s="2578"/>
      <c r="C1485" s="2618"/>
      <c r="D1485" s="2619"/>
      <c r="E1485" s="2620"/>
      <c r="F1485" s="2621"/>
      <c r="G1485" s="2700"/>
      <c r="H1485" s="2700"/>
      <c r="I1485" s="2622"/>
      <c r="J1485" s="2686"/>
      <c r="K1485" s="2686"/>
      <c r="L1485" s="2624"/>
      <c r="M1485" s="2624"/>
      <c r="N1485" s="2620"/>
      <c r="O1485" s="2702"/>
      <c r="P1485" s="2704"/>
      <c r="Q1485" s="2707"/>
      <c r="R1485" s="2707"/>
      <c r="S1485" s="2707"/>
      <c r="T1485" s="2709"/>
      <c r="U1485" s="2620"/>
      <c r="V1485" s="1284"/>
      <c r="W1485" s="1252" t="s">
        <v>200</v>
      </c>
      <c r="X1485" s="2386" t="s">
        <v>2898</v>
      </c>
      <c r="Y1485" s="1470">
        <v>0</v>
      </c>
      <c r="Z1485" s="2369" t="s">
        <v>235</v>
      </c>
      <c r="AA1485" s="2387">
        <v>6.7857142857142847</v>
      </c>
      <c r="AB1485" s="131">
        <f t="shared" si="240"/>
        <v>0</v>
      </c>
      <c r="AC1485" s="131">
        <f t="shared" si="239"/>
        <v>0</v>
      </c>
      <c r="AD1485" s="2371"/>
      <c r="AE1485" s="1184"/>
      <c r="AF1485" s="20"/>
      <c r="AG1485" s="1184"/>
      <c r="AH1485" s="2672"/>
    </row>
    <row r="1486" spans="1:34" ht="18" customHeight="1" x14ac:dyDescent="0.25">
      <c r="A1486" s="2572"/>
      <c r="B1486" s="2578"/>
      <c r="C1486" s="2618"/>
      <c r="D1486" s="2619"/>
      <c r="E1486" s="2620"/>
      <c r="F1486" s="2621"/>
      <c r="G1486" s="2700"/>
      <c r="H1486" s="2700"/>
      <c r="I1486" s="2622"/>
      <c r="J1486" s="2686"/>
      <c r="K1486" s="2686"/>
      <c r="L1486" s="2624"/>
      <c r="M1486" s="2624"/>
      <c r="N1486" s="2620"/>
      <c r="O1486" s="2702"/>
      <c r="P1486" s="2704"/>
      <c r="Q1486" s="2707"/>
      <c r="R1486" s="2707"/>
      <c r="S1486" s="2707"/>
      <c r="T1486" s="2709"/>
      <c r="U1486" s="2620"/>
      <c r="V1486" s="1284"/>
      <c r="W1486" s="1252" t="s">
        <v>200</v>
      </c>
      <c r="X1486" s="2386" t="s">
        <v>2899</v>
      </c>
      <c r="Y1486" s="1470">
        <v>0</v>
      </c>
      <c r="Z1486" s="2369" t="s">
        <v>235</v>
      </c>
      <c r="AA1486" s="2387">
        <v>5.2053571428571423</v>
      </c>
      <c r="AB1486" s="131">
        <f t="shared" si="240"/>
        <v>0</v>
      </c>
      <c r="AC1486" s="131">
        <f t="shared" si="239"/>
        <v>0</v>
      </c>
      <c r="AD1486" s="2371"/>
      <c r="AE1486" s="1184"/>
      <c r="AF1486" s="20"/>
      <c r="AG1486" s="1184"/>
      <c r="AH1486" s="2672"/>
    </row>
    <row r="1487" spans="1:34" ht="18" customHeight="1" x14ac:dyDescent="0.25">
      <c r="A1487" s="2572"/>
      <c r="B1487" s="2578"/>
      <c r="C1487" s="2618"/>
      <c r="D1487" s="2619"/>
      <c r="E1487" s="2620"/>
      <c r="F1487" s="2621"/>
      <c r="G1487" s="2700"/>
      <c r="H1487" s="2700"/>
      <c r="I1487" s="2622"/>
      <c r="J1487" s="2686"/>
      <c r="K1487" s="2686"/>
      <c r="L1487" s="2624"/>
      <c r="M1487" s="2624"/>
      <c r="N1487" s="2620"/>
      <c r="O1487" s="2702"/>
      <c r="P1487" s="2704"/>
      <c r="Q1487" s="2707"/>
      <c r="R1487" s="2707"/>
      <c r="S1487" s="2707"/>
      <c r="T1487" s="2709"/>
      <c r="U1487" s="2620"/>
      <c r="V1487" s="1284"/>
      <c r="W1487" s="1252" t="s">
        <v>200</v>
      </c>
      <c r="X1487" s="2386" t="s">
        <v>2900</v>
      </c>
      <c r="Y1487" s="1470">
        <v>0</v>
      </c>
      <c r="Z1487" s="2369" t="s">
        <v>204</v>
      </c>
      <c r="AA1487" s="2387">
        <v>40.499999999999993</v>
      </c>
      <c r="AB1487" s="131">
        <f t="shared" si="240"/>
        <v>0</v>
      </c>
      <c r="AC1487" s="131">
        <f t="shared" si="239"/>
        <v>0</v>
      </c>
      <c r="AD1487" s="2371"/>
      <c r="AE1487" s="1184"/>
      <c r="AF1487" s="20"/>
      <c r="AG1487" s="1184"/>
      <c r="AH1487" s="2672"/>
    </row>
    <row r="1488" spans="1:34" ht="18" customHeight="1" x14ac:dyDescent="0.25">
      <c r="A1488" s="2572"/>
      <c r="B1488" s="2578"/>
      <c r="C1488" s="2618"/>
      <c r="D1488" s="2619"/>
      <c r="E1488" s="2620"/>
      <c r="F1488" s="2621"/>
      <c r="G1488" s="2700"/>
      <c r="H1488" s="2700"/>
      <c r="I1488" s="2622"/>
      <c r="J1488" s="2686"/>
      <c r="K1488" s="2686"/>
      <c r="L1488" s="2624"/>
      <c r="M1488" s="2624"/>
      <c r="N1488" s="2620"/>
      <c r="O1488" s="2702"/>
      <c r="P1488" s="2704"/>
      <c r="Q1488" s="2707"/>
      <c r="R1488" s="2707"/>
      <c r="S1488" s="2707"/>
      <c r="T1488" s="2709"/>
      <c r="U1488" s="2620"/>
      <c r="V1488" s="1284"/>
      <c r="W1488" s="1252" t="s">
        <v>200</v>
      </c>
      <c r="X1488" s="2386" t="s">
        <v>2901</v>
      </c>
      <c r="Y1488" s="1470">
        <v>0</v>
      </c>
      <c r="Z1488" s="2369" t="s">
        <v>204</v>
      </c>
      <c r="AA1488" s="2387">
        <v>10.705357142857142</v>
      </c>
      <c r="AB1488" s="131">
        <f t="shared" si="240"/>
        <v>0</v>
      </c>
      <c r="AC1488" s="131">
        <f t="shared" si="239"/>
        <v>0</v>
      </c>
      <c r="AD1488" s="2371"/>
      <c r="AE1488" s="1184"/>
      <c r="AF1488" s="20"/>
      <c r="AG1488" s="1184"/>
      <c r="AH1488" s="2672"/>
    </row>
    <row r="1489" spans="1:34" ht="18" customHeight="1" x14ac:dyDescent="0.25">
      <c r="A1489" s="2572"/>
      <c r="B1489" s="2578"/>
      <c r="C1489" s="2618"/>
      <c r="D1489" s="2619"/>
      <c r="E1489" s="2620"/>
      <c r="F1489" s="2621"/>
      <c r="G1489" s="2700"/>
      <c r="H1489" s="2700"/>
      <c r="I1489" s="2622"/>
      <c r="J1489" s="2686"/>
      <c r="K1489" s="2686"/>
      <c r="L1489" s="2624"/>
      <c r="M1489" s="2624"/>
      <c r="N1489" s="2620"/>
      <c r="O1489" s="2702"/>
      <c r="P1489" s="2704"/>
      <c r="Q1489" s="2707"/>
      <c r="R1489" s="2707"/>
      <c r="S1489" s="2707"/>
      <c r="T1489" s="2709"/>
      <c r="U1489" s="2620"/>
      <c r="V1489" s="2398"/>
      <c r="W1489" s="1252" t="s">
        <v>200</v>
      </c>
      <c r="X1489" s="1462" t="s">
        <v>2902</v>
      </c>
      <c r="Y1489" s="1470">
        <v>0</v>
      </c>
      <c r="Z1489" s="2369" t="s">
        <v>204</v>
      </c>
      <c r="AA1489" s="2387">
        <v>146.64285714285714</v>
      </c>
      <c r="AB1489" s="131">
        <f t="shared" si="240"/>
        <v>0</v>
      </c>
      <c r="AC1489" s="131">
        <f t="shared" si="239"/>
        <v>0</v>
      </c>
      <c r="AD1489" s="2371"/>
      <c r="AE1489" s="1184"/>
      <c r="AF1489" s="20"/>
      <c r="AG1489" s="1184"/>
      <c r="AH1489" s="2672"/>
    </row>
    <row r="1490" spans="1:34" ht="18" customHeight="1" x14ac:dyDescent="0.25">
      <c r="A1490" s="2572"/>
      <c r="B1490" s="2578"/>
      <c r="C1490" s="2618"/>
      <c r="D1490" s="2619"/>
      <c r="E1490" s="2620"/>
      <c r="F1490" s="2621"/>
      <c r="G1490" s="2700"/>
      <c r="H1490" s="2700"/>
      <c r="I1490" s="2622"/>
      <c r="J1490" s="2686"/>
      <c r="K1490" s="2686"/>
      <c r="L1490" s="2624"/>
      <c r="M1490" s="2624"/>
      <c r="N1490" s="2620"/>
      <c r="O1490" s="2702"/>
      <c r="P1490" s="2704"/>
      <c r="Q1490" s="2707"/>
      <c r="R1490" s="2707"/>
      <c r="S1490" s="2707"/>
      <c r="T1490" s="2709"/>
      <c r="U1490" s="2620"/>
      <c r="V1490" s="2394"/>
      <c r="W1490" s="1252" t="s">
        <v>200</v>
      </c>
      <c r="X1490" s="1462" t="s">
        <v>2991</v>
      </c>
      <c r="Y1490" s="1470">
        <v>0</v>
      </c>
      <c r="Z1490" s="2369" t="s">
        <v>204</v>
      </c>
      <c r="AA1490" s="2387">
        <v>2.3660714285714284</v>
      </c>
      <c r="AB1490" s="131">
        <f t="shared" si="240"/>
        <v>0</v>
      </c>
      <c r="AC1490" s="131">
        <f t="shared" si="239"/>
        <v>0</v>
      </c>
      <c r="AD1490" s="2371"/>
      <c r="AE1490" s="1184"/>
      <c r="AF1490" s="20"/>
      <c r="AG1490" s="1184"/>
      <c r="AH1490" s="2672"/>
    </row>
    <row r="1491" spans="1:34" ht="18" customHeight="1" x14ac:dyDescent="0.25">
      <c r="A1491" s="2572"/>
      <c r="B1491" s="2578"/>
      <c r="C1491" s="2618"/>
      <c r="D1491" s="2619"/>
      <c r="E1491" s="2620"/>
      <c r="F1491" s="2621"/>
      <c r="G1491" s="2700"/>
      <c r="H1491" s="2700"/>
      <c r="I1491" s="2622"/>
      <c r="J1491" s="2686"/>
      <c r="K1491" s="2686"/>
      <c r="L1491" s="2624"/>
      <c r="M1491" s="2624"/>
      <c r="N1491" s="2620"/>
      <c r="O1491" s="2702"/>
      <c r="P1491" s="2704"/>
      <c r="Q1491" s="2707"/>
      <c r="R1491" s="2707"/>
      <c r="S1491" s="2707"/>
      <c r="T1491" s="2709"/>
      <c r="U1491" s="2620"/>
      <c r="V1491" s="2394"/>
      <c r="W1491" s="1252" t="s">
        <v>200</v>
      </c>
      <c r="X1491" s="1462" t="s">
        <v>2903</v>
      </c>
      <c r="Y1491" s="1470">
        <v>0</v>
      </c>
      <c r="Z1491" s="2369" t="s">
        <v>204</v>
      </c>
      <c r="AA1491" s="2387">
        <v>2.8571428571428572</v>
      </c>
      <c r="AB1491" s="131">
        <f t="shared" si="240"/>
        <v>0</v>
      </c>
      <c r="AC1491" s="131">
        <f t="shared" si="239"/>
        <v>0</v>
      </c>
      <c r="AD1491" s="2371"/>
      <c r="AE1491" s="1184"/>
      <c r="AF1491" s="20"/>
      <c r="AG1491" s="1184"/>
      <c r="AH1491" s="2672"/>
    </row>
    <row r="1492" spans="1:34" ht="18" customHeight="1" x14ac:dyDescent="0.25">
      <c r="A1492" s="2572"/>
      <c r="B1492" s="2578"/>
      <c r="C1492" s="2618"/>
      <c r="D1492" s="2619"/>
      <c r="E1492" s="2620"/>
      <c r="F1492" s="2621"/>
      <c r="G1492" s="2700"/>
      <c r="H1492" s="2700"/>
      <c r="I1492" s="2622"/>
      <c r="J1492" s="2686"/>
      <c r="K1492" s="2686"/>
      <c r="L1492" s="2624"/>
      <c r="M1492" s="2624"/>
      <c r="N1492" s="2620"/>
      <c r="O1492" s="2702"/>
      <c r="P1492" s="2704"/>
      <c r="Q1492" s="2707"/>
      <c r="R1492" s="2707"/>
      <c r="S1492" s="2707"/>
      <c r="T1492" s="2709"/>
      <c r="U1492" s="2620"/>
      <c r="V1492" s="2394"/>
      <c r="W1492" s="1252" t="s">
        <v>200</v>
      </c>
      <c r="X1492" s="1462" t="s">
        <v>2904</v>
      </c>
      <c r="Y1492" s="1470">
        <v>0</v>
      </c>
      <c r="Z1492" s="2369" t="s">
        <v>204</v>
      </c>
      <c r="AA1492" s="2387">
        <v>8.741071428571427</v>
      </c>
      <c r="AB1492" s="131">
        <f t="shared" si="240"/>
        <v>0</v>
      </c>
      <c r="AC1492" s="131">
        <f t="shared" si="239"/>
        <v>0</v>
      </c>
      <c r="AD1492" s="2371"/>
      <c r="AE1492" s="1184"/>
      <c r="AF1492" s="20"/>
      <c r="AG1492" s="1184"/>
      <c r="AH1492" s="2672"/>
    </row>
    <row r="1493" spans="1:34" ht="18" customHeight="1" x14ac:dyDescent="0.25">
      <c r="A1493" s="2572"/>
      <c r="B1493" s="2578"/>
      <c r="C1493" s="2618"/>
      <c r="D1493" s="2619"/>
      <c r="E1493" s="2620"/>
      <c r="F1493" s="2621"/>
      <c r="G1493" s="2700"/>
      <c r="H1493" s="2700"/>
      <c r="I1493" s="2622"/>
      <c r="J1493" s="2686"/>
      <c r="K1493" s="2686"/>
      <c r="L1493" s="2624"/>
      <c r="M1493" s="2624"/>
      <c r="N1493" s="2620"/>
      <c r="O1493" s="2702"/>
      <c r="P1493" s="2704"/>
      <c r="Q1493" s="2707"/>
      <c r="R1493" s="2707"/>
      <c r="S1493" s="2707"/>
      <c r="T1493" s="2709"/>
      <c r="U1493" s="2620"/>
      <c r="V1493" s="2394"/>
      <c r="W1493" s="2399">
        <v>170401130001</v>
      </c>
      <c r="X1493" s="1462" t="s">
        <v>2905</v>
      </c>
      <c r="Y1493" s="1470">
        <v>0</v>
      </c>
      <c r="Z1493" s="2369" t="s">
        <v>204</v>
      </c>
      <c r="AA1493" s="2387">
        <v>2.8660714285714284</v>
      </c>
      <c r="AB1493" s="131">
        <f t="shared" si="240"/>
        <v>0</v>
      </c>
      <c r="AC1493" s="131">
        <f t="shared" si="239"/>
        <v>0</v>
      </c>
      <c r="AD1493" s="2371"/>
      <c r="AE1493" s="1184"/>
      <c r="AF1493" s="20"/>
      <c r="AG1493" s="1184"/>
      <c r="AH1493" s="2672"/>
    </row>
    <row r="1494" spans="1:34" ht="18" customHeight="1" x14ac:dyDescent="0.25">
      <c r="A1494" s="2572"/>
      <c r="B1494" s="2578"/>
      <c r="C1494" s="2618"/>
      <c r="D1494" s="2619"/>
      <c r="E1494" s="2620"/>
      <c r="F1494" s="2621"/>
      <c r="G1494" s="2700"/>
      <c r="H1494" s="2700"/>
      <c r="I1494" s="2622"/>
      <c r="J1494" s="2686"/>
      <c r="K1494" s="2686"/>
      <c r="L1494" s="2624"/>
      <c r="M1494" s="2624"/>
      <c r="N1494" s="2678"/>
      <c r="O1494" s="2665"/>
      <c r="P1494" s="2705"/>
      <c r="Q1494" s="2708"/>
      <c r="R1494" s="2708"/>
      <c r="S1494" s="2708"/>
      <c r="T1494" s="2697"/>
      <c r="U1494" s="2678"/>
      <c r="V1494" s="2400"/>
      <c r="W1494" s="1536" t="s">
        <v>200</v>
      </c>
      <c r="X1494" s="2401" t="s">
        <v>2906</v>
      </c>
      <c r="Y1494" s="2402">
        <v>0</v>
      </c>
      <c r="Z1494" s="2376" t="s">
        <v>204</v>
      </c>
      <c r="AA1494" s="2403">
        <v>3.2857142857142856</v>
      </c>
      <c r="AB1494" s="148">
        <f t="shared" si="240"/>
        <v>0</v>
      </c>
      <c r="AC1494" s="148">
        <f t="shared" si="239"/>
        <v>0</v>
      </c>
      <c r="AD1494" s="2404"/>
      <c r="AE1494" s="2405"/>
      <c r="AF1494" s="140"/>
      <c r="AG1494" s="2405"/>
      <c r="AH1494" s="2673"/>
    </row>
    <row r="1495" spans="1:34" ht="222.75" customHeight="1" x14ac:dyDescent="0.25">
      <c r="A1495" s="2572"/>
      <c r="B1495" s="2578"/>
      <c r="C1495" s="2674" t="s">
        <v>1</v>
      </c>
      <c r="D1495" s="2676" t="s">
        <v>2</v>
      </c>
      <c r="E1495" s="2677" t="s">
        <v>48</v>
      </c>
      <c r="F1495" s="2679" t="s">
        <v>200</v>
      </c>
      <c r="G1495" s="2681" t="s">
        <v>2907</v>
      </c>
      <c r="H1495" s="2681" t="s">
        <v>2908</v>
      </c>
      <c r="I1495" s="2681" t="s">
        <v>2909</v>
      </c>
      <c r="J1495" s="2682">
        <v>480</v>
      </c>
      <c r="K1495" s="2685">
        <v>500</v>
      </c>
      <c r="L1495" s="2688">
        <v>24</v>
      </c>
      <c r="M1495" s="2688">
        <v>24</v>
      </c>
      <c r="N1495" s="2406" t="s">
        <v>2910</v>
      </c>
      <c r="O1495" s="2407" t="s">
        <v>2911</v>
      </c>
      <c r="P1495" s="1016">
        <v>0</v>
      </c>
      <c r="Q1495" s="1017">
        <v>0</v>
      </c>
      <c r="R1495" s="1017">
        <v>0</v>
      </c>
      <c r="S1495" s="1017">
        <v>0</v>
      </c>
      <c r="T1495" s="1018">
        <f>SUM(P1495:S1495)</f>
        <v>0</v>
      </c>
      <c r="U1495" s="1015" t="s">
        <v>2912</v>
      </c>
      <c r="V1495" s="2408"/>
      <c r="W1495" s="303"/>
      <c r="X1495" s="2409"/>
      <c r="Y1495" s="2410"/>
      <c r="Z1495" s="2411"/>
      <c r="AA1495" s="2412"/>
      <c r="AB1495" s="1022"/>
      <c r="AC1495" s="1022"/>
      <c r="AD1495" s="2413"/>
      <c r="AE1495" s="1571"/>
      <c r="AF1495" s="534"/>
      <c r="AG1495" s="1571"/>
      <c r="AH1495" s="777" t="s">
        <v>2988</v>
      </c>
    </row>
    <row r="1496" spans="1:34" ht="163.5" customHeight="1" x14ac:dyDescent="0.25">
      <c r="A1496" s="2573"/>
      <c r="B1496" s="2579"/>
      <c r="C1496" s="2618"/>
      <c r="D1496" s="2619"/>
      <c r="E1496" s="2620"/>
      <c r="F1496" s="2621"/>
      <c r="G1496" s="2622"/>
      <c r="H1496" s="2622"/>
      <c r="I1496" s="2622"/>
      <c r="J1496" s="2683"/>
      <c r="K1496" s="2686"/>
      <c r="L1496" s="2624"/>
      <c r="M1496" s="2624"/>
      <c r="N1496" s="2414" t="s">
        <v>2913</v>
      </c>
      <c r="O1496" s="2415" t="s">
        <v>2914</v>
      </c>
      <c r="P1496" s="1016">
        <v>0</v>
      </c>
      <c r="Q1496" s="1017">
        <f>+AD1496</f>
        <v>0</v>
      </c>
      <c r="R1496" s="1017">
        <v>0</v>
      </c>
      <c r="S1496" s="1017">
        <v>0</v>
      </c>
      <c r="T1496" s="1018">
        <f>SUM(P1496:S1496)</f>
        <v>0</v>
      </c>
      <c r="U1496" s="1015" t="s">
        <v>2915</v>
      </c>
      <c r="V1496" s="2416"/>
      <c r="W1496" s="191"/>
      <c r="X1496" s="2417"/>
      <c r="Y1496" s="2418"/>
      <c r="Z1496" s="1266"/>
      <c r="AA1496" s="2419"/>
      <c r="AB1496" s="775"/>
      <c r="AC1496" s="775"/>
      <c r="AD1496" s="2420"/>
      <c r="AE1496" s="2421"/>
      <c r="AF1496" s="2422"/>
      <c r="AG1496" s="2421"/>
      <c r="AH1496" s="2531" t="s">
        <v>2988</v>
      </c>
    </row>
    <row r="1497" spans="1:34" ht="195" customHeight="1" x14ac:dyDescent="0.25">
      <c r="A1497" s="2571" t="s">
        <v>194</v>
      </c>
      <c r="B1497" s="2577" t="s">
        <v>194</v>
      </c>
      <c r="C1497" s="2618"/>
      <c r="D1497" s="2619"/>
      <c r="E1497" s="2620"/>
      <c r="F1497" s="2621"/>
      <c r="G1497" s="2622"/>
      <c r="H1497" s="2622"/>
      <c r="I1497" s="2622"/>
      <c r="J1497" s="2683"/>
      <c r="K1497" s="2686"/>
      <c r="L1497" s="2624"/>
      <c r="M1497" s="2624"/>
      <c r="N1497" s="1015" t="s">
        <v>2916</v>
      </c>
      <c r="O1497" s="2423" t="s">
        <v>2917</v>
      </c>
      <c r="P1497" s="2424">
        <f>+AD1497</f>
        <v>0</v>
      </c>
      <c r="Q1497" s="2425">
        <v>0</v>
      </c>
      <c r="R1497" s="2425">
        <v>0</v>
      </c>
      <c r="S1497" s="2425">
        <v>0</v>
      </c>
      <c r="T1497" s="2426">
        <f>SUM(P1497:S1497)</f>
        <v>0</v>
      </c>
      <c r="U1497" s="1015" t="s">
        <v>2918</v>
      </c>
      <c r="V1497" s="2427"/>
      <c r="W1497" s="2428"/>
      <c r="X1497" s="2429"/>
      <c r="Y1497" s="2430"/>
      <c r="Z1497" s="1571"/>
      <c r="AA1497" s="2431"/>
      <c r="AB1497" s="1022"/>
      <c r="AC1497" s="1022"/>
      <c r="AD1497" s="786"/>
      <c r="AE1497" s="1571"/>
      <c r="AF1497" s="534"/>
      <c r="AG1497" s="1571"/>
      <c r="AH1497" s="777" t="s">
        <v>2988</v>
      </c>
    </row>
    <row r="1498" spans="1:34" ht="18" customHeight="1" x14ac:dyDescent="0.25">
      <c r="A1498" s="2572"/>
      <c r="B1498" s="2578"/>
      <c r="C1498" s="2618"/>
      <c r="D1498" s="2619"/>
      <c r="E1498" s="2620"/>
      <c r="F1498" s="2621"/>
      <c r="G1498" s="2622"/>
      <c r="H1498" s="2622"/>
      <c r="I1498" s="2622"/>
      <c r="J1498" s="2683"/>
      <c r="K1498" s="2686"/>
      <c r="L1498" s="2624"/>
      <c r="M1498" s="2624"/>
      <c r="N1498" s="2689" t="s">
        <v>2919</v>
      </c>
      <c r="O1498" s="2690" t="s">
        <v>2920</v>
      </c>
      <c r="P1498" s="2691">
        <f>+AD1500+AD1502+AD1504</f>
        <v>182620</v>
      </c>
      <c r="Q1498" s="2692">
        <v>0</v>
      </c>
      <c r="R1498" s="2692">
        <f>+AD1498+AD1506</f>
        <v>0</v>
      </c>
      <c r="S1498" s="2692">
        <v>0</v>
      </c>
      <c r="T1498" s="2693">
        <f>SUM(P1498:S1507)</f>
        <v>182620</v>
      </c>
      <c r="U1498" s="2640" t="s">
        <v>2921</v>
      </c>
      <c r="V1498" s="2379" t="s">
        <v>2922</v>
      </c>
      <c r="W1498" s="2432"/>
      <c r="X1498" s="2380" t="s">
        <v>2801</v>
      </c>
      <c r="Y1498" s="2433"/>
      <c r="Z1498" s="2382"/>
      <c r="AA1498" s="2383"/>
      <c r="AB1498" s="514"/>
      <c r="AC1498" s="514"/>
      <c r="AD1498" s="2434">
        <f>+SUM(AC1499)</f>
        <v>0</v>
      </c>
      <c r="AE1498" s="1285"/>
      <c r="AF1498" s="60"/>
      <c r="AG1498" s="1285"/>
      <c r="AH1498" s="2694"/>
    </row>
    <row r="1499" spans="1:34" ht="49.5" customHeight="1" x14ac:dyDescent="0.25">
      <c r="A1499" s="2572"/>
      <c r="B1499" s="2578"/>
      <c r="C1499" s="2618"/>
      <c r="D1499" s="2619"/>
      <c r="E1499" s="2620"/>
      <c r="F1499" s="2621"/>
      <c r="G1499" s="2622"/>
      <c r="H1499" s="2622"/>
      <c r="I1499" s="2622"/>
      <c r="J1499" s="2683"/>
      <c r="K1499" s="2686"/>
      <c r="L1499" s="2624"/>
      <c r="M1499" s="2624"/>
      <c r="N1499" s="2689"/>
      <c r="O1499" s="2690"/>
      <c r="P1499" s="2691"/>
      <c r="Q1499" s="2692"/>
      <c r="R1499" s="2692"/>
      <c r="S1499" s="2692"/>
      <c r="T1499" s="2693"/>
      <c r="U1499" s="2640"/>
      <c r="V1499" s="2385"/>
      <c r="W1499" s="1252" t="s">
        <v>200</v>
      </c>
      <c r="X1499" s="2316" t="s">
        <v>2923</v>
      </c>
      <c r="Y1499" s="2435">
        <v>0</v>
      </c>
      <c r="Z1499" s="2369" t="s">
        <v>204</v>
      </c>
      <c r="AA1499" s="1486">
        <v>0</v>
      </c>
      <c r="AB1499" s="131">
        <f t="shared" si="240"/>
        <v>0</v>
      </c>
      <c r="AC1499" s="131">
        <f t="shared" si="239"/>
        <v>0</v>
      </c>
      <c r="AD1499" s="785"/>
      <c r="AE1499" s="1184"/>
      <c r="AF1499" s="20"/>
      <c r="AG1499" s="20"/>
      <c r="AH1499" s="2695"/>
    </row>
    <row r="1500" spans="1:34" ht="18" customHeight="1" x14ac:dyDescent="0.25">
      <c r="A1500" s="2572"/>
      <c r="B1500" s="2578"/>
      <c r="C1500" s="2618"/>
      <c r="D1500" s="2619"/>
      <c r="E1500" s="2620"/>
      <c r="F1500" s="2621"/>
      <c r="G1500" s="2622"/>
      <c r="H1500" s="2622"/>
      <c r="I1500" s="2622"/>
      <c r="J1500" s="2683"/>
      <c r="K1500" s="2686"/>
      <c r="L1500" s="2624"/>
      <c r="M1500" s="2624"/>
      <c r="N1500" s="2689"/>
      <c r="O1500" s="2690"/>
      <c r="P1500" s="2691"/>
      <c r="Q1500" s="2692"/>
      <c r="R1500" s="2692"/>
      <c r="S1500" s="2692"/>
      <c r="T1500" s="2693"/>
      <c r="U1500" s="2640"/>
      <c r="V1500" s="2385" t="s">
        <v>622</v>
      </c>
      <c r="W1500" s="1252"/>
      <c r="X1500" s="2436" t="s">
        <v>256</v>
      </c>
      <c r="Y1500" s="2435"/>
      <c r="Z1500" s="2369"/>
      <c r="AA1500" s="1486"/>
      <c r="AB1500" s="131"/>
      <c r="AC1500" s="131"/>
      <c r="AD1500" s="2390">
        <f>+AC1501</f>
        <v>134800</v>
      </c>
      <c r="AE1500" s="1184"/>
      <c r="AF1500" s="20"/>
      <c r="AG1500" s="20"/>
      <c r="AH1500" s="2695"/>
    </row>
    <row r="1501" spans="1:34" ht="18" customHeight="1" x14ac:dyDescent="0.25">
      <c r="A1501" s="2572"/>
      <c r="B1501" s="2578"/>
      <c r="C1501" s="2618"/>
      <c r="D1501" s="2619"/>
      <c r="E1501" s="2620"/>
      <c r="F1501" s="2621"/>
      <c r="G1501" s="2622"/>
      <c r="H1501" s="2622"/>
      <c r="I1501" s="2622"/>
      <c r="J1501" s="2683"/>
      <c r="K1501" s="2686"/>
      <c r="L1501" s="2624"/>
      <c r="M1501" s="2624"/>
      <c r="N1501" s="2689"/>
      <c r="O1501" s="2690"/>
      <c r="P1501" s="2691"/>
      <c r="Q1501" s="2692"/>
      <c r="R1501" s="2692"/>
      <c r="S1501" s="2692"/>
      <c r="T1501" s="2693"/>
      <c r="U1501" s="2640"/>
      <c r="V1501" s="2385"/>
      <c r="W1501" s="1252"/>
      <c r="X1501" s="2316" t="s">
        <v>2924</v>
      </c>
      <c r="Y1501" s="2435">
        <v>674</v>
      </c>
      <c r="Z1501" s="2369" t="s">
        <v>204</v>
      </c>
      <c r="AA1501" s="1486">
        <v>200</v>
      </c>
      <c r="AB1501" s="131">
        <f t="shared" si="240"/>
        <v>134800</v>
      </c>
      <c r="AC1501" s="131">
        <v>134800</v>
      </c>
      <c r="AD1501" s="785"/>
      <c r="AE1501" s="1184"/>
      <c r="AF1501" s="20" t="s">
        <v>199</v>
      </c>
      <c r="AG1501" s="20"/>
      <c r="AH1501" s="2695"/>
    </row>
    <row r="1502" spans="1:34" ht="18" customHeight="1" x14ac:dyDescent="0.25">
      <c r="A1502" s="2572"/>
      <c r="B1502" s="2578"/>
      <c r="C1502" s="2618"/>
      <c r="D1502" s="2619"/>
      <c r="E1502" s="2620"/>
      <c r="F1502" s="2621"/>
      <c r="G1502" s="2622"/>
      <c r="H1502" s="2622"/>
      <c r="I1502" s="2622"/>
      <c r="J1502" s="2683"/>
      <c r="K1502" s="2686"/>
      <c r="L1502" s="2624"/>
      <c r="M1502" s="2624"/>
      <c r="N1502" s="2689"/>
      <c r="O1502" s="2690"/>
      <c r="P1502" s="2691"/>
      <c r="Q1502" s="2692"/>
      <c r="R1502" s="2692"/>
      <c r="S1502" s="2692"/>
      <c r="T1502" s="2693"/>
      <c r="U1502" s="2640"/>
      <c r="V1502" s="2385" t="s">
        <v>255</v>
      </c>
      <c r="W1502" s="1252"/>
      <c r="X1502" s="2436" t="s">
        <v>256</v>
      </c>
      <c r="Y1502" s="2435"/>
      <c r="Z1502" s="2369"/>
      <c r="AA1502" s="1486"/>
      <c r="AB1502" s="131"/>
      <c r="AC1502" s="131"/>
      <c r="AD1502" s="2390">
        <f>+AC1503</f>
        <v>2460</v>
      </c>
      <c r="AE1502" s="1184"/>
      <c r="AF1502" s="20"/>
      <c r="AG1502" s="20"/>
      <c r="AH1502" s="2695"/>
    </row>
    <row r="1503" spans="1:34" ht="18" customHeight="1" x14ac:dyDescent="0.25">
      <c r="A1503" s="2572"/>
      <c r="B1503" s="2578"/>
      <c r="C1503" s="2618"/>
      <c r="D1503" s="2619"/>
      <c r="E1503" s="2620"/>
      <c r="F1503" s="2621"/>
      <c r="G1503" s="2622"/>
      <c r="H1503" s="2622"/>
      <c r="I1503" s="2622"/>
      <c r="J1503" s="2683"/>
      <c r="K1503" s="2686"/>
      <c r="L1503" s="2624"/>
      <c r="M1503" s="2624"/>
      <c r="N1503" s="2689"/>
      <c r="O1503" s="2690"/>
      <c r="P1503" s="2691"/>
      <c r="Q1503" s="2692"/>
      <c r="R1503" s="2692"/>
      <c r="S1503" s="2692"/>
      <c r="T1503" s="2693"/>
      <c r="U1503" s="2640"/>
      <c r="V1503" s="2385"/>
      <c r="W1503" s="1252"/>
      <c r="X1503" s="2316" t="s">
        <v>2992</v>
      </c>
      <c r="Y1503" s="2435">
        <v>82</v>
      </c>
      <c r="Z1503" s="2369" t="s">
        <v>204</v>
      </c>
      <c r="AA1503" s="1486">
        <v>30</v>
      </c>
      <c r="AB1503" s="131">
        <f t="shared" si="240"/>
        <v>2460</v>
      </c>
      <c r="AC1503" s="131">
        <v>2460</v>
      </c>
      <c r="AD1503" s="785"/>
      <c r="AE1503" s="1184"/>
      <c r="AF1503" s="20" t="s">
        <v>199</v>
      </c>
      <c r="AG1503" s="20"/>
      <c r="AH1503" s="2695"/>
    </row>
    <row r="1504" spans="1:34" ht="18" customHeight="1" x14ac:dyDescent="0.25">
      <c r="A1504" s="2572"/>
      <c r="B1504" s="2578"/>
      <c r="C1504" s="2618"/>
      <c r="D1504" s="2619"/>
      <c r="E1504" s="2620"/>
      <c r="F1504" s="2621"/>
      <c r="G1504" s="2622"/>
      <c r="H1504" s="2622"/>
      <c r="I1504" s="2622"/>
      <c r="J1504" s="2683"/>
      <c r="K1504" s="2686"/>
      <c r="L1504" s="2624"/>
      <c r="M1504" s="2624"/>
      <c r="N1504" s="2689"/>
      <c r="O1504" s="2690"/>
      <c r="P1504" s="2691"/>
      <c r="Q1504" s="2692"/>
      <c r="R1504" s="2692"/>
      <c r="S1504" s="2692"/>
      <c r="T1504" s="2693"/>
      <c r="U1504" s="2640"/>
      <c r="V1504" s="2385" t="s">
        <v>337</v>
      </c>
      <c r="W1504" s="1252"/>
      <c r="X1504" s="2436" t="s">
        <v>338</v>
      </c>
      <c r="Y1504" s="2435"/>
      <c r="Z1504" s="2369"/>
      <c r="AA1504" s="1486"/>
      <c r="AB1504" s="131"/>
      <c r="AC1504" s="131"/>
      <c r="AD1504" s="2390">
        <f>+AC1505</f>
        <v>45360</v>
      </c>
      <c r="AE1504" s="1184"/>
      <c r="AF1504" s="20"/>
      <c r="AG1504" s="20"/>
      <c r="AH1504" s="2695"/>
    </row>
    <row r="1505" spans="1:34" ht="18" customHeight="1" x14ac:dyDescent="0.25">
      <c r="A1505" s="2572"/>
      <c r="B1505" s="2578"/>
      <c r="C1505" s="2618"/>
      <c r="D1505" s="2619"/>
      <c r="E1505" s="2620"/>
      <c r="F1505" s="2621"/>
      <c r="G1505" s="2622"/>
      <c r="H1505" s="2622"/>
      <c r="I1505" s="2622"/>
      <c r="J1505" s="2683"/>
      <c r="K1505" s="2686"/>
      <c r="L1505" s="2624"/>
      <c r="M1505" s="2624"/>
      <c r="N1505" s="2689"/>
      <c r="O1505" s="2690"/>
      <c r="P1505" s="2691"/>
      <c r="Q1505" s="2692"/>
      <c r="R1505" s="2692"/>
      <c r="S1505" s="2692"/>
      <c r="T1505" s="2693"/>
      <c r="U1505" s="2640"/>
      <c r="V1505" s="2385"/>
      <c r="W1505" s="1252"/>
      <c r="X1505" s="2316" t="s">
        <v>2925</v>
      </c>
      <c r="Y1505" s="2435">
        <v>756</v>
      </c>
      <c r="Z1505" s="2369" t="s">
        <v>204</v>
      </c>
      <c r="AA1505" s="1486">
        <v>60</v>
      </c>
      <c r="AB1505" s="148">
        <f t="shared" si="240"/>
        <v>45360</v>
      </c>
      <c r="AC1505" s="131">
        <v>45360</v>
      </c>
      <c r="AD1505" s="785"/>
      <c r="AE1505" s="1184"/>
      <c r="AF1505" s="20" t="s">
        <v>199</v>
      </c>
      <c r="AG1505" s="20"/>
      <c r="AH1505" s="2695"/>
    </row>
    <row r="1506" spans="1:34" ht="18" customHeight="1" x14ac:dyDescent="0.25">
      <c r="A1506" s="2572"/>
      <c r="B1506" s="2578"/>
      <c r="C1506" s="2618"/>
      <c r="D1506" s="2619"/>
      <c r="E1506" s="2620"/>
      <c r="F1506" s="2621"/>
      <c r="G1506" s="2622"/>
      <c r="H1506" s="2622"/>
      <c r="I1506" s="2622"/>
      <c r="J1506" s="2683"/>
      <c r="K1506" s="2686"/>
      <c r="L1506" s="2624"/>
      <c r="M1506" s="2624"/>
      <c r="N1506" s="2689"/>
      <c r="O1506" s="2690"/>
      <c r="P1506" s="2691"/>
      <c r="Q1506" s="2692"/>
      <c r="R1506" s="2692"/>
      <c r="S1506" s="2692"/>
      <c r="T1506" s="2693"/>
      <c r="U1506" s="2640"/>
      <c r="V1506" s="2385" t="s">
        <v>2926</v>
      </c>
      <c r="W1506" s="2437"/>
      <c r="X1506" s="2436" t="s">
        <v>232</v>
      </c>
      <c r="Y1506" s="2435"/>
      <c r="Z1506" s="2369"/>
      <c r="AA1506" s="1486"/>
      <c r="AB1506" s="131"/>
      <c r="AC1506" s="131"/>
      <c r="AD1506" s="2390">
        <f>+AC1507</f>
        <v>0</v>
      </c>
      <c r="AE1506" s="20"/>
      <c r="AF1506" s="20"/>
      <c r="AG1506" s="20"/>
      <c r="AH1506" s="2695"/>
    </row>
    <row r="1507" spans="1:34" ht="18" customHeight="1" x14ac:dyDescent="0.25">
      <c r="A1507" s="2572"/>
      <c r="B1507" s="2578"/>
      <c r="C1507" s="2675"/>
      <c r="D1507" s="2645"/>
      <c r="E1507" s="2678"/>
      <c r="F1507" s="2680"/>
      <c r="G1507" s="2655"/>
      <c r="H1507" s="2655"/>
      <c r="I1507" s="2655"/>
      <c r="J1507" s="2684"/>
      <c r="K1507" s="2687"/>
      <c r="L1507" s="2661"/>
      <c r="M1507" s="2661"/>
      <c r="N1507" s="2689"/>
      <c r="O1507" s="2690"/>
      <c r="P1507" s="2691"/>
      <c r="Q1507" s="2692"/>
      <c r="R1507" s="2692"/>
      <c r="S1507" s="2692"/>
      <c r="T1507" s="2693"/>
      <c r="U1507" s="2677"/>
      <c r="V1507" s="2438"/>
      <c r="W1507" s="2439">
        <v>170301070001</v>
      </c>
      <c r="X1507" s="2440" t="s">
        <v>2927</v>
      </c>
      <c r="Y1507" s="2441">
        <v>0</v>
      </c>
      <c r="Z1507" s="2405" t="s">
        <v>1863</v>
      </c>
      <c r="AA1507" s="2442">
        <v>0</v>
      </c>
      <c r="AB1507" s="148">
        <f t="shared" si="240"/>
        <v>0</v>
      </c>
      <c r="AC1507" s="148">
        <f t="shared" si="239"/>
        <v>0</v>
      </c>
      <c r="AD1507" s="2443"/>
      <c r="AE1507" s="2405"/>
      <c r="AF1507" s="140" t="s">
        <v>199</v>
      </c>
      <c r="AG1507" s="140"/>
      <c r="AH1507" s="2696"/>
    </row>
    <row r="1508" spans="1:34" ht="37.5" customHeight="1" x14ac:dyDescent="0.25">
      <c r="A1508" s="2572"/>
      <c r="B1508" s="2578"/>
      <c r="C1508" s="2643" t="s">
        <v>1</v>
      </c>
      <c r="D1508" s="2645" t="s">
        <v>2</v>
      </c>
      <c r="E1508" s="2647" t="s">
        <v>88</v>
      </c>
      <c r="F1508" s="2649" t="s">
        <v>200</v>
      </c>
      <c r="G1508" s="2651" t="s">
        <v>2928</v>
      </c>
      <c r="H1508" s="2653" t="s">
        <v>2929</v>
      </c>
      <c r="I1508" s="2655" t="s">
        <v>2930</v>
      </c>
      <c r="J1508" s="2657">
        <v>10091</v>
      </c>
      <c r="K1508" s="2659">
        <v>11209</v>
      </c>
      <c r="L1508" s="2661">
        <v>24</v>
      </c>
      <c r="M1508" s="2661">
        <v>24</v>
      </c>
      <c r="N1508" s="2663" t="s">
        <v>2931</v>
      </c>
      <c r="O1508" s="2665" t="s">
        <v>2932</v>
      </c>
      <c r="P1508" s="2667">
        <f>+AD1508</f>
        <v>110000</v>
      </c>
      <c r="Q1508" s="2669">
        <v>0</v>
      </c>
      <c r="R1508" s="2669">
        <v>0</v>
      </c>
      <c r="S1508" s="2669">
        <v>0</v>
      </c>
      <c r="T1508" s="2638">
        <f>SUM(P1508:S1509)</f>
        <v>110000</v>
      </c>
      <c r="U1508" s="2640" t="s">
        <v>2993</v>
      </c>
      <c r="V1508" s="2362" t="s">
        <v>544</v>
      </c>
      <c r="W1508" s="2444"/>
      <c r="X1508" s="2363" t="s">
        <v>534</v>
      </c>
      <c r="Y1508" s="2445"/>
      <c r="Z1508" s="2446"/>
      <c r="AA1508" s="2447"/>
      <c r="AB1508" s="150"/>
      <c r="AC1508" s="150"/>
      <c r="AD1508" s="2297">
        <f>+AC1509</f>
        <v>110000</v>
      </c>
      <c r="AE1508" s="2365"/>
      <c r="AF1508" s="14"/>
      <c r="AG1508" s="2365"/>
      <c r="AH1508" s="2641"/>
    </row>
    <row r="1509" spans="1:34" ht="37.5" customHeight="1" x14ac:dyDescent="0.25">
      <c r="A1509" s="2572"/>
      <c r="B1509" s="2578"/>
      <c r="C1509" s="2644"/>
      <c r="D1509" s="2646"/>
      <c r="E1509" s="2648"/>
      <c r="F1509" s="2650"/>
      <c r="G1509" s="2652"/>
      <c r="H1509" s="2654"/>
      <c r="I1509" s="2656"/>
      <c r="J1509" s="2658"/>
      <c r="K1509" s="2660"/>
      <c r="L1509" s="2662"/>
      <c r="M1509" s="2662"/>
      <c r="N1509" s="2664"/>
      <c r="O1509" s="2666"/>
      <c r="P1509" s="2668"/>
      <c r="Q1509" s="2670"/>
      <c r="R1509" s="2670"/>
      <c r="S1509" s="2670"/>
      <c r="T1509" s="2639"/>
      <c r="U1509" s="2640"/>
      <c r="V1509" s="2448"/>
      <c r="W1509" s="2373" t="s">
        <v>200</v>
      </c>
      <c r="X1509" s="2374" t="s">
        <v>2933</v>
      </c>
      <c r="Y1509" s="2449">
        <v>10000</v>
      </c>
      <c r="Z1509" s="2376" t="s">
        <v>204</v>
      </c>
      <c r="AA1509" s="2377">
        <v>11</v>
      </c>
      <c r="AB1509" s="787">
        <f t="shared" si="240"/>
        <v>110000</v>
      </c>
      <c r="AC1509" s="787">
        <f>+AB1509</f>
        <v>110000</v>
      </c>
      <c r="AD1509" s="2378"/>
      <c r="AE1509" s="26" t="s">
        <v>199</v>
      </c>
      <c r="AF1509" s="26" t="s">
        <v>199</v>
      </c>
      <c r="AG1509" s="1258"/>
      <c r="AH1509" s="2642"/>
    </row>
    <row r="1510" spans="1:34" ht="101.25" customHeight="1" x14ac:dyDescent="0.25">
      <c r="A1510" s="2573"/>
      <c r="B1510" s="2579"/>
      <c r="C1510" s="1089" t="s">
        <v>1</v>
      </c>
      <c r="D1510" s="949" t="s">
        <v>2</v>
      </c>
      <c r="E1510" s="1015" t="s">
        <v>36</v>
      </c>
      <c r="F1510" s="1571" t="s">
        <v>200</v>
      </c>
      <c r="G1510" s="2450" t="s">
        <v>2934</v>
      </c>
      <c r="H1510" s="2450" t="s">
        <v>2935</v>
      </c>
      <c r="I1510" s="2451" t="s">
        <v>2936</v>
      </c>
      <c r="J1510" s="2452">
        <v>0</v>
      </c>
      <c r="K1510" s="2452">
        <v>4</v>
      </c>
      <c r="L1510" s="933">
        <v>0</v>
      </c>
      <c r="M1510" s="933">
        <v>4</v>
      </c>
      <c r="N1510" s="2322" t="s">
        <v>2986</v>
      </c>
      <c r="O1510" s="2453" t="s">
        <v>2987</v>
      </c>
      <c r="P1510" s="2454">
        <v>0</v>
      </c>
      <c r="Q1510" s="2455">
        <v>0</v>
      </c>
      <c r="R1510" s="2455">
        <v>0</v>
      </c>
      <c r="S1510" s="2455">
        <v>0</v>
      </c>
      <c r="T1510" s="2456">
        <f>SUM(P1510:S1510)</f>
        <v>0</v>
      </c>
      <c r="U1510" s="2321" t="s">
        <v>2937</v>
      </c>
      <c r="V1510" s="2416"/>
      <c r="W1510" s="2457"/>
      <c r="X1510" s="2458"/>
      <c r="Y1510" s="2459"/>
      <c r="Z1510" s="2460"/>
      <c r="AA1510" s="2461"/>
      <c r="AB1510" s="775"/>
      <c r="AC1510" s="775"/>
      <c r="AD1510" s="2420"/>
      <c r="AE1510" s="1266"/>
      <c r="AF1510" s="222"/>
      <c r="AG1510" s="1266"/>
      <c r="AH1510" s="2531" t="s">
        <v>2988</v>
      </c>
    </row>
    <row r="1511" spans="1:34" ht="165" customHeight="1" x14ac:dyDescent="0.25">
      <c r="A1511" s="2571" t="s">
        <v>194</v>
      </c>
      <c r="B1511" s="2568" t="s">
        <v>194</v>
      </c>
      <c r="C1511" s="1089" t="s">
        <v>19</v>
      </c>
      <c r="D1511" s="949" t="s">
        <v>20</v>
      </c>
      <c r="E1511" s="1015" t="s">
        <v>68</v>
      </c>
      <c r="F1511" s="1566" t="s">
        <v>200</v>
      </c>
      <c r="G1511" s="2450" t="s">
        <v>2938</v>
      </c>
      <c r="H1511" s="2450" t="s">
        <v>219</v>
      </c>
      <c r="I1511" s="2451" t="s">
        <v>2939</v>
      </c>
      <c r="J1511" s="2462">
        <v>1</v>
      </c>
      <c r="K1511" s="2463">
        <v>1</v>
      </c>
      <c r="L1511" s="933">
        <v>4</v>
      </c>
      <c r="M1511" s="2464">
        <v>4</v>
      </c>
      <c r="N1511" s="1015" t="s">
        <v>2940</v>
      </c>
      <c r="O1511" s="2423" t="s">
        <v>2941</v>
      </c>
      <c r="P1511" s="1016">
        <v>0</v>
      </c>
      <c r="Q1511" s="1017">
        <v>0</v>
      </c>
      <c r="R1511" s="1017">
        <v>0</v>
      </c>
      <c r="S1511" s="1017">
        <v>0</v>
      </c>
      <c r="T1511" s="1018">
        <f>SUM(P1511:S1511)</f>
        <v>0</v>
      </c>
      <c r="U1511" s="1015" t="s">
        <v>2942</v>
      </c>
      <c r="V1511" s="784"/>
      <c r="W1511" s="1566"/>
      <c r="X1511" s="2465"/>
      <c r="Y1511" s="2410"/>
      <c r="Z1511" s="1605"/>
      <c r="AA1511" s="2412"/>
      <c r="AB1511" s="1022"/>
      <c r="AC1511" s="1022"/>
      <c r="AD1511" s="2413"/>
      <c r="AE1511" s="1571"/>
      <c r="AF1511" s="534"/>
      <c r="AG1511" s="1571"/>
      <c r="AH1511" s="777" t="s">
        <v>2988</v>
      </c>
    </row>
    <row r="1512" spans="1:34" ht="55.5" customHeight="1" thickBot="1" x14ac:dyDescent="0.3">
      <c r="A1512" s="2572"/>
      <c r="B1512" s="2569"/>
      <c r="C1512" s="2466" t="s">
        <v>19</v>
      </c>
      <c r="D1512" s="2467" t="s">
        <v>20</v>
      </c>
      <c r="E1512" s="278" t="s">
        <v>87</v>
      </c>
      <c r="F1512" s="2468" t="s">
        <v>200</v>
      </c>
      <c r="G1512" s="2469" t="s">
        <v>2943</v>
      </c>
      <c r="H1512" s="2469" t="s">
        <v>203</v>
      </c>
      <c r="I1512" s="2470" t="s">
        <v>2944</v>
      </c>
      <c r="J1512" s="2471">
        <v>5</v>
      </c>
      <c r="K1512" s="2471">
        <v>5</v>
      </c>
      <c r="L1512" s="279">
        <v>24</v>
      </c>
      <c r="M1512" s="279">
        <v>24</v>
      </c>
      <c r="N1512" s="278" t="s">
        <v>2945</v>
      </c>
      <c r="O1512" s="2472" t="s">
        <v>2946</v>
      </c>
      <c r="P1512" s="2473">
        <v>0</v>
      </c>
      <c r="Q1512" s="2474">
        <v>0</v>
      </c>
      <c r="R1512" s="2474">
        <v>0</v>
      </c>
      <c r="S1512" s="2474">
        <v>0</v>
      </c>
      <c r="T1512" s="2475">
        <f>SUM(P1512:S1512)</f>
        <v>0</v>
      </c>
      <c r="U1512" s="278" t="s">
        <v>2985</v>
      </c>
      <c r="V1512" s="2476"/>
      <c r="W1512" s="2477"/>
      <c r="X1512" s="2478"/>
      <c r="Y1512" s="2479"/>
      <c r="Z1512" s="2480"/>
      <c r="AA1512" s="2481"/>
      <c r="AB1512" s="788"/>
      <c r="AC1512" s="788"/>
      <c r="AD1512" s="2482"/>
      <c r="AE1512" s="2483"/>
      <c r="AF1512" s="643"/>
      <c r="AG1512" s="2483"/>
      <c r="AH1512" s="2484" t="s">
        <v>2988</v>
      </c>
    </row>
    <row r="1513" spans="1:34" s="67" customFormat="1" ht="22.5" customHeight="1" thickBot="1" x14ac:dyDescent="0.3">
      <c r="A1513" s="2572"/>
      <c r="B1513" s="2570"/>
      <c r="C1513" s="2592" t="s">
        <v>137</v>
      </c>
      <c r="D1513" s="2592"/>
      <c r="E1513" s="2592"/>
      <c r="F1513" s="2592"/>
      <c r="G1513" s="2592"/>
      <c r="H1513" s="2592"/>
      <c r="I1513" s="2592"/>
      <c r="J1513" s="2592"/>
      <c r="K1513" s="2592"/>
      <c r="L1513" s="2592"/>
      <c r="M1513" s="2592"/>
      <c r="N1513" s="2592"/>
      <c r="O1513" s="101" t="s">
        <v>138</v>
      </c>
      <c r="P1513" s="117">
        <f>SUM(P1416:P1512)</f>
        <v>471370.31479999999</v>
      </c>
      <c r="Q1513" s="117">
        <f>SUM(Q1416:Q1512)</f>
        <v>150000</v>
      </c>
      <c r="R1513" s="117">
        <f>SUM(R1416:R1512)</f>
        <v>2411.25</v>
      </c>
      <c r="S1513" s="117">
        <f>SUM(S1416:S1512)</f>
        <v>0</v>
      </c>
      <c r="T1513" s="117">
        <f>SUM(T1416:T1512)</f>
        <v>623781.56480000005</v>
      </c>
      <c r="U1513" s="103"/>
      <c r="V1513" s="3171" t="s">
        <v>139</v>
      </c>
      <c r="W1513" s="2592"/>
      <c r="X1513" s="2592"/>
      <c r="Y1513" s="2592"/>
      <c r="Z1513" s="2592"/>
      <c r="AA1513" s="2592"/>
      <c r="AB1513" s="2592"/>
      <c r="AC1513" s="101" t="s">
        <v>138</v>
      </c>
      <c r="AD1513" s="106">
        <f>SUM(AD1416:AD1512)</f>
        <v>623781.56480000005</v>
      </c>
      <c r="AE1513" s="3172"/>
      <c r="AF1513" s="3173"/>
      <c r="AG1513" s="3173"/>
      <c r="AH1513" s="3174"/>
    </row>
    <row r="1514" spans="1:34" s="18" customFormat="1" ht="89.25" customHeight="1" x14ac:dyDescent="0.25">
      <c r="A1514" s="2572"/>
      <c r="B1514" s="2586" t="s">
        <v>172</v>
      </c>
      <c r="C1514" s="2485" t="s">
        <v>19</v>
      </c>
      <c r="D1514" s="2486" t="s">
        <v>20</v>
      </c>
      <c r="E1514" s="2319" t="s">
        <v>74</v>
      </c>
      <c r="F1514" s="437" t="s">
        <v>200</v>
      </c>
      <c r="G1514" s="2487" t="s">
        <v>2947</v>
      </c>
      <c r="H1514" s="2487" t="s">
        <v>2948</v>
      </c>
      <c r="I1514" s="2487" t="s">
        <v>2949</v>
      </c>
      <c r="J1514" s="2488">
        <v>120</v>
      </c>
      <c r="K1514" s="2488">
        <v>120</v>
      </c>
      <c r="L1514" s="2489">
        <v>24</v>
      </c>
      <c r="M1514" s="2489">
        <v>24</v>
      </c>
      <c r="N1514" s="2318" t="s">
        <v>2950</v>
      </c>
      <c r="O1514" s="2490" t="s">
        <v>2951</v>
      </c>
      <c r="P1514" s="2491">
        <v>0</v>
      </c>
      <c r="Q1514" s="2492">
        <v>0</v>
      </c>
      <c r="R1514" s="2492">
        <v>0</v>
      </c>
      <c r="S1514" s="2492">
        <v>0</v>
      </c>
      <c r="T1514" s="2493">
        <f>SUM(P1514:R1514)</f>
        <v>0</v>
      </c>
      <c r="U1514" s="2318" t="s">
        <v>2952</v>
      </c>
      <c r="V1514" s="2494"/>
      <c r="W1514" s="2353"/>
      <c r="X1514" s="2494"/>
      <c r="Y1514" s="439"/>
      <c r="Z1514" s="440"/>
      <c r="AA1514" s="2495"/>
      <c r="AB1514" s="2495"/>
      <c r="AC1514" s="2495"/>
      <c r="AD1514" s="2496"/>
      <c r="AE1514" s="437"/>
      <c r="AF1514" s="437"/>
      <c r="AG1514" s="790"/>
      <c r="AH1514" s="2532" t="s">
        <v>2988</v>
      </c>
    </row>
    <row r="1515" spans="1:34" s="18" customFormat="1" ht="66" customHeight="1" x14ac:dyDescent="0.25">
      <c r="A1515" s="2572"/>
      <c r="B1515" s="2578"/>
      <c r="C1515" s="1089" t="s">
        <v>19</v>
      </c>
      <c r="D1515" s="949" t="s">
        <v>20</v>
      </c>
      <c r="E1515" s="1015" t="s">
        <v>74</v>
      </c>
      <c r="F1515" s="303" t="s">
        <v>200</v>
      </c>
      <c r="G1515" s="2450" t="s">
        <v>2953</v>
      </c>
      <c r="H1515" s="2450" t="s">
        <v>2954</v>
      </c>
      <c r="I1515" s="2451" t="s">
        <v>2955</v>
      </c>
      <c r="J1515" s="2462">
        <v>850</v>
      </c>
      <c r="K1515" s="2462">
        <v>850</v>
      </c>
      <c r="L1515" s="933">
        <v>24</v>
      </c>
      <c r="M1515" s="933">
        <v>24</v>
      </c>
      <c r="N1515" s="1015" t="s">
        <v>2956</v>
      </c>
      <c r="O1515" s="2423" t="s">
        <v>2957</v>
      </c>
      <c r="P1515" s="2533">
        <v>0</v>
      </c>
      <c r="Q1515" s="1022">
        <v>0</v>
      </c>
      <c r="R1515" s="2431">
        <v>0</v>
      </c>
      <c r="S1515" s="2431">
        <v>0</v>
      </c>
      <c r="T1515" s="2534">
        <f>SUM(P1515:R1515)</f>
        <v>0</v>
      </c>
      <c r="U1515" s="1015" t="s">
        <v>2958</v>
      </c>
      <c r="V1515" s="784"/>
      <c r="W1515" s="303"/>
      <c r="X1515" s="1090"/>
      <c r="Y1515" s="1086"/>
      <c r="Z1515" s="1087"/>
      <c r="AA1515" s="1088"/>
      <c r="AB1515" s="1022"/>
      <c r="AC1515" s="1022"/>
      <c r="AD1515" s="786"/>
      <c r="AE1515" s="534"/>
      <c r="AF1515" s="534"/>
      <c r="AG1515" s="1571"/>
      <c r="AH1515" s="300" t="s">
        <v>2988</v>
      </c>
    </row>
    <row r="1516" spans="1:34" ht="180.75" customHeight="1" x14ac:dyDescent="0.25">
      <c r="A1516" s="2573"/>
      <c r="B1516" s="2579"/>
      <c r="C1516" s="2618" t="s">
        <v>1</v>
      </c>
      <c r="D1516" s="2619" t="s">
        <v>2</v>
      </c>
      <c r="E1516" s="2620" t="s">
        <v>36</v>
      </c>
      <c r="F1516" s="2621" t="s">
        <v>200</v>
      </c>
      <c r="G1516" s="2622" t="s">
        <v>2959</v>
      </c>
      <c r="H1516" s="2622" t="s">
        <v>2960</v>
      </c>
      <c r="I1516" s="2622" t="s">
        <v>2961</v>
      </c>
      <c r="J1516" s="2623">
        <v>4225</v>
      </c>
      <c r="K1516" s="2623">
        <v>4225</v>
      </c>
      <c r="L1516" s="2624">
        <v>24</v>
      </c>
      <c r="M1516" s="2624">
        <v>24</v>
      </c>
      <c r="N1516" s="2321" t="s">
        <v>2962</v>
      </c>
      <c r="O1516" s="2497" t="s">
        <v>2963</v>
      </c>
      <c r="P1516" s="2498">
        <v>0</v>
      </c>
      <c r="Q1516" s="775">
        <f>+AD1516</f>
        <v>0</v>
      </c>
      <c r="R1516" s="775">
        <v>0</v>
      </c>
      <c r="S1516" s="775">
        <v>0</v>
      </c>
      <c r="T1516" s="2499">
        <f t="shared" ref="T1516:T1522" si="241">SUM(P1516:R1516)</f>
        <v>0</v>
      </c>
      <c r="U1516" s="2321" t="s">
        <v>2958</v>
      </c>
      <c r="V1516" s="2500"/>
      <c r="W1516" s="191"/>
      <c r="X1516" s="2501"/>
      <c r="Y1516" s="2502"/>
      <c r="Z1516" s="1266"/>
      <c r="AA1516" s="2419"/>
      <c r="AB1516" s="775"/>
      <c r="AC1516" s="775"/>
      <c r="AD1516" s="2420"/>
      <c r="AE1516" s="1266"/>
      <c r="AF1516" s="1266"/>
      <c r="AG1516" s="1266"/>
      <c r="AH1516" s="2531" t="s">
        <v>2988</v>
      </c>
    </row>
    <row r="1517" spans="1:34" ht="292.5" customHeight="1" x14ac:dyDescent="0.25">
      <c r="A1517" s="2571" t="s">
        <v>194</v>
      </c>
      <c r="B1517" s="2577" t="s">
        <v>172</v>
      </c>
      <c r="C1517" s="2618"/>
      <c r="D1517" s="2619"/>
      <c r="E1517" s="2620"/>
      <c r="F1517" s="2621"/>
      <c r="G1517" s="2622"/>
      <c r="H1517" s="2622"/>
      <c r="I1517" s="2622"/>
      <c r="J1517" s="2623"/>
      <c r="K1517" s="2623"/>
      <c r="L1517" s="2624"/>
      <c r="M1517" s="2624"/>
      <c r="N1517" s="940" t="s">
        <v>2964</v>
      </c>
      <c r="O1517" s="2503" t="s">
        <v>2965</v>
      </c>
      <c r="P1517" s="793">
        <v>0</v>
      </c>
      <c r="Q1517" s="771">
        <v>0</v>
      </c>
      <c r="R1517" s="771">
        <v>0</v>
      </c>
      <c r="S1517" s="771">
        <v>0</v>
      </c>
      <c r="T1517" s="772">
        <f t="shared" si="241"/>
        <v>0</v>
      </c>
      <c r="U1517" s="940" t="s">
        <v>2966</v>
      </c>
      <c r="V1517" s="789"/>
      <c r="W1517" s="309"/>
      <c r="X1517" s="940"/>
      <c r="Y1517" s="770"/>
      <c r="Z1517" s="312"/>
      <c r="AA1517" s="771"/>
      <c r="AB1517" s="1022"/>
      <c r="AC1517" s="1022"/>
      <c r="AD1517" s="772"/>
      <c r="AE1517" s="312"/>
      <c r="AF1517" s="312"/>
      <c r="AG1517" s="312"/>
      <c r="AH1517" s="791"/>
    </row>
    <row r="1518" spans="1:34" ht="116.25" customHeight="1" x14ac:dyDescent="0.25">
      <c r="A1518" s="2572"/>
      <c r="B1518" s="2578"/>
      <c r="C1518" s="2618"/>
      <c r="D1518" s="2619"/>
      <c r="E1518" s="2620"/>
      <c r="F1518" s="2621"/>
      <c r="G1518" s="2622"/>
      <c r="H1518" s="2622"/>
      <c r="I1518" s="2622"/>
      <c r="J1518" s="2623"/>
      <c r="K1518" s="2623"/>
      <c r="L1518" s="2624"/>
      <c r="M1518" s="2624"/>
      <c r="N1518" s="2321" t="s">
        <v>2967</v>
      </c>
      <c r="O1518" s="2497" t="s">
        <v>2968</v>
      </c>
      <c r="P1518" s="794">
        <f>AD1518</f>
        <v>0</v>
      </c>
      <c r="Q1518" s="1022">
        <v>0</v>
      </c>
      <c r="R1518" s="1022">
        <v>0</v>
      </c>
      <c r="S1518" s="1022">
        <v>0</v>
      </c>
      <c r="T1518" s="786">
        <f t="shared" si="241"/>
        <v>0</v>
      </c>
      <c r="U1518" s="1015" t="s">
        <v>2969</v>
      </c>
      <c r="V1518" s="2504"/>
      <c r="W1518" s="528"/>
      <c r="X1518" s="2429"/>
      <c r="Y1518" s="2430"/>
      <c r="Z1518" s="1571"/>
      <c r="AA1518" s="2431"/>
      <c r="AB1518" s="775"/>
      <c r="AC1518" s="775"/>
      <c r="AD1518" s="2505"/>
      <c r="AE1518" s="1270"/>
      <c r="AF1518" s="1270"/>
      <c r="AG1518" s="1270"/>
      <c r="AH1518" s="2506"/>
    </row>
    <row r="1519" spans="1:34" ht="92.25" customHeight="1" x14ac:dyDescent="0.25">
      <c r="A1519" s="2572"/>
      <c r="B1519" s="2578"/>
      <c r="C1519" s="2618"/>
      <c r="D1519" s="2619"/>
      <c r="E1519" s="2620"/>
      <c r="F1519" s="2621"/>
      <c r="G1519" s="2622"/>
      <c r="H1519" s="2622"/>
      <c r="I1519" s="2622"/>
      <c r="J1519" s="2623"/>
      <c r="K1519" s="2623"/>
      <c r="L1519" s="2624"/>
      <c r="M1519" s="2624"/>
      <c r="N1519" s="2320" t="s">
        <v>2919</v>
      </c>
      <c r="O1519" s="2507" t="s">
        <v>2970</v>
      </c>
      <c r="P1519" s="2508">
        <v>0</v>
      </c>
      <c r="Q1519" s="2509">
        <v>0</v>
      </c>
      <c r="R1519" s="2509">
        <v>0</v>
      </c>
      <c r="S1519" s="2509">
        <v>0</v>
      </c>
      <c r="T1519" s="2510">
        <f t="shared" si="241"/>
        <v>0</v>
      </c>
      <c r="U1519" s="2320" t="s">
        <v>2971</v>
      </c>
      <c r="V1519" s="2511"/>
      <c r="W1519" s="2512"/>
      <c r="X1519" s="2513"/>
      <c r="Y1519" s="2514"/>
      <c r="Z1519" s="2515"/>
      <c r="AA1519" s="2516"/>
      <c r="AB1519" s="1022"/>
      <c r="AC1519" s="1022"/>
      <c r="AD1519" s="2517"/>
      <c r="AE1519" s="1257"/>
      <c r="AF1519" s="1257"/>
      <c r="AG1519" s="1257"/>
      <c r="AH1519" s="2518"/>
    </row>
    <row r="1520" spans="1:34" ht="75" customHeight="1" x14ac:dyDescent="0.25">
      <c r="A1520" s="2573"/>
      <c r="B1520" s="2579"/>
      <c r="C1520" s="1089" t="s">
        <v>1</v>
      </c>
      <c r="D1520" s="949" t="s">
        <v>2</v>
      </c>
      <c r="E1520" s="1015" t="s">
        <v>88</v>
      </c>
      <c r="F1520" s="2519" t="s">
        <v>200</v>
      </c>
      <c r="G1520" s="2451" t="s">
        <v>2972</v>
      </c>
      <c r="H1520" s="2451" t="s">
        <v>2973</v>
      </c>
      <c r="I1520" s="2451" t="s">
        <v>2974</v>
      </c>
      <c r="J1520" s="2462">
        <v>70</v>
      </c>
      <c r="K1520" s="2462">
        <v>70</v>
      </c>
      <c r="L1520" s="933">
        <v>24</v>
      </c>
      <c r="M1520" s="933">
        <v>24</v>
      </c>
      <c r="N1520" s="1015" t="s">
        <v>2975</v>
      </c>
      <c r="O1520" s="2423" t="s">
        <v>2976</v>
      </c>
      <c r="P1520" s="794">
        <v>0</v>
      </c>
      <c r="Q1520" s="1022">
        <v>0</v>
      </c>
      <c r="R1520" s="1022">
        <v>0</v>
      </c>
      <c r="S1520" s="1022">
        <v>0</v>
      </c>
      <c r="T1520" s="2510">
        <f t="shared" si="241"/>
        <v>0</v>
      </c>
      <c r="U1520" s="1015" t="s">
        <v>2958</v>
      </c>
      <c r="V1520" s="2520"/>
      <c r="W1520" s="1566"/>
      <c r="X1520" s="2465"/>
      <c r="Y1520" s="2410"/>
      <c r="Z1520" s="2411"/>
      <c r="AA1520" s="2412"/>
      <c r="AB1520" s="775"/>
      <c r="AC1520" s="775"/>
      <c r="AD1520" s="2413"/>
      <c r="AE1520" s="1571"/>
      <c r="AF1520" s="1571"/>
      <c r="AG1520" s="1571"/>
      <c r="AH1520" s="776"/>
    </row>
    <row r="1521" spans="1:34" ht="100.5" customHeight="1" x14ac:dyDescent="0.25">
      <c r="A1521" s="2571" t="s">
        <v>194</v>
      </c>
      <c r="B1521" s="2568" t="s">
        <v>172</v>
      </c>
      <c r="C1521" s="1089" t="s">
        <v>19</v>
      </c>
      <c r="D1521" s="949" t="s">
        <v>20</v>
      </c>
      <c r="E1521" s="1015" t="s">
        <v>74</v>
      </c>
      <c r="F1521" s="2519" t="s">
        <v>200</v>
      </c>
      <c r="G1521" s="2451" t="s">
        <v>590</v>
      </c>
      <c r="H1521" s="2451" t="s">
        <v>219</v>
      </c>
      <c r="I1521" s="2451" t="s">
        <v>2939</v>
      </c>
      <c r="J1521" s="2462">
        <v>1</v>
      </c>
      <c r="K1521" s="2463">
        <v>1</v>
      </c>
      <c r="L1521" s="933">
        <v>4</v>
      </c>
      <c r="M1521" s="2464">
        <v>4</v>
      </c>
      <c r="N1521" s="1015" t="s">
        <v>2977</v>
      </c>
      <c r="O1521" s="2423" t="s">
        <v>2978</v>
      </c>
      <c r="P1521" s="794">
        <v>0</v>
      </c>
      <c r="Q1521" s="1022">
        <v>0</v>
      </c>
      <c r="R1521" s="1022">
        <v>0</v>
      </c>
      <c r="S1521" s="1022">
        <v>0</v>
      </c>
      <c r="T1521" s="2510">
        <f t="shared" si="241"/>
        <v>0</v>
      </c>
      <c r="U1521" s="1015" t="s">
        <v>2971</v>
      </c>
      <c r="V1521" s="2520"/>
      <c r="W1521" s="1566"/>
      <c r="X1521" s="2465"/>
      <c r="Y1521" s="2410"/>
      <c r="Z1521" s="2411"/>
      <c r="AA1521" s="2412"/>
      <c r="AB1521" s="1022"/>
      <c r="AC1521" s="1022"/>
      <c r="AD1521" s="2413"/>
      <c r="AE1521" s="1571"/>
      <c r="AF1521" s="1571"/>
      <c r="AG1521" s="1571"/>
      <c r="AH1521" s="776"/>
    </row>
    <row r="1522" spans="1:34" ht="90" customHeight="1" thickBot="1" x14ac:dyDescent="0.3">
      <c r="A1522" s="2572"/>
      <c r="B1522" s="2569"/>
      <c r="C1522" s="1092" t="s">
        <v>19</v>
      </c>
      <c r="D1522" s="773" t="s">
        <v>20</v>
      </c>
      <c r="E1522" s="673" t="s">
        <v>74</v>
      </c>
      <c r="F1522" s="2521" t="s">
        <v>200</v>
      </c>
      <c r="G1522" s="595" t="s">
        <v>2979</v>
      </c>
      <c r="H1522" s="595" t="s">
        <v>220</v>
      </c>
      <c r="I1522" s="595" t="s">
        <v>2944</v>
      </c>
      <c r="J1522" s="2522">
        <v>3</v>
      </c>
      <c r="K1522" s="2522">
        <v>3</v>
      </c>
      <c r="L1522" s="321">
        <v>24</v>
      </c>
      <c r="M1522" s="321">
        <v>24</v>
      </c>
      <c r="N1522" s="673" t="s">
        <v>2980</v>
      </c>
      <c r="O1522" s="2523" t="s">
        <v>1592</v>
      </c>
      <c r="P1522" s="795">
        <v>0</v>
      </c>
      <c r="Q1522" s="796">
        <v>0</v>
      </c>
      <c r="R1522" s="796">
        <v>0</v>
      </c>
      <c r="S1522" s="796">
        <v>0</v>
      </c>
      <c r="T1522" s="797">
        <f t="shared" si="241"/>
        <v>0</v>
      </c>
      <c r="U1522" s="673" t="s">
        <v>2971</v>
      </c>
      <c r="V1522" s="2524"/>
      <c r="W1522" s="1614"/>
      <c r="X1522" s="2525"/>
      <c r="Y1522" s="2526"/>
      <c r="Z1522" s="2527"/>
      <c r="AA1522" s="2528"/>
      <c r="AB1522" s="788"/>
      <c r="AC1522" s="788"/>
      <c r="AD1522" s="2529"/>
      <c r="AE1522" s="2530"/>
      <c r="AF1522" s="2530"/>
      <c r="AG1522" s="2530"/>
      <c r="AH1522" s="792"/>
    </row>
    <row r="1523" spans="1:34" s="67" customFormat="1" ht="22.5" customHeight="1" thickBot="1" x14ac:dyDescent="0.3">
      <c r="A1523" s="2572"/>
      <c r="B1523" s="2570"/>
      <c r="C1523" s="2592" t="s">
        <v>137</v>
      </c>
      <c r="D1523" s="2592"/>
      <c r="E1523" s="2592"/>
      <c r="F1523" s="2592"/>
      <c r="G1523" s="2592"/>
      <c r="H1523" s="2592"/>
      <c r="I1523" s="2592"/>
      <c r="J1523" s="2592"/>
      <c r="K1523" s="2592"/>
      <c r="L1523" s="2592"/>
      <c r="M1523" s="2592"/>
      <c r="N1523" s="2592"/>
      <c r="O1523" s="101" t="s">
        <v>138</v>
      </c>
      <c r="P1523" s="117">
        <f>SUM(P1514:P1522)</f>
        <v>0</v>
      </c>
      <c r="Q1523" s="117">
        <f>SUM(Q1514:Q1522)</f>
        <v>0</v>
      </c>
      <c r="R1523" s="117">
        <f>SUM(R1514:R1522)</f>
        <v>0</v>
      </c>
      <c r="S1523" s="117">
        <f>SUM(S1514:S1522)</f>
        <v>0</v>
      </c>
      <c r="T1523" s="117">
        <f>SUM(T1514:T1522)</f>
        <v>0</v>
      </c>
      <c r="U1523" s="103"/>
      <c r="V1523" s="3171" t="s">
        <v>139</v>
      </c>
      <c r="W1523" s="2592"/>
      <c r="X1523" s="2592"/>
      <c r="Y1523" s="2592"/>
      <c r="Z1523" s="2592"/>
      <c r="AA1523" s="2592"/>
      <c r="AB1523" s="2592"/>
      <c r="AC1523" s="101" t="s">
        <v>138</v>
      </c>
      <c r="AD1523" s="106">
        <f>SUM(AD1514:AD1522)</f>
        <v>0</v>
      </c>
      <c r="AE1523" s="3172"/>
      <c r="AF1523" s="3173"/>
      <c r="AG1523" s="3173"/>
      <c r="AH1523" s="3174"/>
    </row>
    <row r="1524" spans="1:34" s="102" customFormat="1" ht="30" customHeight="1" thickBot="1" x14ac:dyDescent="0.3">
      <c r="A1524" s="2590" t="s">
        <v>195</v>
      </c>
      <c r="B1524" s="2591"/>
      <c r="C1524" s="2591"/>
      <c r="D1524" s="2591"/>
      <c r="E1524" s="2591"/>
      <c r="F1524" s="2591"/>
      <c r="G1524" s="2591"/>
      <c r="H1524" s="2591"/>
      <c r="I1524" s="2591"/>
      <c r="J1524" s="2591"/>
      <c r="K1524" s="2591"/>
      <c r="L1524" s="2591"/>
      <c r="M1524" s="2591"/>
      <c r="N1524" s="2591"/>
      <c r="O1524" s="108" t="s">
        <v>138</v>
      </c>
      <c r="P1524" s="109">
        <f>+P1513+P1523</f>
        <v>471370.31479999999</v>
      </c>
      <c r="Q1524" s="109">
        <f>+Q1513+Q1523</f>
        <v>150000</v>
      </c>
      <c r="R1524" s="109">
        <f>+R1513+R1523</f>
        <v>2411.25</v>
      </c>
      <c r="S1524" s="109">
        <f>+S1513+S1523</f>
        <v>0</v>
      </c>
      <c r="T1524" s="109">
        <f>+T1513+T1523</f>
        <v>623781.56480000005</v>
      </c>
      <c r="U1524" s="110"/>
      <c r="V1524" s="3175" t="s">
        <v>196</v>
      </c>
      <c r="W1524" s="3175"/>
      <c r="X1524" s="3175"/>
      <c r="Y1524" s="3175"/>
      <c r="Z1524" s="3175"/>
      <c r="AA1524" s="3175"/>
      <c r="AB1524" s="3175"/>
      <c r="AC1524" s="111" t="s">
        <v>138</v>
      </c>
      <c r="AD1524" s="109">
        <f>+AD1513+AD1523</f>
        <v>623781.56480000005</v>
      </c>
      <c r="AE1524" s="3176"/>
      <c r="AF1524" s="3176"/>
      <c r="AG1524" s="3176"/>
      <c r="AH1524" s="3177"/>
    </row>
    <row r="1525" spans="1:34" s="102" customFormat="1" ht="30" customHeight="1" thickBot="1" x14ac:dyDescent="0.3">
      <c r="A1525" s="3372" t="s">
        <v>176</v>
      </c>
      <c r="B1525" s="3373"/>
      <c r="C1525" s="3373"/>
      <c r="D1525" s="3373"/>
      <c r="E1525" s="3373"/>
      <c r="F1525" s="3373"/>
      <c r="G1525" s="3373"/>
      <c r="H1525" s="3373"/>
      <c r="I1525" s="3373"/>
      <c r="J1525" s="3373"/>
      <c r="K1525" s="3373"/>
      <c r="L1525" s="3373"/>
      <c r="M1525" s="3373"/>
      <c r="N1525" s="3373"/>
      <c r="O1525" s="112" t="s">
        <v>138</v>
      </c>
      <c r="P1525" s="113">
        <f>+P54+P145+P170+P192+P215+P247+P275+P322+P356+P394+P419+P457+P466+P535+P557+P727+P738+P792+P912+P965+P1015+P1050+P1114+P1130+P1161+P1204+P1215+P1228+P1239+P1328+P1348+P1372+P1395+P1415+P1513+P1523</f>
        <v>3844251.2302617147</v>
      </c>
      <c r="Q1525" s="113">
        <f>+Q54+Q145+Q170+Q192+Q215+Q247+Q275+Q322+Q356+Q394+Q419+Q457+Q466+Q535+Q557+Q727+Q738+Q792+Q912+Q965+Q1015+Q1050+Q1114+Q1130+Q1161+Q1204+Q1215+Q1228+Q1239+Q1328+Q1348+Q1372+Q1395+Q1415+Q1513+Q1523</f>
        <v>277787.48919999995</v>
      </c>
      <c r="R1525" s="113">
        <f>+R54+R145+R170+R192+R215+R247+R275+R322+R356+R394+R419+R457+R466+R535+R557+R727+R738+R792+R912+R965+R1015+R1050+R1114+R1130+R1161+R1204+R1215+R1228+R1239+R1328+R1348+R1372+R1395+R1415+R1513+R1523</f>
        <v>387704.253768</v>
      </c>
      <c r="S1525" s="113">
        <f>+S54+S145+S170+S192+S215+S247+S275+S322+S356+S394+S419+S457+S466+S535+S557+S727+S738+S792+S912+S965+S1015+S1050+S1114+S1130+S1161+S1204+S1215+S1228+S1239+S1328+S1348+S1372+S1395+S1415+S1513+S1523</f>
        <v>0</v>
      </c>
      <c r="T1525" s="113">
        <f>+T54+T145+T170+T192+T215+T247+T275+T322+T356+T394+T419+T457+T466+T535+T557+T727+T738+T792+T912+T965+T1015+T1050+T1114+T1130+T1161+T1204+T1215+T1228+T1239+T1328+T1348+T1372+T1395+T1415+T1513+T1523</f>
        <v>4509742.9732297147</v>
      </c>
      <c r="U1525" s="114"/>
      <c r="V1525" s="3374" t="s">
        <v>177</v>
      </c>
      <c r="W1525" s="3374"/>
      <c r="X1525" s="3374"/>
      <c r="Y1525" s="3374"/>
      <c r="Z1525" s="3374"/>
      <c r="AA1525" s="3374"/>
      <c r="AB1525" s="3374"/>
      <c r="AC1525" s="115" t="s">
        <v>138</v>
      </c>
      <c r="AD1525" s="113">
        <f>+AD54+AD145+AD170+AD192+AD215+AD247+AD275+AD322+AD356+AD394+AD419+AD457+AD466+AD535+AD557+AD727+AD738+AD792+AD912+AD965+AD1015+AD1050+AD1114+AD1130+AD1161+AD1204+AD1215+AD1228+AD1239+AD1328+AD1348+AD1372+AD1395+AD1415+AD1513+AD1523</f>
        <v>4509742.970829715</v>
      </c>
      <c r="AE1525" s="3375"/>
      <c r="AF1525" s="3375"/>
      <c r="AG1525" s="3375"/>
      <c r="AH1525" s="3376"/>
    </row>
    <row r="1526" spans="1:34" ht="17.25" thickTop="1" x14ac:dyDescent="0.3"/>
    <row r="1527" spans="1:34" x14ac:dyDescent="0.3">
      <c r="C1527" s="71" t="s">
        <v>584</v>
      </c>
      <c r="D1527" s="71"/>
      <c r="P1527" s="1884"/>
      <c r="AD1527" s="2281"/>
    </row>
    <row r="1528" spans="1:34" x14ac:dyDescent="0.3">
      <c r="C1528" s="907" t="s">
        <v>658</v>
      </c>
      <c r="D1528" s="908"/>
      <c r="P1528" s="1884"/>
      <c r="Q1528" s="1988"/>
    </row>
    <row r="1529" spans="1:34" x14ac:dyDescent="0.3">
      <c r="C1529" s="907" t="s">
        <v>2597</v>
      </c>
      <c r="D1529" s="798"/>
      <c r="P1529" s="1884"/>
    </row>
    <row r="1530" spans="1:34" ht="40.5" customHeight="1" x14ac:dyDescent="0.3">
      <c r="C1530" s="2284" t="s">
        <v>3028</v>
      </c>
      <c r="D1530" s="2284"/>
      <c r="E1530" s="2284"/>
      <c r="P1530" s="1884"/>
      <c r="W1530" s="3371" t="s">
        <v>585</v>
      </c>
      <c r="X1530" s="3371"/>
      <c r="Y1530" s="3371"/>
    </row>
    <row r="1531" spans="1:34" ht="17.25" thickBot="1" x14ac:dyDescent="0.35">
      <c r="C1531" s="2282"/>
      <c r="D1531" s="2283"/>
      <c r="W1531" s="703"/>
      <c r="X1531" s="703"/>
      <c r="Y1531" s="703"/>
    </row>
    <row r="1532" spans="1:34" ht="17.25" thickTop="1" x14ac:dyDescent="0.3">
      <c r="C1532" s="2282"/>
      <c r="W1532" s="728" t="s">
        <v>557</v>
      </c>
      <c r="X1532" s="729" t="s">
        <v>558</v>
      </c>
      <c r="Y1532" s="730" t="s">
        <v>559</v>
      </c>
    </row>
    <row r="1533" spans="1:34" x14ac:dyDescent="0.3">
      <c r="W1533" s="704" t="s">
        <v>334</v>
      </c>
      <c r="X1533" s="705" t="s">
        <v>560</v>
      </c>
      <c r="Y1533" s="725">
        <f>+AD149</f>
        <v>40000</v>
      </c>
    </row>
    <row r="1534" spans="1:34" x14ac:dyDescent="0.3">
      <c r="W1534" s="704" t="s">
        <v>335</v>
      </c>
      <c r="X1534" s="705" t="s">
        <v>336</v>
      </c>
      <c r="Y1534" s="2564">
        <f>+AD151</f>
        <v>72180.14</v>
      </c>
    </row>
    <row r="1535" spans="1:34" x14ac:dyDescent="0.3">
      <c r="W1535" s="704" t="s">
        <v>337</v>
      </c>
      <c r="X1535" s="705" t="s">
        <v>338</v>
      </c>
      <c r="Y1535" s="2564">
        <f>+AD153+AD1367+AD1504</f>
        <v>81761.22080000001</v>
      </c>
    </row>
    <row r="1536" spans="1:34" x14ac:dyDescent="0.3">
      <c r="W1536" s="704" t="s">
        <v>643</v>
      </c>
      <c r="X1536" s="705" t="s">
        <v>338</v>
      </c>
      <c r="Y1536" s="2564">
        <f>+AD155</f>
        <v>3253.712</v>
      </c>
    </row>
    <row r="1537" spans="5:25" x14ac:dyDescent="0.3">
      <c r="W1537" s="704" t="s">
        <v>644</v>
      </c>
      <c r="X1537" s="705" t="s">
        <v>338</v>
      </c>
      <c r="Y1537" s="2564">
        <f>+AD157</f>
        <v>5345.0655999999999</v>
      </c>
    </row>
    <row r="1538" spans="5:25" x14ac:dyDescent="0.3">
      <c r="W1538" s="704" t="s">
        <v>554</v>
      </c>
      <c r="X1538" s="705" t="s">
        <v>555</v>
      </c>
      <c r="Y1538" s="2564">
        <f>+AD468</f>
        <v>0</v>
      </c>
    </row>
    <row r="1539" spans="5:25" ht="33" x14ac:dyDescent="0.3">
      <c r="W1539" s="704" t="s">
        <v>246</v>
      </c>
      <c r="X1539" s="705" t="s">
        <v>561</v>
      </c>
      <c r="Y1539" s="2564">
        <f>+AD163+AD177+AD413+AD1191</f>
        <v>986.89920000000006</v>
      </c>
    </row>
    <row r="1540" spans="5:25" ht="33" x14ac:dyDescent="0.3">
      <c r="E1540" s="737" t="s">
        <v>582</v>
      </c>
      <c r="F1540" s="739"/>
      <c r="O1540" s="737" t="s">
        <v>582</v>
      </c>
      <c r="P1540" s="739"/>
      <c r="W1540" s="704" t="s">
        <v>340</v>
      </c>
      <c r="X1540" s="705" t="s">
        <v>561</v>
      </c>
      <c r="Y1540" s="800">
        <f>+AD470+AD597</f>
        <v>622.39519999999993</v>
      </c>
    </row>
    <row r="1541" spans="5:25" ht="33" x14ac:dyDescent="0.3">
      <c r="E1541" s="2567" t="s">
        <v>583</v>
      </c>
      <c r="F1541" s="739"/>
      <c r="O1541" s="2567" t="s">
        <v>583</v>
      </c>
      <c r="P1541" s="739"/>
      <c r="W1541" s="704" t="s">
        <v>2922</v>
      </c>
      <c r="X1541" s="705" t="s">
        <v>561</v>
      </c>
      <c r="Y1541" s="800">
        <f>+AD415</f>
        <v>7840</v>
      </c>
    </row>
    <row r="1542" spans="5:25" x14ac:dyDescent="0.3">
      <c r="F1542" s="738"/>
      <c r="G1542" s="736"/>
      <c r="P1542" s="738"/>
      <c r="W1542" s="704" t="s">
        <v>587</v>
      </c>
      <c r="X1542" s="705" t="s">
        <v>589</v>
      </c>
      <c r="Y1542" s="800">
        <f>+AD1407+AD1408</f>
        <v>7168</v>
      </c>
    </row>
    <row r="1543" spans="5:25" x14ac:dyDescent="0.3">
      <c r="W1543" s="704" t="s">
        <v>562</v>
      </c>
      <c r="X1543" s="705" t="s">
        <v>563</v>
      </c>
      <c r="Y1543" s="800">
        <f>+AD404</f>
        <v>4872</v>
      </c>
    </row>
    <row r="1544" spans="5:25" x14ac:dyDescent="0.3">
      <c r="W1544" s="704" t="s">
        <v>548</v>
      </c>
      <c r="X1544" s="706" t="s">
        <v>549</v>
      </c>
      <c r="Y1544" s="800">
        <f>+AD695</f>
        <v>1499.8592000000001</v>
      </c>
    </row>
    <row r="1545" spans="5:25" x14ac:dyDescent="0.3">
      <c r="W1545" s="704" t="s">
        <v>550</v>
      </c>
      <c r="X1545" s="706" t="s">
        <v>551</v>
      </c>
      <c r="Y1545" s="800">
        <f>+AD699</f>
        <v>2025.0047999999999</v>
      </c>
    </row>
    <row r="1546" spans="5:25" x14ac:dyDescent="0.3">
      <c r="W1546" s="704" t="s">
        <v>427</v>
      </c>
      <c r="X1546" s="706" t="s">
        <v>428</v>
      </c>
      <c r="Y1546" s="800">
        <f>+AD31</f>
        <v>12900.003200000001</v>
      </c>
    </row>
    <row r="1547" spans="5:25" x14ac:dyDescent="0.3">
      <c r="W1547" s="704" t="s">
        <v>429</v>
      </c>
      <c r="X1547" s="706" t="s">
        <v>430</v>
      </c>
      <c r="Y1547" s="800">
        <f>+AD33</f>
        <v>2880.0015999999996</v>
      </c>
    </row>
    <row r="1548" spans="5:25" ht="47.25" x14ac:dyDescent="0.3">
      <c r="W1548" s="704" t="s">
        <v>216</v>
      </c>
      <c r="X1548" s="706" t="s">
        <v>207</v>
      </c>
      <c r="Y1548" s="800">
        <f>+AD937</f>
        <v>20220</v>
      </c>
    </row>
    <row r="1549" spans="5:25" ht="47.25" x14ac:dyDescent="0.3">
      <c r="W1549" s="704" t="s">
        <v>535</v>
      </c>
      <c r="X1549" s="706" t="s">
        <v>207</v>
      </c>
      <c r="Y1549" s="800">
        <f>+AD603</f>
        <v>4144</v>
      </c>
    </row>
    <row r="1550" spans="5:25" ht="47.25" x14ac:dyDescent="0.3">
      <c r="W1550" s="704" t="s">
        <v>3023</v>
      </c>
      <c r="X1550" s="706" t="s">
        <v>207</v>
      </c>
      <c r="Y1550" s="800">
        <f>+AD573</f>
        <v>7100</v>
      </c>
    </row>
    <row r="1551" spans="5:25" ht="31.5" x14ac:dyDescent="0.3">
      <c r="W1551" s="704" t="s">
        <v>215</v>
      </c>
      <c r="X1551" s="706" t="s">
        <v>206</v>
      </c>
      <c r="Y1551" s="800">
        <f>+AD126+AD458+AD934+AD981+AD1043+AD1088+AD1185</f>
        <v>17057.807200000003</v>
      </c>
    </row>
    <row r="1552" spans="5:25" ht="31.5" x14ac:dyDescent="0.3">
      <c r="W1552" s="707" t="s">
        <v>339</v>
      </c>
      <c r="X1552" s="708" t="s">
        <v>206</v>
      </c>
      <c r="Y1552" s="799">
        <f>+AD601+AD621</f>
        <v>2447.9952000000003</v>
      </c>
    </row>
    <row r="1553" spans="23:25" ht="31.5" x14ac:dyDescent="0.3">
      <c r="W1553" s="709" t="s">
        <v>641</v>
      </c>
      <c r="X1553" s="710" t="s">
        <v>541</v>
      </c>
      <c r="Y1553" s="799">
        <f>+AD674</f>
        <v>3881.92</v>
      </c>
    </row>
    <row r="1554" spans="23:25" ht="31.5" x14ac:dyDescent="0.3">
      <c r="W1554" s="709" t="s">
        <v>540</v>
      </c>
      <c r="X1554" s="710" t="s">
        <v>541</v>
      </c>
      <c r="Y1554" s="799">
        <f>+AD670</f>
        <v>35534.878400000001</v>
      </c>
    </row>
    <row r="1555" spans="23:25" x14ac:dyDescent="0.3">
      <c r="W1555" s="707" t="s">
        <v>244</v>
      </c>
      <c r="X1555" s="708" t="s">
        <v>245</v>
      </c>
      <c r="Y1555" s="799">
        <f>+AD967</f>
        <v>0</v>
      </c>
    </row>
    <row r="1556" spans="23:25" x14ac:dyDescent="0.3">
      <c r="W1556" s="707" t="s">
        <v>2769</v>
      </c>
      <c r="X1556" s="708" t="s">
        <v>2770</v>
      </c>
      <c r="Y1556" s="799">
        <f>+AD1193</f>
        <v>2501</v>
      </c>
    </row>
    <row r="1557" spans="23:25" x14ac:dyDescent="0.3">
      <c r="W1557" s="707" t="s">
        <v>2997</v>
      </c>
      <c r="X1557" s="708" t="s">
        <v>2770</v>
      </c>
      <c r="Y1557" s="799">
        <f>+AD1195</f>
        <v>11500</v>
      </c>
    </row>
    <row r="1558" spans="23:25" ht="31.5" x14ac:dyDescent="0.3">
      <c r="W1558" s="707" t="s">
        <v>621</v>
      </c>
      <c r="X1558" s="708" t="s">
        <v>620</v>
      </c>
      <c r="Y1558" s="799">
        <f>+AD961</f>
        <v>4000.0015999999996</v>
      </c>
    </row>
    <row r="1559" spans="23:25" x14ac:dyDescent="0.3">
      <c r="W1559" s="707" t="s">
        <v>647</v>
      </c>
      <c r="X1559" s="708" t="s">
        <v>552</v>
      </c>
      <c r="Y1559" s="799">
        <f>+AD1216</f>
        <v>6000</v>
      </c>
    </row>
    <row r="1560" spans="23:25" ht="31.5" x14ac:dyDescent="0.3">
      <c r="W1560" s="707" t="s">
        <v>572</v>
      </c>
      <c r="X1560" s="708" t="s">
        <v>433</v>
      </c>
      <c r="Y1560" s="799">
        <f>+AD1355</f>
        <v>0</v>
      </c>
    </row>
    <row r="1561" spans="23:25" ht="31.5" x14ac:dyDescent="0.3">
      <c r="W1561" s="704" t="s">
        <v>233</v>
      </c>
      <c r="X1561" s="706" t="s">
        <v>234</v>
      </c>
      <c r="Y1561" s="799">
        <f>+AD282+AD301+AD323+AD1350</f>
        <v>1320</v>
      </c>
    </row>
    <row r="1562" spans="23:25" ht="47.25" x14ac:dyDescent="0.3">
      <c r="W1562" s="707" t="s">
        <v>646</v>
      </c>
      <c r="X1562" s="710" t="s">
        <v>564</v>
      </c>
      <c r="Y1562" s="799">
        <f>+AD1165+AD1454</f>
        <v>8967</v>
      </c>
    </row>
    <row r="1563" spans="23:25" ht="47.25" x14ac:dyDescent="0.3">
      <c r="W1563" s="709" t="s">
        <v>545</v>
      </c>
      <c r="X1563" s="710" t="s">
        <v>553</v>
      </c>
      <c r="Y1563" s="799">
        <f>+AD690</f>
        <v>47.04</v>
      </c>
    </row>
    <row r="1564" spans="23:25" x14ac:dyDescent="0.3">
      <c r="W1564" s="704" t="s">
        <v>538</v>
      </c>
      <c r="X1564" s="708" t="s">
        <v>539</v>
      </c>
      <c r="Y1564" s="799">
        <f>+AD672</f>
        <v>18680.0016</v>
      </c>
    </row>
    <row r="1565" spans="23:25" x14ac:dyDescent="0.3">
      <c r="W1565" s="704" t="s">
        <v>640</v>
      </c>
      <c r="X1565" s="708" t="s">
        <v>539</v>
      </c>
      <c r="Y1565" s="799">
        <f>+AD623</f>
        <v>1680</v>
      </c>
    </row>
    <row r="1566" spans="23:25" x14ac:dyDescent="0.3">
      <c r="W1566" s="707" t="s">
        <v>197</v>
      </c>
      <c r="X1566" s="708" t="s">
        <v>198</v>
      </c>
      <c r="Y1566" s="799">
        <f>+AD25+AD72+AD128+AD146+AD171+AD184+AD193+AD198+AD203+AD207+AD211+AD248+AD254+AD284+AD289+AD308+AD334+AD343+AD352+AD472+AD505+AD545+AD739+AD760+AD766+AD770+AD776+AD780+AD784+AD788+AD943+AD971+AD973+AD985+AD1016+AD1019+AD1031+AD1047+AD1051+AD1063+AD1090+AD1092+AD1094+AD1096+AD1098+AD1100+AD1102+AD1104+AD1106+AD1108+AD1110+AD1131+AD1135+AD1146+AD1151+AD1153+AD1181+AD1330+AD1369+AD1373</f>
        <v>11847.906341714284</v>
      </c>
    </row>
    <row r="1567" spans="23:25" x14ac:dyDescent="0.3">
      <c r="W1567" s="704" t="s">
        <v>202</v>
      </c>
      <c r="X1567" s="708" t="s">
        <v>198</v>
      </c>
      <c r="Y1567" s="799">
        <f>+AD363+AD366+AD372+AD378+AD386+AD392+AD399+AD420+AD436+AD442+AD460+AD462+AD464+AD721+AD725+AD793+AD814+AD831+AD865+AD882+AD891+AD900+AD1401</f>
        <v>2991.0935999999997</v>
      </c>
    </row>
    <row r="1568" spans="23:25" x14ac:dyDescent="0.3">
      <c r="W1568" s="707" t="s">
        <v>211</v>
      </c>
      <c r="X1568" s="708" t="s">
        <v>212</v>
      </c>
      <c r="Y1568" s="799">
        <f>+AD15+AD41+AD61+AD110+AD303+AD314+AD348+AD756+AD764+AD917+AD1003+AD1170+AD1341</f>
        <v>19643.249920000006</v>
      </c>
    </row>
    <row r="1569" spans="23:25" x14ac:dyDescent="0.3">
      <c r="W1569" s="704" t="s">
        <v>388</v>
      </c>
      <c r="X1569" s="708" t="s">
        <v>212</v>
      </c>
      <c r="Y1569" s="799">
        <f>+AD375+AD381+AD610+AD705+AD810+AD827+AD846+AD878</f>
        <v>1057.9979999999998</v>
      </c>
    </row>
    <row r="1570" spans="23:25" ht="31.5" x14ac:dyDescent="0.3">
      <c r="W1570" s="704" t="s">
        <v>201</v>
      </c>
      <c r="X1570" s="708" t="s">
        <v>225</v>
      </c>
      <c r="Y1570" s="799">
        <f>+AD35+AD55+AD159+AD180+AD262+AD277+AD358+AD369+AD383+AD389+AD395+AD492+AD524+AD728+AD774+AD957+AD975+AD1034+AD1038+AD1059+AD1084+AD1139+AD1141+AD1149+AD1156+AD1176+AD1336+AD1387</f>
        <v>14763.235999999997</v>
      </c>
    </row>
    <row r="1571" spans="23:25" ht="31.5" x14ac:dyDescent="0.3">
      <c r="W1571" s="704" t="s">
        <v>236</v>
      </c>
      <c r="X1571" s="708" t="s">
        <v>225</v>
      </c>
      <c r="Y1571" s="800">
        <f>+AD430+AD559+AD561+AD701+AD803+AD822+AD841+AD873+AD886+AD895+AD907+AD1405</f>
        <v>2811.3791999999994</v>
      </c>
    </row>
    <row r="1572" spans="23:25" ht="31.5" x14ac:dyDescent="0.3">
      <c r="W1572" s="704" t="s">
        <v>625</v>
      </c>
      <c r="X1572" s="708" t="s">
        <v>225</v>
      </c>
      <c r="Y1572" s="799">
        <f>+AD747</f>
        <v>937.1962880000001</v>
      </c>
    </row>
    <row r="1573" spans="23:25" x14ac:dyDescent="0.3">
      <c r="W1573" s="704" t="s">
        <v>638</v>
      </c>
      <c r="X1573" s="708" t="s">
        <v>565</v>
      </c>
      <c r="Y1573" s="799">
        <f>+AD1240+AD1423</f>
        <v>6603.1729999999998</v>
      </c>
    </row>
    <row r="1574" spans="23:25" ht="31.5" x14ac:dyDescent="0.3">
      <c r="W1574" s="704" t="s">
        <v>2876</v>
      </c>
      <c r="X1574" s="708" t="s">
        <v>2877</v>
      </c>
      <c r="Y1574" s="799">
        <f>+AD1463</f>
        <v>1500.0047999999999</v>
      </c>
    </row>
    <row r="1575" spans="23:25" ht="63" x14ac:dyDescent="0.3">
      <c r="W1575" s="704" t="s">
        <v>217</v>
      </c>
      <c r="X1575" s="708" t="s">
        <v>208</v>
      </c>
      <c r="Y1575" s="799">
        <f>+AD941+AD1352</f>
        <v>3640.5040000000004</v>
      </c>
    </row>
    <row r="1576" spans="23:25" ht="63" x14ac:dyDescent="0.3">
      <c r="W1576" s="707" t="s">
        <v>469</v>
      </c>
      <c r="X1576" s="708" t="s">
        <v>208</v>
      </c>
      <c r="Y1576" s="799">
        <f>+AD605+AD628</f>
        <v>2601.3743999999997</v>
      </c>
    </row>
    <row r="1577" spans="23:25" ht="63" x14ac:dyDescent="0.3">
      <c r="W1577" s="707" t="s">
        <v>3022</v>
      </c>
      <c r="X1577" s="708" t="s">
        <v>208</v>
      </c>
      <c r="Y1577" s="799">
        <f>+AD569</f>
        <v>41932.800000000003</v>
      </c>
    </row>
    <row r="1578" spans="23:25" ht="31.5" x14ac:dyDescent="0.3">
      <c r="W1578" s="707" t="s">
        <v>536</v>
      </c>
      <c r="X1578" s="708" t="s">
        <v>537</v>
      </c>
      <c r="Y1578" s="799">
        <f>+AD618+AD663</f>
        <v>2235.0047999999997</v>
      </c>
    </row>
    <row r="1579" spans="23:25" x14ac:dyDescent="0.3">
      <c r="W1579" s="707" t="s">
        <v>2756</v>
      </c>
      <c r="X1579" s="708" t="s">
        <v>2757</v>
      </c>
      <c r="Y1579" s="799">
        <f>+AD709</f>
        <v>2926.358400000001</v>
      </c>
    </row>
    <row r="1580" spans="23:25" ht="63" x14ac:dyDescent="0.3">
      <c r="W1580" s="707" t="s">
        <v>586</v>
      </c>
      <c r="X1580" s="708" t="s">
        <v>588</v>
      </c>
      <c r="Y1580" s="799">
        <f>+AD1397</f>
        <v>224</v>
      </c>
    </row>
    <row r="1581" spans="23:25" x14ac:dyDescent="0.3">
      <c r="W1581" s="707" t="s">
        <v>2878</v>
      </c>
      <c r="X1581" s="708" t="s">
        <v>1496</v>
      </c>
      <c r="Y1581" s="799">
        <f>+AD1465</f>
        <v>5.31</v>
      </c>
    </row>
    <row r="1582" spans="23:25" x14ac:dyDescent="0.3">
      <c r="W1582" s="707" t="s">
        <v>1495</v>
      </c>
      <c r="X1582" s="708" t="s">
        <v>1496</v>
      </c>
      <c r="Y1582" s="799">
        <f>+AD1279</f>
        <v>3081.5567999999998</v>
      </c>
    </row>
    <row r="1583" spans="23:25" ht="31.5" x14ac:dyDescent="0.3">
      <c r="W1583" s="707" t="s">
        <v>546</v>
      </c>
      <c r="X1583" s="708" t="s">
        <v>547</v>
      </c>
      <c r="Y1583" s="799">
        <f>+AD692</f>
        <v>1142.4000000000001</v>
      </c>
    </row>
    <row r="1584" spans="23:25" x14ac:dyDescent="0.3">
      <c r="W1584" s="707" t="s">
        <v>2926</v>
      </c>
      <c r="X1584" s="708" t="s">
        <v>232</v>
      </c>
      <c r="Y1584" s="799">
        <f>+AD588</f>
        <v>22400</v>
      </c>
    </row>
    <row r="1585" spans="23:25" x14ac:dyDescent="0.3">
      <c r="W1585" s="704" t="s">
        <v>252</v>
      </c>
      <c r="X1585" s="708" t="s">
        <v>229</v>
      </c>
      <c r="Y1585" s="799">
        <f>+AD108+AD205+AD330+AD1384</f>
        <v>946.72199999999998</v>
      </c>
    </row>
    <row r="1586" spans="23:25" x14ac:dyDescent="0.3">
      <c r="W1586" s="707" t="s">
        <v>435</v>
      </c>
      <c r="X1586" s="708" t="s">
        <v>229</v>
      </c>
      <c r="Y1586" s="799">
        <f>+AD626+AD686</f>
        <v>4114.5599999999995</v>
      </c>
    </row>
    <row r="1587" spans="23:25" x14ac:dyDescent="0.3">
      <c r="W1587" s="707" t="s">
        <v>2704</v>
      </c>
      <c r="X1587" s="708" t="s">
        <v>297</v>
      </c>
      <c r="Y1587" s="799">
        <f>+AD1356</f>
        <v>240.8</v>
      </c>
    </row>
    <row r="1588" spans="23:25" x14ac:dyDescent="0.3">
      <c r="W1588" s="707" t="s">
        <v>468</v>
      </c>
      <c r="X1588" s="708" t="s">
        <v>297</v>
      </c>
      <c r="Y1588" s="799">
        <f>+AD612+AD666</f>
        <v>690</v>
      </c>
    </row>
    <row r="1589" spans="23:25" ht="18" customHeight="1" x14ac:dyDescent="0.3">
      <c r="W1589" s="704" t="s">
        <v>255</v>
      </c>
      <c r="X1589" s="708" t="s">
        <v>256</v>
      </c>
      <c r="Y1589" s="799">
        <f>+AD120+AD268+AD497+AD555+AD1360+AD1363+AD1378+AD1502</f>
        <v>5516.0992000000006</v>
      </c>
    </row>
    <row r="1590" spans="23:25" ht="18" customHeight="1" x14ac:dyDescent="0.3">
      <c r="W1590" s="704" t="s">
        <v>2783</v>
      </c>
      <c r="X1590" s="708" t="s">
        <v>256</v>
      </c>
      <c r="Y1590" s="799">
        <f>+AD361</f>
        <v>99.990000000000009</v>
      </c>
    </row>
    <row r="1591" spans="23:25" ht="18" customHeight="1" x14ac:dyDescent="0.3">
      <c r="W1591" s="704" t="s">
        <v>3025</v>
      </c>
      <c r="X1591" s="708" t="s">
        <v>256</v>
      </c>
      <c r="Y1591" s="799">
        <f>+AD594</f>
        <v>14000</v>
      </c>
    </row>
    <row r="1592" spans="23:25" x14ac:dyDescent="0.3">
      <c r="W1592" s="704" t="s">
        <v>470</v>
      </c>
      <c r="X1592" s="708" t="s">
        <v>464</v>
      </c>
      <c r="Y1592" s="799">
        <f>+AD227+AD230+AD234+AD236+AD238+AD240</f>
        <v>46969.42</v>
      </c>
    </row>
    <row r="1593" spans="23:25" x14ac:dyDescent="0.3">
      <c r="W1593" s="707" t="s">
        <v>471</v>
      </c>
      <c r="X1593" s="708" t="s">
        <v>464</v>
      </c>
      <c r="Y1593" s="799">
        <f>+AD225+AD232</f>
        <v>7207.78</v>
      </c>
    </row>
    <row r="1594" spans="23:25" x14ac:dyDescent="0.3">
      <c r="W1594" s="707" t="s">
        <v>630</v>
      </c>
      <c r="X1594" s="708" t="s">
        <v>436</v>
      </c>
      <c r="Y1594" s="799">
        <f>+AD124+AD327+AD1382</f>
        <v>296.59839999999997</v>
      </c>
    </row>
    <row r="1595" spans="23:25" x14ac:dyDescent="0.3">
      <c r="W1595" s="707" t="s">
        <v>434</v>
      </c>
      <c r="X1595" s="708" t="s">
        <v>436</v>
      </c>
      <c r="Y1595" s="799">
        <f>+AD607</f>
        <v>260</v>
      </c>
    </row>
    <row r="1596" spans="23:25" ht="31.5" x14ac:dyDescent="0.3">
      <c r="W1596" s="707" t="s">
        <v>542</v>
      </c>
      <c r="X1596" s="708" t="s">
        <v>543</v>
      </c>
      <c r="Y1596" s="799">
        <f>+AD676+AD697</f>
        <v>103754.61</v>
      </c>
    </row>
    <row r="1597" spans="23:25" ht="31.5" x14ac:dyDescent="0.3">
      <c r="W1597" s="707" t="s">
        <v>649</v>
      </c>
      <c r="X1597" s="708" t="s">
        <v>543</v>
      </c>
      <c r="Y1597" s="799">
        <f>+AD678+AD684</f>
        <v>7500.53</v>
      </c>
    </row>
    <row r="1598" spans="23:25" x14ac:dyDescent="0.3">
      <c r="W1598" s="704" t="s">
        <v>544</v>
      </c>
      <c r="X1598" s="708" t="s">
        <v>534</v>
      </c>
      <c r="Y1598" s="799">
        <f>+AD1168+AD1508</f>
        <v>115000</v>
      </c>
    </row>
    <row r="1599" spans="23:25" x14ac:dyDescent="0.3">
      <c r="W1599" s="704" t="s">
        <v>655</v>
      </c>
      <c r="X1599" s="708" t="s">
        <v>534</v>
      </c>
      <c r="Y1599" s="799">
        <f>+AD680</f>
        <v>29742</v>
      </c>
    </row>
    <row r="1600" spans="23:25" x14ac:dyDescent="0.3">
      <c r="W1600" s="707" t="s">
        <v>639</v>
      </c>
      <c r="X1600" s="708" t="s">
        <v>534</v>
      </c>
      <c r="Y1600" s="800">
        <f>+AD599+AD682</f>
        <v>66959.759999999995</v>
      </c>
    </row>
    <row r="1601" spans="23:25" x14ac:dyDescent="0.3">
      <c r="W1601" s="707" t="s">
        <v>1782</v>
      </c>
      <c r="X1601" s="708" t="s">
        <v>1783</v>
      </c>
      <c r="Y1601" s="799">
        <f>+AD1086</f>
        <v>45</v>
      </c>
    </row>
    <row r="1602" spans="23:25" ht="47.25" x14ac:dyDescent="0.3">
      <c r="W1602" s="707" t="s">
        <v>431</v>
      </c>
      <c r="X1602" s="708" t="s">
        <v>432</v>
      </c>
      <c r="Y1602" s="799">
        <f>+AD188</f>
        <v>704.45</v>
      </c>
    </row>
    <row r="1603" spans="23:25" x14ac:dyDescent="0.3">
      <c r="W1603" s="707" t="s">
        <v>566</v>
      </c>
      <c r="X1603" s="708" t="s">
        <v>567</v>
      </c>
      <c r="Y1603" s="799">
        <f>+AD1417</f>
        <v>174776</v>
      </c>
    </row>
    <row r="1604" spans="23:25" ht="31.5" x14ac:dyDescent="0.3">
      <c r="W1604" s="707" t="s">
        <v>654</v>
      </c>
      <c r="X1604" s="708" t="s">
        <v>648</v>
      </c>
      <c r="Y1604" s="799">
        <f>+AD1218</f>
        <v>5000</v>
      </c>
    </row>
    <row r="1605" spans="23:25" x14ac:dyDescent="0.3">
      <c r="W1605" s="707" t="s">
        <v>248</v>
      </c>
      <c r="X1605" s="708" t="s">
        <v>568</v>
      </c>
      <c r="Y1605" s="799">
        <f>+AD980</f>
        <v>1565616.65</v>
      </c>
    </row>
    <row r="1606" spans="23:25" x14ac:dyDescent="0.3">
      <c r="W1606" s="707" t="s">
        <v>2741</v>
      </c>
      <c r="X1606" s="708" t="s">
        <v>232</v>
      </c>
      <c r="Y1606" s="799">
        <f>+AD1389</f>
        <v>279.80959999999999</v>
      </c>
    </row>
    <row r="1607" spans="23:25" x14ac:dyDescent="0.3">
      <c r="W1607" s="707" t="s">
        <v>1556</v>
      </c>
      <c r="X1607" s="708" t="s">
        <v>232</v>
      </c>
      <c r="Y1607" s="799">
        <f>+AD584+AD1318</f>
        <v>3354.232</v>
      </c>
    </row>
    <row r="1608" spans="23:25" x14ac:dyDescent="0.3">
      <c r="W1608" s="707" t="s">
        <v>619</v>
      </c>
      <c r="X1608" s="708" t="s">
        <v>229</v>
      </c>
      <c r="Y1608" s="799">
        <f>+AD536+AD915+AD1467</f>
        <v>20687.4912</v>
      </c>
    </row>
    <row r="1609" spans="23:25" x14ac:dyDescent="0.3">
      <c r="W1609" s="707" t="s">
        <v>618</v>
      </c>
      <c r="X1609" s="708" t="s">
        <v>229</v>
      </c>
      <c r="Y1609" s="799">
        <f>+AD563+AD571+AD575+AD580+AD590+AD913+AD1305</f>
        <v>158235.96768</v>
      </c>
    </row>
    <row r="1610" spans="23:25" x14ac:dyDescent="0.3">
      <c r="W1610" s="707" t="s">
        <v>3024</v>
      </c>
      <c r="X1610" s="708" t="s">
        <v>3009</v>
      </c>
      <c r="Y1610" s="799">
        <f>+AD577</f>
        <v>13776</v>
      </c>
    </row>
    <row r="1611" spans="23:25" x14ac:dyDescent="0.3">
      <c r="W1611" s="707" t="s">
        <v>622</v>
      </c>
      <c r="X1611" s="708" t="s">
        <v>256</v>
      </c>
      <c r="Y1611" s="726">
        <f>+AD118+AD500+AD529+AD734+AD983+AD1124+AD1187+AD1500</f>
        <v>145632.1072</v>
      </c>
    </row>
    <row r="1612" spans="23:25" x14ac:dyDescent="0.3">
      <c r="W1612" s="707" t="s">
        <v>642</v>
      </c>
      <c r="X1612" s="708" t="s">
        <v>256</v>
      </c>
      <c r="Y1612" s="726">
        <f>+AD703+AD1421</f>
        <v>152240</v>
      </c>
    </row>
    <row r="1613" spans="23:25" x14ac:dyDescent="0.3">
      <c r="W1613" s="707" t="s">
        <v>624</v>
      </c>
      <c r="X1613" s="708" t="s">
        <v>256</v>
      </c>
      <c r="Y1613" s="726">
        <f>+AD325+AD566+AD586+AD1080</f>
        <v>18638.502400000005</v>
      </c>
    </row>
    <row r="1614" spans="23:25" x14ac:dyDescent="0.3">
      <c r="W1614" s="707" t="s">
        <v>2780</v>
      </c>
      <c r="X1614" s="708" t="s">
        <v>464</v>
      </c>
      <c r="Y1614" s="726">
        <f>+AD242</f>
        <v>10000</v>
      </c>
    </row>
    <row r="1615" spans="23:25" ht="31.5" x14ac:dyDescent="0.3">
      <c r="W1615" s="711" t="s">
        <v>247</v>
      </c>
      <c r="X1615" s="712" t="s">
        <v>569</v>
      </c>
      <c r="Y1615" s="727">
        <f>+AD979</f>
        <v>5000</v>
      </c>
    </row>
    <row r="1616" spans="23:25" x14ac:dyDescent="0.3">
      <c r="W1616" s="911" t="s">
        <v>650</v>
      </c>
      <c r="X1616" s="712" t="s">
        <v>651</v>
      </c>
      <c r="Y1616" s="727">
        <f>+AD1183</f>
        <v>20827.03</v>
      </c>
    </row>
    <row r="1617" spans="23:27" x14ac:dyDescent="0.3">
      <c r="W1617" s="912" t="s">
        <v>652</v>
      </c>
      <c r="X1617" s="909" t="s">
        <v>653</v>
      </c>
      <c r="Y1617" s="910">
        <f>+AD1184</f>
        <v>1280870.3700000001</v>
      </c>
    </row>
    <row r="1618" spans="23:27" ht="17.25" thickBot="1" x14ac:dyDescent="0.35">
      <c r="W1618" s="731"/>
      <c r="X1618" s="732" t="s">
        <v>581</v>
      </c>
      <c r="Y1618" s="733">
        <f>SUM(Y1533:Y1617)</f>
        <v>4509742.9708297141</v>
      </c>
      <c r="Z1618" s="774"/>
    </row>
    <row r="1619" spans="23:27" ht="17.25" thickTop="1" x14ac:dyDescent="0.3">
      <c r="W1619" s="703"/>
      <c r="X1619" s="703"/>
      <c r="Y1619" s="713"/>
      <c r="AA1619" s="774"/>
    </row>
    <row r="1620" spans="23:27" ht="33" x14ac:dyDescent="0.3">
      <c r="W1620" s="703"/>
      <c r="X1620" s="722" t="s">
        <v>570</v>
      </c>
      <c r="Y1620" s="713"/>
      <c r="Z1620" s="774"/>
      <c r="AA1620" s="774"/>
    </row>
    <row r="1621" spans="23:27" x14ac:dyDescent="0.3">
      <c r="W1621" s="703"/>
      <c r="X1621" s="721" t="s">
        <v>575</v>
      </c>
      <c r="Y1621" s="714">
        <f>+Y1533+Y1534+Y1535+Y1538+Y1539+Y1543+Y1544+Y1545+Y1546+Y1547+Y1548+Y1551+Y1553+Y1555+Y1556+Y1558+Y1560+Y1561+Y1562+Y1564+Y1566+Y1568+Y1570+Y1574+Y1575+Y1581+Y1585+Y1587+Y1589+Y1592+Y1594+Y1596+Y1598+Y1602+Y1603+Y1605+Y1606+Y1608+Y1611+Y1614+Y1615</f>
        <v>2542553.8278617142</v>
      </c>
      <c r="Z1621" s="774"/>
    </row>
    <row r="1622" spans="23:27" x14ac:dyDescent="0.3">
      <c r="W1622" s="703"/>
      <c r="X1622" s="721" t="s">
        <v>576</v>
      </c>
      <c r="Y1622" s="714">
        <f>+Y1536+Y1540+Y1542+Y1549+Y1552+Y1554+Y1563+Y1565+Y1567+Y1569+Y1571+Y1576+Y1578+Y1579+Y1580+Y1583+Y1586+Y1588+Y1590+Y1593+Y1595+Y1597+Y1599+Y1601+Y1604+Y1612</f>
        <v>277787.48920000001</v>
      </c>
    </row>
    <row r="1623" spans="23:27" x14ac:dyDescent="0.3">
      <c r="W1623" s="703"/>
      <c r="X1623" s="721" t="s">
        <v>577</v>
      </c>
      <c r="Y1623" s="1884">
        <f>+Y1537+Y1541+Y1550+Y1557+Y1559+Y1572+Y1573+Y1577+Y1582+Y1584+Y1591+Y1600+Y1607+Y1609+Y1610+Y1613</f>
        <v>387704.253768</v>
      </c>
    </row>
    <row r="1624" spans="23:27" x14ac:dyDescent="0.3">
      <c r="W1624" s="703"/>
      <c r="X1624" s="721" t="s">
        <v>2598</v>
      </c>
      <c r="Y1624" s="715">
        <f>+Y1616+Y1617</f>
        <v>1301697.4000000001</v>
      </c>
    </row>
    <row r="1625" spans="23:27" x14ac:dyDescent="0.3">
      <c r="W1625" s="703"/>
      <c r="X1625" s="722" t="s">
        <v>580</v>
      </c>
      <c r="Y1625" s="724">
        <f>SUM(Y1621:Y1624)</f>
        <v>4509742.9708297141</v>
      </c>
    </row>
    <row r="1626" spans="23:27" x14ac:dyDescent="0.3">
      <c r="X1626" s="723"/>
      <c r="Y1626" s="716"/>
    </row>
    <row r="1627" spans="23:27" x14ac:dyDescent="0.3">
      <c r="X1627" s="722" t="s">
        <v>571</v>
      </c>
      <c r="Y1627" s="717"/>
    </row>
    <row r="1628" spans="23:27" x14ac:dyDescent="0.3">
      <c r="W1628" s="8"/>
      <c r="X1628" s="721" t="s">
        <v>573</v>
      </c>
      <c r="Y1628" s="719">
        <f>+SUM(Y1533:Y1595)</f>
        <v>611102.46074971452</v>
      </c>
    </row>
    <row r="1629" spans="23:27" ht="20.100000000000001" customHeight="1" x14ac:dyDescent="0.3">
      <c r="W1629" s="8"/>
      <c r="X1629" s="721" t="s">
        <v>578</v>
      </c>
      <c r="Y1629" s="719">
        <f>+SUM(Y1596:Y1602)</f>
        <v>323706.35000000003</v>
      </c>
      <c r="Z1629" s="774"/>
    </row>
    <row r="1630" spans="23:27" x14ac:dyDescent="0.3">
      <c r="W1630" s="8"/>
      <c r="X1630" s="721" t="s">
        <v>579</v>
      </c>
      <c r="Y1630" s="719">
        <f>+SUM(Y1603:Y1605)</f>
        <v>1745392.65</v>
      </c>
    </row>
    <row r="1631" spans="23:27" x14ac:dyDescent="0.3">
      <c r="W1631" s="8"/>
      <c r="X1631" s="904" t="s">
        <v>645</v>
      </c>
      <c r="Y1631" s="719">
        <f>+SUM(Y1606:Y1614)</f>
        <v>522844.11008000001</v>
      </c>
    </row>
    <row r="1632" spans="23:27" x14ac:dyDescent="0.3">
      <c r="W1632" s="8"/>
      <c r="X1632" s="721" t="s">
        <v>574</v>
      </c>
      <c r="Y1632" s="913">
        <f>+SUM(Y1615:Y1615)</f>
        <v>5000</v>
      </c>
      <c r="Z1632" s="829"/>
    </row>
    <row r="1633" spans="23:26" x14ac:dyDescent="0.3">
      <c r="W1633" s="8"/>
      <c r="X1633" s="721" t="s">
        <v>656</v>
      </c>
      <c r="Y1633" s="720">
        <f>+Y1616+Y1617</f>
        <v>1301697.4000000001</v>
      </c>
      <c r="Z1633" s="829"/>
    </row>
    <row r="1634" spans="23:26" x14ac:dyDescent="0.3">
      <c r="W1634" s="8"/>
      <c r="X1634" s="722" t="s">
        <v>580</v>
      </c>
      <c r="Y1634" s="724">
        <f>SUM(Y1628:Y1633)</f>
        <v>4509742.970829715</v>
      </c>
      <c r="Z1634" s="774"/>
    </row>
    <row r="1635" spans="23:26" x14ac:dyDescent="0.3">
      <c r="Z1635" s="774"/>
    </row>
    <row r="1637" spans="23:26" x14ac:dyDescent="0.3">
      <c r="W1637" s="8"/>
      <c r="Y1637" s="774"/>
    </row>
    <row r="1638" spans="23:26" x14ac:dyDescent="0.3">
      <c r="W1638" s="8"/>
    </row>
  </sheetData>
  <protectedRanges>
    <protectedRange sqref="E1240:E1278" name="Rango1_11_5"/>
    <protectedRange sqref="E1279:E1321" name="Rango1_11_1_1"/>
    <protectedRange sqref="E1322" name="Rango1_11_2_1"/>
    <protectedRange sqref="E1323" name="Rango1_11_3_1"/>
    <protectedRange sqref="E1327" name="Rango1_11_4_1"/>
  </protectedRanges>
  <mergeCells count="3460">
    <mergeCell ref="A1451:A1483"/>
    <mergeCell ref="B1451:B1483"/>
    <mergeCell ref="A1484:A1496"/>
    <mergeCell ref="B1484:B1496"/>
    <mergeCell ref="A1497:A1510"/>
    <mergeCell ref="B1497:B1510"/>
    <mergeCell ref="B1511:B1513"/>
    <mergeCell ref="A1511:A1516"/>
    <mergeCell ref="B1514:B1516"/>
    <mergeCell ref="A1517:A1520"/>
    <mergeCell ref="B1517:B1520"/>
    <mergeCell ref="A1521:A1523"/>
    <mergeCell ref="B1521:B1523"/>
    <mergeCell ref="A1330:A1334"/>
    <mergeCell ref="B1330:B1334"/>
    <mergeCell ref="A1335:A1346"/>
    <mergeCell ref="B1335:B1346"/>
    <mergeCell ref="B1347:B1348"/>
    <mergeCell ref="A1347:A1364"/>
    <mergeCell ref="B1349:B1364"/>
    <mergeCell ref="B1365:B1372"/>
    <mergeCell ref="A1365:A1387"/>
    <mergeCell ref="B1373:B1387"/>
    <mergeCell ref="B1388:B1395"/>
    <mergeCell ref="A1388:A1395"/>
    <mergeCell ref="A1397:B1400"/>
    <mergeCell ref="A1401:B1415"/>
    <mergeCell ref="A1416:A1418"/>
    <mergeCell ref="B1416:B1418"/>
    <mergeCell ref="A1419:A1450"/>
    <mergeCell ref="B1419:B1450"/>
    <mergeCell ref="B1212:B1215"/>
    <mergeCell ref="A1212:A1215"/>
    <mergeCell ref="A1216:A1221"/>
    <mergeCell ref="B1216:B1221"/>
    <mergeCell ref="B1222:B1228"/>
    <mergeCell ref="A1222:A1227"/>
    <mergeCell ref="A1228:A1232"/>
    <mergeCell ref="B1229:B1232"/>
    <mergeCell ref="A1233:A1236"/>
    <mergeCell ref="B1233:B1236"/>
    <mergeCell ref="B1237:B1239"/>
    <mergeCell ref="A1237:A1256"/>
    <mergeCell ref="B1240:B1256"/>
    <mergeCell ref="A1257:A1293"/>
    <mergeCell ref="B1257:B1293"/>
    <mergeCell ref="A1294:A1322"/>
    <mergeCell ref="B1294:B1322"/>
    <mergeCell ref="A1132:A1144"/>
    <mergeCell ref="B1132:B1144"/>
    <mergeCell ref="A1145:A1156"/>
    <mergeCell ref="B1145:B1156"/>
    <mergeCell ref="A1157:A1161"/>
    <mergeCell ref="B1157:B1161"/>
    <mergeCell ref="A1163:A1165"/>
    <mergeCell ref="B1163:B1165"/>
    <mergeCell ref="A1166:A1193"/>
    <mergeCell ref="B1166:B1193"/>
    <mergeCell ref="A1194:A1200"/>
    <mergeCell ref="B1194:B1200"/>
    <mergeCell ref="B1201:B1204"/>
    <mergeCell ref="A1201:A1205"/>
    <mergeCell ref="A1206:A1208"/>
    <mergeCell ref="B1206:B1208"/>
    <mergeCell ref="A1209:A1211"/>
    <mergeCell ref="B1209:B1211"/>
    <mergeCell ref="A967:A989"/>
    <mergeCell ref="B967:B989"/>
    <mergeCell ref="B990:B1015"/>
    <mergeCell ref="A990:A1020"/>
    <mergeCell ref="B1016:B1020"/>
    <mergeCell ref="A1021:A1042"/>
    <mergeCell ref="B1021:B1042"/>
    <mergeCell ref="B1043:B1050"/>
    <mergeCell ref="A1043:A1076"/>
    <mergeCell ref="B1051:B1076"/>
    <mergeCell ref="A1077:A1100"/>
    <mergeCell ref="B1077:B1100"/>
    <mergeCell ref="B1101:B1114"/>
    <mergeCell ref="A1101:A1117"/>
    <mergeCell ref="B1115:B1117"/>
    <mergeCell ref="A1118:A1122"/>
    <mergeCell ref="B1118:B1122"/>
    <mergeCell ref="A735:A757"/>
    <mergeCell ref="B739:B757"/>
    <mergeCell ref="A758:A785"/>
    <mergeCell ref="B758:B785"/>
    <mergeCell ref="B786:B792"/>
    <mergeCell ref="A786:A814"/>
    <mergeCell ref="B793:B814"/>
    <mergeCell ref="A815:A843"/>
    <mergeCell ref="B815:B843"/>
    <mergeCell ref="A844:A872"/>
    <mergeCell ref="B844:B872"/>
    <mergeCell ref="A873:A897"/>
    <mergeCell ref="B873:B897"/>
    <mergeCell ref="B898:B912"/>
    <mergeCell ref="A898:A921"/>
    <mergeCell ref="B913:B921"/>
    <mergeCell ref="A922:A942"/>
    <mergeCell ref="B922:B942"/>
    <mergeCell ref="B455:B457"/>
    <mergeCell ref="A455:A462"/>
    <mergeCell ref="B458:B462"/>
    <mergeCell ref="B463:B466"/>
    <mergeCell ref="A463:A466"/>
    <mergeCell ref="A468:A488"/>
    <mergeCell ref="B468:B488"/>
    <mergeCell ref="A489:A517"/>
    <mergeCell ref="B489:B517"/>
    <mergeCell ref="A518:A535"/>
    <mergeCell ref="B518:B535"/>
    <mergeCell ref="A536:A543"/>
    <mergeCell ref="B536:B543"/>
    <mergeCell ref="B544:B557"/>
    <mergeCell ref="A544:A557"/>
    <mergeCell ref="A560:A582"/>
    <mergeCell ref="B560:B582"/>
    <mergeCell ref="T1389:T1390"/>
    <mergeCell ref="U1389:U1390"/>
    <mergeCell ref="AH1389:AH1390"/>
    <mergeCell ref="C1389:C1390"/>
    <mergeCell ref="D1389:D1390"/>
    <mergeCell ref="E1389:E1390"/>
    <mergeCell ref="F1389:F1390"/>
    <mergeCell ref="G1389:G1390"/>
    <mergeCell ref="H1389:H1390"/>
    <mergeCell ref="I1389:I1390"/>
    <mergeCell ref="J1389:J1390"/>
    <mergeCell ref="K1389:K1390"/>
    <mergeCell ref="L1389:L1390"/>
    <mergeCell ref="M1389:M1390"/>
    <mergeCell ref="N1389:N1390"/>
    <mergeCell ref="O1389:O1390"/>
    <mergeCell ref="P1389:P1390"/>
    <mergeCell ref="Q1389:Q1390"/>
    <mergeCell ref="R1389:R1390"/>
    <mergeCell ref="S1389:S1390"/>
    <mergeCell ref="U1378:U1381"/>
    <mergeCell ref="AH1378:AH1381"/>
    <mergeCell ref="Q1382:Q1386"/>
    <mergeCell ref="R1382:R1386"/>
    <mergeCell ref="S1382:S1386"/>
    <mergeCell ref="T1382:T1386"/>
    <mergeCell ref="U1382:U1386"/>
    <mergeCell ref="AH1385:AH1386"/>
    <mergeCell ref="C1387:C1388"/>
    <mergeCell ref="D1387:D1388"/>
    <mergeCell ref="E1387:E1388"/>
    <mergeCell ref="F1387:F1388"/>
    <mergeCell ref="G1387:G1388"/>
    <mergeCell ref="H1387:H1388"/>
    <mergeCell ref="I1387:I1388"/>
    <mergeCell ref="J1387:J1388"/>
    <mergeCell ref="K1387:K1388"/>
    <mergeCell ref="L1387:L1388"/>
    <mergeCell ref="M1387:M1388"/>
    <mergeCell ref="N1387:N1388"/>
    <mergeCell ref="O1387:O1388"/>
    <mergeCell ref="P1387:P1388"/>
    <mergeCell ref="Q1387:Q1388"/>
    <mergeCell ref="R1387:R1388"/>
    <mergeCell ref="S1387:S1388"/>
    <mergeCell ref="T1387:T1388"/>
    <mergeCell ref="U1387:U1388"/>
    <mergeCell ref="AH1387:AH1388"/>
    <mergeCell ref="C1382:C1386"/>
    <mergeCell ref="D1382:D1386"/>
    <mergeCell ref="T1373:T1377"/>
    <mergeCell ref="U1373:U1377"/>
    <mergeCell ref="C1369:C1370"/>
    <mergeCell ref="D1369:D1370"/>
    <mergeCell ref="E1369:E1370"/>
    <mergeCell ref="F1369:F1370"/>
    <mergeCell ref="G1369:G1370"/>
    <mergeCell ref="H1369:H1370"/>
    <mergeCell ref="I1369:I1370"/>
    <mergeCell ref="J1369:J1370"/>
    <mergeCell ref="K1369:K1370"/>
    <mergeCell ref="L1369:L1370"/>
    <mergeCell ref="M1369:M1370"/>
    <mergeCell ref="AH1373:AH1377"/>
    <mergeCell ref="C1378:C1381"/>
    <mergeCell ref="D1378:D1381"/>
    <mergeCell ref="E1378:E1381"/>
    <mergeCell ref="F1378:F1381"/>
    <mergeCell ref="G1378:G1381"/>
    <mergeCell ref="H1378:H1381"/>
    <mergeCell ref="I1378:I1381"/>
    <mergeCell ref="J1378:J1381"/>
    <mergeCell ref="K1378:K1381"/>
    <mergeCell ref="L1378:L1381"/>
    <mergeCell ref="M1378:M1381"/>
    <mergeCell ref="N1378:N1381"/>
    <mergeCell ref="O1378:O1381"/>
    <mergeCell ref="P1378:P1381"/>
    <mergeCell ref="Q1378:Q1381"/>
    <mergeCell ref="R1378:R1381"/>
    <mergeCell ref="S1378:S1381"/>
    <mergeCell ref="T1378:T1381"/>
    <mergeCell ref="C1373:C1377"/>
    <mergeCell ref="D1373:D1377"/>
    <mergeCell ref="E1373:E1377"/>
    <mergeCell ref="F1373:F1377"/>
    <mergeCell ref="G1373:G1377"/>
    <mergeCell ref="H1373:H1377"/>
    <mergeCell ref="I1373:I1377"/>
    <mergeCell ref="J1373:J1377"/>
    <mergeCell ref="K1373:K1377"/>
    <mergeCell ref="L1373:L1377"/>
    <mergeCell ref="M1373:M1377"/>
    <mergeCell ref="N1373:N1377"/>
    <mergeCell ref="O1373:O1377"/>
    <mergeCell ref="P1373:P1377"/>
    <mergeCell ref="Q1373:Q1377"/>
    <mergeCell ref="R1373:R1377"/>
    <mergeCell ref="S1373:S1377"/>
    <mergeCell ref="C1341:C1345"/>
    <mergeCell ref="D1341:D1345"/>
    <mergeCell ref="N1369:N1370"/>
    <mergeCell ref="O1369:O1370"/>
    <mergeCell ref="P1369:P1370"/>
    <mergeCell ref="Q1369:Q1370"/>
    <mergeCell ref="R1369:R1370"/>
    <mergeCell ref="S1369:S1370"/>
    <mergeCell ref="T1352:T1361"/>
    <mergeCell ref="U1352:U1361"/>
    <mergeCell ref="AH1352:AH1361"/>
    <mergeCell ref="C1363:C1368"/>
    <mergeCell ref="D1363:D1368"/>
    <mergeCell ref="E1363:E1368"/>
    <mergeCell ref="F1363:F1368"/>
    <mergeCell ref="G1363:G1368"/>
    <mergeCell ref="H1363:H1368"/>
    <mergeCell ref="I1363:I1368"/>
    <mergeCell ref="J1363:J1368"/>
    <mergeCell ref="K1363:K1368"/>
    <mergeCell ref="L1363:L1368"/>
    <mergeCell ref="M1363:M1368"/>
    <mergeCell ref="N1363:N1368"/>
    <mergeCell ref="O1363:O1368"/>
    <mergeCell ref="P1363:P1368"/>
    <mergeCell ref="Q1363:Q1368"/>
    <mergeCell ref="R1363:R1368"/>
    <mergeCell ref="S1363:S1368"/>
    <mergeCell ref="T1363:T1368"/>
    <mergeCell ref="U1363:U1368"/>
    <mergeCell ref="P1352:P1361"/>
    <mergeCell ref="U1369:U1370"/>
    <mergeCell ref="U1336:U1337"/>
    <mergeCell ref="C1352:C1361"/>
    <mergeCell ref="D1352:D1361"/>
    <mergeCell ref="AH1336:AH1337"/>
    <mergeCell ref="C1330:C1335"/>
    <mergeCell ref="L1330:L1335"/>
    <mergeCell ref="M1341:M1345"/>
    <mergeCell ref="N1341:N1345"/>
    <mergeCell ref="O1341:O1345"/>
    <mergeCell ref="P1341:P1345"/>
    <mergeCell ref="Q1341:Q1345"/>
    <mergeCell ref="R1341:R1345"/>
    <mergeCell ref="S1341:S1345"/>
    <mergeCell ref="T1341:T1345"/>
    <mergeCell ref="C1350:C1351"/>
    <mergeCell ref="D1350:D1351"/>
    <mergeCell ref="E1350:E1351"/>
    <mergeCell ref="F1350:F1351"/>
    <mergeCell ref="G1350:G1351"/>
    <mergeCell ref="H1350:H1351"/>
    <mergeCell ref="I1350:I1351"/>
    <mergeCell ref="J1350:J1351"/>
    <mergeCell ref="K1350:K1351"/>
    <mergeCell ref="L1350:L1351"/>
    <mergeCell ref="M1350:M1351"/>
    <mergeCell ref="N1350:N1351"/>
    <mergeCell ref="O1350:O1351"/>
    <mergeCell ref="P1350:P1351"/>
    <mergeCell ref="Q1350:Q1351"/>
    <mergeCell ref="R1350:R1351"/>
    <mergeCell ref="S1350:S1351"/>
    <mergeCell ref="AH1350:AH1351"/>
    <mergeCell ref="Q1330:Q1335"/>
    <mergeCell ref="E1397:E1400"/>
    <mergeCell ref="F1397:F1400"/>
    <mergeCell ref="G1352:G1361"/>
    <mergeCell ref="H1352:H1361"/>
    <mergeCell ref="I1352:I1361"/>
    <mergeCell ref="J1352:J1361"/>
    <mergeCell ref="K1352:K1361"/>
    <mergeCell ref="L1352:L1361"/>
    <mergeCell ref="M1352:M1361"/>
    <mergeCell ref="N1352:N1361"/>
    <mergeCell ref="O1352:O1361"/>
    <mergeCell ref="U1330:U1335"/>
    <mergeCell ref="AH1330:AH1335"/>
    <mergeCell ref="C1336:C1337"/>
    <mergeCell ref="D1336:D1337"/>
    <mergeCell ref="E1336:E1337"/>
    <mergeCell ref="F1336:F1337"/>
    <mergeCell ref="G1336:G1337"/>
    <mergeCell ref="H1336:H1337"/>
    <mergeCell ref="I1336:I1337"/>
    <mergeCell ref="J1336:J1337"/>
    <mergeCell ref="K1336:K1337"/>
    <mergeCell ref="L1336:L1337"/>
    <mergeCell ref="M1336:M1337"/>
    <mergeCell ref="N1336:N1337"/>
    <mergeCell ref="O1336:O1337"/>
    <mergeCell ref="P1336:P1337"/>
    <mergeCell ref="Q1336:Q1337"/>
    <mergeCell ref="R1336:R1337"/>
    <mergeCell ref="S1336:S1337"/>
    <mergeCell ref="T1336:T1337"/>
    <mergeCell ref="T1369:T1370"/>
    <mergeCell ref="O1382:O1386"/>
    <mergeCell ref="P1382:P1386"/>
    <mergeCell ref="E1352:E1361"/>
    <mergeCell ref="F1352:F1361"/>
    <mergeCell ref="P1407:P1410"/>
    <mergeCell ref="Q1407:Q1410"/>
    <mergeCell ref="R1407:R1410"/>
    <mergeCell ref="S1407:S1410"/>
    <mergeCell ref="C442:C454"/>
    <mergeCell ref="D442:D454"/>
    <mergeCell ref="T1397:T1400"/>
    <mergeCell ref="U1397:U1400"/>
    <mergeCell ref="E891:E899"/>
    <mergeCell ref="F891:F899"/>
    <mergeCell ref="G891:G899"/>
    <mergeCell ref="H891:H899"/>
    <mergeCell ref="I891:I899"/>
    <mergeCell ref="J891:J899"/>
    <mergeCell ref="K891:K899"/>
    <mergeCell ref="L891:L899"/>
    <mergeCell ref="M891:M899"/>
    <mergeCell ref="N891:N899"/>
    <mergeCell ref="O891:O899"/>
    <mergeCell ref="P891:P899"/>
    <mergeCell ref="Q891:Q899"/>
    <mergeCell ref="R891:R899"/>
    <mergeCell ref="S891:S899"/>
    <mergeCell ref="M1330:M1335"/>
    <mergeCell ref="N1330:N1335"/>
    <mergeCell ref="O1330:O1335"/>
    <mergeCell ref="P1330:P1335"/>
    <mergeCell ref="G1330:G1335"/>
    <mergeCell ref="H1330:H1335"/>
    <mergeCell ref="I1330:I1335"/>
    <mergeCell ref="J1330:J1335"/>
    <mergeCell ref="K1330:K1335"/>
    <mergeCell ref="G1397:G1400"/>
    <mergeCell ref="H1397:H1400"/>
    <mergeCell ref="I1397:I1400"/>
    <mergeCell ref="E1341:E1345"/>
    <mergeCell ref="T1330:T1335"/>
    <mergeCell ref="F1341:F1345"/>
    <mergeCell ref="G1341:G1345"/>
    <mergeCell ref="H1341:H1345"/>
    <mergeCell ref="I1341:I1345"/>
    <mergeCell ref="J1341:J1345"/>
    <mergeCell ref="K1341:K1345"/>
    <mergeCell ref="L1341:L1345"/>
    <mergeCell ref="E1382:E1386"/>
    <mergeCell ref="F1382:F1386"/>
    <mergeCell ref="G1382:G1386"/>
    <mergeCell ref="H1382:H1386"/>
    <mergeCell ref="I1382:I1386"/>
    <mergeCell ref="J1382:J1386"/>
    <mergeCell ref="K1382:K1386"/>
    <mergeCell ref="L1382:L1386"/>
    <mergeCell ref="M1382:M1386"/>
    <mergeCell ref="N1382:N1386"/>
    <mergeCell ref="R1330:R1335"/>
    <mergeCell ref="S1330:S1335"/>
    <mergeCell ref="Q1352:Q1361"/>
    <mergeCell ref="R1352:R1361"/>
    <mergeCell ref="S1352:S1361"/>
    <mergeCell ref="C268:C269"/>
    <mergeCell ref="D268:D269"/>
    <mergeCell ref="E268:E269"/>
    <mergeCell ref="F268:F269"/>
    <mergeCell ref="G268:G269"/>
    <mergeCell ref="H268:H269"/>
    <mergeCell ref="I268:I269"/>
    <mergeCell ref="J268:J269"/>
    <mergeCell ref="K268:K269"/>
    <mergeCell ref="L268:L269"/>
    <mergeCell ref="M268:M269"/>
    <mergeCell ref="N268:N269"/>
    <mergeCell ref="O268:O269"/>
    <mergeCell ref="P268:P269"/>
    <mergeCell ref="Q268:Q269"/>
    <mergeCell ref="R268:R269"/>
    <mergeCell ref="S268:S269"/>
    <mergeCell ref="T262:T267"/>
    <mergeCell ref="U262:U267"/>
    <mergeCell ref="AH262:AH267"/>
    <mergeCell ref="C254:C258"/>
    <mergeCell ref="D254:D258"/>
    <mergeCell ref="E254:E258"/>
    <mergeCell ref="F254:F258"/>
    <mergeCell ref="G254:G258"/>
    <mergeCell ref="H254:H258"/>
    <mergeCell ref="I254:I258"/>
    <mergeCell ref="J254:J258"/>
    <mergeCell ref="K254:K258"/>
    <mergeCell ref="L254:L258"/>
    <mergeCell ref="M254:M258"/>
    <mergeCell ref="L1397:L1400"/>
    <mergeCell ref="M1397:M1400"/>
    <mergeCell ref="N1397:N1400"/>
    <mergeCell ref="O1397:O1400"/>
    <mergeCell ref="P1397:P1400"/>
    <mergeCell ref="Q1397:Q1400"/>
    <mergeCell ref="R1397:R1400"/>
    <mergeCell ref="S1397:S1400"/>
    <mergeCell ref="U268:U269"/>
    <mergeCell ref="AH268:AH269"/>
    <mergeCell ref="T442:T454"/>
    <mergeCell ref="U442:U454"/>
    <mergeCell ref="AH442:AH454"/>
    <mergeCell ref="J1397:J1400"/>
    <mergeCell ref="K1397:K1400"/>
    <mergeCell ref="J436:J441"/>
    <mergeCell ref="K436:K441"/>
    <mergeCell ref="N389:N393"/>
    <mergeCell ref="C262:C267"/>
    <mergeCell ref="D262:D267"/>
    <mergeCell ref="E262:E267"/>
    <mergeCell ref="F262:F267"/>
    <mergeCell ref="G262:G267"/>
    <mergeCell ref="H262:H267"/>
    <mergeCell ref="I262:I267"/>
    <mergeCell ref="J262:J267"/>
    <mergeCell ref="K262:K267"/>
    <mergeCell ref="L262:L267"/>
    <mergeCell ref="M262:M267"/>
    <mergeCell ref="N262:N267"/>
    <mergeCell ref="O262:O267"/>
    <mergeCell ref="P262:P267"/>
    <mergeCell ref="Q262:Q267"/>
    <mergeCell ref="R262:R267"/>
    <mergeCell ref="S262:S267"/>
    <mergeCell ref="N254:N258"/>
    <mergeCell ref="O254:O258"/>
    <mergeCell ref="P254:P258"/>
    <mergeCell ref="Q254:Q258"/>
    <mergeCell ref="R254:R258"/>
    <mergeCell ref="S254:S258"/>
    <mergeCell ref="U211:U212"/>
    <mergeCell ref="AH211:AH212"/>
    <mergeCell ref="C248:C252"/>
    <mergeCell ref="D248:D252"/>
    <mergeCell ref="E248:E252"/>
    <mergeCell ref="F248:F252"/>
    <mergeCell ref="G248:G252"/>
    <mergeCell ref="H248:H252"/>
    <mergeCell ref="I248:I252"/>
    <mergeCell ref="J248:J252"/>
    <mergeCell ref="K248:K252"/>
    <mergeCell ref="L248:L252"/>
    <mergeCell ref="M248:M252"/>
    <mergeCell ref="N248:N252"/>
    <mergeCell ref="O248:O252"/>
    <mergeCell ref="P248:P252"/>
    <mergeCell ref="Q248:Q252"/>
    <mergeCell ref="R248:R252"/>
    <mergeCell ref="S248:S252"/>
    <mergeCell ref="C211:C212"/>
    <mergeCell ref="D211:D212"/>
    <mergeCell ref="E211:E212"/>
    <mergeCell ref="F211:F212"/>
    <mergeCell ref="AH254:AH258"/>
    <mergeCell ref="R211:R212"/>
    <mergeCell ref="S211:S212"/>
    <mergeCell ref="O207:O210"/>
    <mergeCell ref="P207:P210"/>
    <mergeCell ref="Q207:Q210"/>
    <mergeCell ref="R207:R210"/>
    <mergeCell ref="F198:F201"/>
    <mergeCell ref="G198:G201"/>
    <mergeCell ref="H198:H201"/>
    <mergeCell ref="I198:I201"/>
    <mergeCell ref="J198:J201"/>
    <mergeCell ref="K198:K201"/>
    <mergeCell ref="L198:L201"/>
    <mergeCell ref="M198:M201"/>
    <mergeCell ref="N198:N201"/>
    <mergeCell ref="O198:O201"/>
    <mergeCell ref="P198:P201"/>
    <mergeCell ref="Q198:Q201"/>
    <mergeCell ref="R198:R201"/>
    <mergeCell ref="J203:J206"/>
    <mergeCell ref="K203:K206"/>
    <mergeCell ref="L203:L206"/>
    <mergeCell ref="M203:M206"/>
    <mergeCell ref="N203:N206"/>
    <mergeCell ref="O203:O206"/>
    <mergeCell ref="P203:P206"/>
    <mergeCell ref="Q203:Q206"/>
    <mergeCell ref="R203:R206"/>
    <mergeCell ref="F203:F206"/>
    <mergeCell ref="G203:G206"/>
    <mergeCell ref="H203:H206"/>
    <mergeCell ref="I203:I206"/>
    <mergeCell ref="N207:N210"/>
    <mergeCell ref="T389:T393"/>
    <mergeCell ref="U389:U393"/>
    <mergeCell ref="AH389:AH393"/>
    <mergeCell ref="C381:C387"/>
    <mergeCell ref="K381:K387"/>
    <mergeCell ref="L381:L387"/>
    <mergeCell ref="M381:M387"/>
    <mergeCell ref="N381:N387"/>
    <mergeCell ref="O381:O387"/>
    <mergeCell ref="P381:P387"/>
    <mergeCell ref="Q381:Q387"/>
    <mergeCell ref="R381:R387"/>
    <mergeCell ref="S381:S387"/>
    <mergeCell ref="C389:C393"/>
    <mergeCell ref="D389:D393"/>
    <mergeCell ref="C420:C434"/>
    <mergeCell ref="D420:D434"/>
    <mergeCell ref="E420:E434"/>
    <mergeCell ref="F420:F434"/>
    <mergeCell ref="G420:G434"/>
    <mergeCell ref="H420:H434"/>
    <mergeCell ref="I420:I434"/>
    <mergeCell ref="J420:J434"/>
    <mergeCell ref="K420:K434"/>
    <mergeCell ref="S420:S434"/>
    <mergeCell ref="L399:L403"/>
    <mergeCell ref="M399:M403"/>
    <mergeCell ref="N399:N403"/>
    <mergeCell ref="R389:R393"/>
    <mergeCell ref="S389:S393"/>
    <mergeCell ref="T381:T387"/>
    <mergeCell ref="E389:E393"/>
    <mergeCell ref="M193:M196"/>
    <mergeCell ref="C163:C164"/>
    <mergeCell ref="D163:D164"/>
    <mergeCell ref="E163:E164"/>
    <mergeCell ref="F163:F164"/>
    <mergeCell ref="G163:G164"/>
    <mergeCell ref="H163:H164"/>
    <mergeCell ref="I163:I164"/>
    <mergeCell ref="J163:J164"/>
    <mergeCell ref="K163:K164"/>
    <mergeCell ref="C198:C201"/>
    <mergeCell ref="D198:D201"/>
    <mergeCell ref="F207:F210"/>
    <mergeCell ref="G207:G210"/>
    <mergeCell ref="H207:H210"/>
    <mergeCell ref="I207:I210"/>
    <mergeCell ref="J207:J210"/>
    <mergeCell ref="K207:K210"/>
    <mergeCell ref="L207:L210"/>
    <mergeCell ref="J180:J183"/>
    <mergeCell ref="K180:K183"/>
    <mergeCell ref="C203:C206"/>
    <mergeCell ref="D203:D206"/>
    <mergeCell ref="E203:E206"/>
    <mergeCell ref="C171:C178"/>
    <mergeCell ref="D171:D178"/>
    <mergeCell ref="E171:E178"/>
    <mergeCell ref="F171:F178"/>
    <mergeCell ref="G171:G178"/>
    <mergeCell ref="H171:H178"/>
    <mergeCell ref="I171:I178"/>
    <mergeCell ref="J171:J178"/>
    <mergeCell ref="S207:S210"/>
    <mergeCell ref="G211:G212"/>
    <mergeCell ref="H211:H212"/>
    <mergeCell ref="F159:F161"/>
    <mergeCell ref="G159:G161"/>
    <mergeCell ref="H159:H161"/>
    <mergeCell ref="I159:I161"/>
    <mergeCell ref="J159:J161"/>
    <mergeCell ref="K159:K161"/>
    <mergeCell ref="AH163:AH164"/>
    <mergeCell ref="L436:L441"/>
    <mergeCell ref="M436:M441"/>
    <mergeCell ref="N436:N441"/>
    <mergeCell ref="O436:O441"/>
    <mergeCell ref="P436:P441"/>
    <mergeCell ref="Q436:Q441"/>
    <mergeCell ref="R436:R441"/>
    <mergeCell ref="S436:S441"/>
    <mergeCell ref="T436:T441"/>
    <mergeCell ref="U436:U441"/>
    <mergeCell ref="AH436:AH441"/>
    <mergeCell ref="U420:U434"/>
    <mergeCell ref="AH420:AH434"/>
    <mergeCell ref="I211:I212"/>
    <mergeCell ref="J211:J212"/>
    <mergeCell ref="K211:K212"/>
    <mergeCell ref="L211:L212"/>
    <mergeCell ref="M211:M212"/>
    <mergeCell ref="N211:N212"/>
    <mergeCell ref="O211:O212"/>
    <mergeCell ref="P211:P212"/>
    <mergeCell ref="Q211:Q212"/>
    <mergeCell ref="U146:U148"/>
    <mergeCell ref="AH146:AH148"/>
    <mergeCell ref="C149:C158"/>
    <mergeCell ref="D149:D158"/>
    <mergeCell ref="E149:E158"/>
    <mergeCell ref="F149:F158"/>
    <mergeCell ref="G149:G158"/>
    <mergeCell ref="H149:H158"/>
    <mergeCell ref="I149:I158"/>
    <mergeCell ref="J149:J158"/>
    <mergeCell ref="K149:K158"/>
    <mergeCell ref="L149:L158"/>
    <mergeCell ref="M149:M158"/>
    <mergeCell ref="N149:N158"/>
    <mergeCell ref="O149:O158"/>
    <mergeCell ref="P149:P158"/>
    <mergeCell ref="Q149:Q158"/>
    <mergeCell ref="R149:R158"/>
    <mergeCell ref="S149:S158"/>
    <mergeCell ref="T146:T148"/>
    <mergeCell ref="C146:C148"/>
    <mergeCell ref="D146:D148"/>
    <mergeCell ref="E146:E148"/>
    <mergeCell ref="F146:F148"/>
    <mergeCell ref="G146:G148"/>
    <mergeCell ref="H146:H148"/>
    <mergeCell ref="I146:I148"/>
    <mergeCell ref="J146:J148"/>
    <mergeCell ref="K146:K148"/>
    <mergeCell ref="T149:T158"/>
    <mergeCell ref="U149:U158"/>
    <mergeCell ref="AH149:AH158"/>
    <mergeCell ref="AH165:AH166"/>
    <mergeCell ref="T159:T161"/>
    <mergeCell ref="U159:U161"/>
    <mergeCell ref="AH159:AH161"/>
    <mergeCell ref="T163:T164"/>
    <mergeCell ref="U163:U164"/>
    <mergeCell ref="AH198:AH201"/>
    <mergeCell ref="U254:U258"/>
    <mergeCell ref="AE215:AH215"/>
    <mergeCell ref="V192:AB192"/>
    <mergeCell ref="AE192:AH192"/>
    <mergeCell ref="U308:U313"/>
    <mergeCell ref="U330:U333"/>
    <mergeCell ref="T198:T201"/>
    <mergeCell ref="U198:U201"/>
    <mergeCell ref="U193:U196"/>
    <mergeCell ref="U203:U206"/>
    <mergeCell ref="AH203:AH206"/>
    <mergeCell ref="T207:T210"/>
    <mergeCell ref="U207:U210"/>
    <mergeCell ref="AH207:AH210"/>
    <mergeCell ref="AH193:AH196"/>
    <mergeCell ref="T193:T196"/>
    <mergeCell ref="T203:T206"/>
    <mergeCell ref="T211:T212"/>
    <mergeCell ref="T248:T252"/>
    <mergeCell ref="U248:U252"/>
    <mergeCell ref="AH248:AH252"/>
    <mergeCell ref="T254:T258"/>
    <mergeCell ref="T268:T269"/>
    <mergeCell ref="T330:T333"/>
    <mergeCell ref="AH180:AH183"/>
    <mergeCell ref="P163:P164"/>
    <mergeCell ref="Q163:Q164"/>
    <mergeCell ref="R163:R164"/>
    <mergeCell ref="S163:S164"/>
    <mergeCell ref="S203:S206"/>
    <mergeCell ref="AH369:AH374"/>
    <mergeCell ref="T375:T380"/>
    <mergeCell ref="U375:U380"/>
    <mergeCell ref="AH375:AH380"/>
    <mergeCell ref="U358:U365"/>
    <mergeCell ref="T366:T368"/>
    <mergeCell ref="U366:U368"/>
    <mergeCell ref="AH366:AH368"/>
    <mergeCell ref="T225:T243"/>
    <mergeCell ref="V215:AB215"/>
    <mergeCell ref="V275:AB275"/>
    <mergeCell ref="AE275:AH275"/>
    <mergeCell ref="Q193:Q196"/>
    <mergeCell ref="R193:R196"/>
    <mergeCell ref="S193:S196"/>
    <mergeCell ref="P193:P196"/>
    <mergeCell ref="S198:S201"/>
    <mergeCell ref="AH358:AH365"/>
    <mergeCell ref="T369:T374"/>
    <mergeCell ref="AH330:AH333"/>
    <mergeCell ref="S334:S342"/>
    <mergeCell ref="S308:S313"/>
    <mergeCell ref="U334:U342"/>
    <mergeCell ref="AH334:AH342"/>
    <mergeCell ref="Q330:Q333"/>
    <mergeCell ref="R330:R333"/>
    <mergeCell ref="S330:S333"/>
    <mergeCell ref="M146:M148"/>
    <mergeCell ref="N146:N148"/>
    <mergeCell ref="O146:O148"/>
    <mergeCell ref="P146:P148"/>
    <mergeCell ref="Q146:Q148"/>
    <mergeCell ref="R146:R148"/>
    <mergeCell ref="S146:S148"/>
    <mergeCell ref="L277:L281"/>
    <mergeCell ref="M277:M281"/>
    <mergeCell ref="N277:N281"/>
    <mergeCell ref="O277:O281"/>
    <mergeCell ref="L159:L161"/>
    <mergeCell ref="M159:M161"/>
    <mergeCell ref="N159:N161"/>
    <mergeCell ref="O159:O161"/>
    <mergeCell ref="P159:P161"/>
    <mergeCell ref="Q159:Q161"/>
    <mergeCell ref="R159:R161"/>
    <mergeCell ref="S159:S161"/>
    <mergeCell ref="L163:L164"/>
    <mergeCell ref="M163:M164"/>
    <mergeCell ref="N163:N164"/>
    <mergeCell ref="O163:O164"/>
    <mergeCell ref="N193:N196"/>
    <mergeCell ref="O193:O196"/>
    <mergeCell ref="M171:M178"/>
    <mergeCell ref="N171:N178"/>
    <mergeCell ref="M207:M210"/>
    <mergeCell ref="O171:O178"/>
    <mergeCell ref="P171:P178"/>
    <mergeCell ref="Q171:Q178"/>
    <mergeCell ref="L184:L186"/>
    <mergeCell ref="AH900:AH911"/>
    <mergeCell ref="Q900:Q911"/>
    <mergeCell ref="R900:R911"/>
    <mergeCell ref="S882:S890"/>
    <mergeCell ref="AH814:AH830"/>
    <mergeCell ref="T831:T863"/>
    <mergeCell ref="U831:U863"/>
    <mergeCell ref="AH831:AH863"/>
    <mergeCell ref="J788:J791"/>
    <mergeCell ref="K788:K791"/>
    <mergeCell ref="L788:L791"/>
    <mergeCell ref="M788:M791"/>
    <mergeCell ref="N788:N791"/>
    <mergeCell ref="AH788:AH791"/>
    <mergeCell ref="T793:T813"/>
    <mergeCell ref="M375:M380"/>
    <mergeCell ref="N375:N380"/>
    <mergeCell ref="O375:O380"/>
    <mergeCell ref="P375:P380"/>
    <mergeCell ref="Q375:Q380"/>
    <mergeCell ref="U381:U387"/>
    <mergeCell ref="AH381:AH387"/>
    <mergeCell ref="U788:U791"/>
    <mergeCell ref="T784:T787"/>
    <mergeCell ref="U784:U787"/>
    <mergeCell ref="AH784:AH787"/>
    <mergeCell ref="O739:O759"/>
    <mergeCell ref="P739:P759"/>
    <mergeCell ref="Q739:Q759"/>
    <mergeCell ref="T882:T890"/>
    <mergeCell ref="U882:U890"/>
    <mergeCell ref="AH882:AH890"/>
    <mergeCell ref="F389:F393"/>
    <mergeCell ref="G389:G393"/>
    <mergeCell ref="H389:H393"/>
    <mergeCell ref="I389:I393"/>
    <mergeCell ref="J389:J393"/>
    <mergeCell ref="K389:K393"/>
    <mergeCell ref="L389:L393"/>
    <mergeCell ref="M389:M393"/>
    <mergeCell ref="S900:S911"/>
    <mergeCell ref="AH865:AH881"/>
    <mergeCell ref="M882:M890"/>
    <mergeCell ref="U369:U374"/>
    <mergeCell ref="D381:D387"/>
    <mergeCell ref="E381:E387"/>
    <mergeCell ref="F381:F387"/>
    <mergeCell ref="G381:G387"/>
    <mergeCell ref="H381:H387"/>
    <mergeCell ref="I381:I387"/>
    <mergeCell ref="J381:J387"/>
    <mergeCell ref="I436:I441"/>
    <mergeCell ref="T891:T899"/>
    <mergeCell ref="U891:U899"/>
    <mergeCell ref="AH891:AH899"/>
    <mergeCell ref="D882:D890"/>
    <mergeCell ref="E882:E890"/>
    <mergeCell ref="F882:F890"/>
    <mergeCell ref="G882:G890"/>
    <mergeCell ref="H882:H890"/>
    <mergeCell ref="O389:O393"/>
    <mergeCell ref="P389:P393"/>
    <mergeCell ref="Q389:Q393"/>
    <mergeCell ref="I882:I890"/>
    <mergeCell ref="L366:L368"/>
    <mergeCell ref="M366:M368"/>
    <mergeCell ref="N366:N368"/>
    <mergeCell ref="O366:O368"/>
    <mergeCell ref="P366:P368"/>
    <mergeCell ref="Q366:Q368"/>
    <mergeCell ref="R366:R368"/>
    <mergeCell ref="S366:S368"/>
    <mergeCell ref="N882:N890"/>
    <mergeCell ref="O882:O890"/>
    <mergeCell ref="P882:P890"/>
    <mergeCell ref="Q882:Q890"/>
    <mergeCell ref="R882:R890"/>
    <mergeCell ref="R375:R380"/>
    <mergeCell ref="S375:S380"/>
    <mergeCell ref="U793:U813"/>
    <mergeCell ref="AH793:AH813"/>
    <mergeCell ref="AH780:AH783"/>
    <mergeCell ref="AH766:AH769"/>
    <mergeCell ref="T536:T537"/>
    <mergeCell ref="O369:O374"/>
    <mergeCell ref="P369:P374"/>
    <mergeCell ref="Q369:Q374"/>
    <mergeCell ref="R369:R374"/>
    <mergeCell ref="S369:S374"/>
    <mergeCell ref="M545:M556"/>
    <mergeCell ref="N545:N556"/>
    <mergeCell ref="O545:O556"/>
    <mergeCell ref="P545:P556"/>
    <mergeCell ref="Q545:Q556"/>
    <mergeCell ref="Q536:Q537"/>
    <mergeCell ref="AE558:AH558"/>
    <mergeCell ref="J882:J890"/>
    <mergeCell ref="K882:K890"/>
    <mergeCell ref="L882:L890"/>
    <mergeCell ref="O788:O791"/>
    <mergeCell ref="P788:P791"/>
    <mergeCell ref="Q788:Q791"/>
    <mergeCell ref="R788:R791"/>
    <mergeCell ref="S788:S791"/>
    <mergeCell ref="P760:P765"/>
    <mergeCell ref="Q760:Q765"/>
    <mergeCell ref="R760:R765"/>
    <mergeCell ref="S760:S765"/>
    <mergeCell ref="N739:N759"/>
    <mergeCell ref="T865:T881"/>
    <mergeCell ref="U865:U881"/>
    <mergeCell ref="M865:M881"/>
    <mergeCell ref="N865:N881"/>
    <mergeCell ref="L865:L881"/>
    <mergeCell ref="P865:P881"/>
    <mergeCell ref="Q865:Q881"/>
    <mergeCell ref="R865:R881"/>
    <mergeCell ref="S865:S881"/>
    <mergeCell ref="L814:L830"/>
    <mergeCell ref="U780:U783"/>
    <mergeCell ref="K739:K759"/>
    <mergeCell ref="L739:L759"/>
    <mergeCell ref="R739:R759"/>
    <mergeCell ref="S739:S759"/>
    <mergeCell ref="T739:T759"/>
    <mergeCell ref="I831:I863"/>
    <mergeCell ref="J831:J863"/>
    <mergeCell ref="K831:K863"/>
    <mergeCell ref="L831:L863"/>
    <mergeCell ref="M831:M863"/>
    <mergeCell ref="N831:N863"/>
    <mergeCell ref="O831:O863"/>
    <mergeCell ref="P831:P863"/>
    <mergeCell ref="Q831:Q863"/>
    <mergeCell ref="R831:R863"/>
    <mergeCell ref="S831:S863"/>
    <mergeCell ref="T814:T830"/>
    <mergeCell ref="U814:U830"/>
    <mergeCell ref="T788:T791"/>
    <mergeCell ref="C358:C365"/>
    <mergeCell ref="D358:D365"/>
    <mergeCell ref="T358:T365"/>
    <mergeCell ref="M358:M365"/>
    <mergeCell ref="N358:N365"/>
    <mergeCell ref="O358:O365"/>
    <mergeCell ref="P358:P365"/>
    <mergeCell ref="Q358:Q365"/>
    <mergeCell ref="R358:R365"/>
    <mergeCell ref="S358:S365"/>
    <mergeCell ref="D814:D830"/>
    <mergeCell ref="E814:E830"/>
    <mergeCell ref="F814:F830"/>
    <mergeCell ref="G814:G830"/>
    <mergeCell ref="H814:H830"/>
    <mergeCell ref="I814:I830"/>
    <mergeCell ref="J814:J830"/>
    <mergeCell ref="K814:K830"/>
    <mergeCell ref="T900:T911"/>
    <mergeCell ref="U900:U911"/>
    <mergeCell ref="C900:C911"/>
    <mergeCell ref="D900:D911"/>
    <mergeCell ref="E900:E911"/>
    <mergeCell ref="F900:F911"/>
    <mergeCell ref="G900:G911"/>
    <mergeCell ref="H900:H911"/>
    <mergeCell ref="I900:I911"/>
    <mergeCell ref="J900:J911"/>
    <mergeCell ref="K900:K911"/>
    <mergeCell ref="L900:L911"/>
    <mergeCell ref="M900:M911"/>
    <mergeCell ref="N900:N911"/>
    <mergeCell ref="O900:O911"/>
    <mergeCell ref="P900:P911"/>
    <mergeCell ref="C366:C368"/>
    <mergeCell ref="D366:D368"/>
    <mergeCell ref="E831:E863"/>
    <mergeCell ref="F831:F863"/>
    <mergeCell ref="G831:G863"/>
    <mergeCell ref="H831:H863"/>
    <mergeCell ref="C865:C881"/>
    <mergeCell ref="O865:O881"/>
    <mergeCell ref="D865:D881"/>
    <mergeCell ref="E865:E881"/>
    <mergeCell ref="F865:F881"/>
    <mergeCell ref="G865:G881"/>
    <mergeCell ref="H865:H881"/>
    <mergeCell ref="I865:I881"/>
    <mergeCell ref="J865:J881"/>
    <mergeCell ref="K865:K881"/>
    <mergeCell ref="F788:F791"/>
    <mergeCell ref="G788:G791"/>
    <mergeCell ref="H788:H791"/>
    <mergeCell ref="I788:I791"/>
    <mergeCell ref="N793:N813"/>
    <mergeCell ref="O793:O813"/>
    <mergeCell ref="P793:P813"/>
    <mergeCell ref="Q793:Q813"/>
    <mergeCell ref="R793:R813"/>
    <mergeCell ref="S793:S813"/>
    <mergeCell ref="C814:C830"/>
    <mergeCell ref="M814:M830"/>
    <mergeCell ref="N814:N830"/>
    <mergeCell ref="O814:O830"/>
    <mergeCell ref="P814:P830"/>
    <mergeCell ref="Q814:Q830"/>
    <mergeCell ref="R814:R830"/>
    <mergeCell ref="S814:S830"/>
    <mergeCell ref="D788:D791"/>
    <mergeCell ref="E788:E791"/>
    <mergeCell ref="C788:C791"/>
    <mergeCell ref="C784:C787"/>
    <mergeCell ref="D784:D787"/>
    <mergeCell ref="E784:E787"/>
    <mergeCell ref="F784:F787"/>
    <mergeCell ref="G784:G787"/>
    <mergeCell ref="H784:H787"/>
    <mergeCell ref="I784:I787"/>
    <mergeCell ref="J784:J787"/>
    <mergeCell ref="K784:K787"/>
    <mergeCell ref="L784:L787"/>
    <mergeCell ref="M784:M787"/>
    <mergeCell ref="N784:N787"/>
    <mergeCell ref="O784:O787"/>
    <mergeCell ref="P784:P787"/>
    <mergeCell ref="Q784:Q787"/>
    <mergeCell ref="R784:R787"/>
    <mergeCell ref="S784:S787"/>
    <mergeCell ref="C766:C769"/>
    <mergeCell ref="D766:D769"/>
    <mergeCell ref="C780:C783"/>
    <mergeCell ref="M780:M783"/>
    <mergeCell ref="N780:N783"/>
    <mergeCell ref="O780:O783"/>
    <mergeCell ref="P780:P783"/>
    <mergeCell ref="Q780:Q783"/>
    <mergeCell ref="R780:R783"/>
    <mergeCell ref="S780:S783"/>
    <mergeCell ref="N776:N779"/>
    <mergeCell ref="O776:O779"/>
    <mergeCell ref="P776:P779"/>
    <mergeCell ref="Q776:Q779"/>
    <mergeCell ref="R776:R779"/>
    <mergeCell ref="L780:L783"/>
    <mergeCell ref="T780:T783"/>
    <mergeCell ref="E780:E783"/>
    <mergeCell ref="F780:F783"/>
    <mergeCell ref="G780:G783"/>
    <mergeCell ref="H780:H783"/>
    <mergeCell ref="I780:I783"/>
    <mergeCell ref="J780:J783"/>
    <mergeCell ref="K780:K783"/>
    <mergeCell ref="S776:S779"/>
    <mergeCell ref="T776:T779"/>
    <mergeCell ref="AH776:AH779"/>
    <mergeCell ref="C770:C775"/>
    <mergeCell ref="D770:D775"/>
    <mergeCell ref="E770:E775"/>
    <mergeCell ref="F770:F775"/>
    <mergeCell ref="G770:G775"/>
    <mergeCell ref="H770:H775"/>
    <mergeCell ref="I770:I775"/>
    <mergeCell ref="J770:J775"/>
    <mergeCell ref="K770:K775"/>
    <mergeCell ref="L770:L775"/>
    <mergeCell ref="M770:M775"/>
    <mergeCell ref="N770:N775"/>
    <mergeCell ref="O770:O775"/>
    <mergeCell ref="P770:P775"/>
    <mergeCell ref="Q770:Q775"/>
    <mergeCell ref="R770:R775"/>
    <mergeCell ref="S770:S775"/>
    <mergeCell ref="AH770:AH775"/>
    <mergeCell ref="C776:C779"/>
    <mergeCell ref="D776:D779"/>
    <mergeCell ref="E776:E779"/>
    <mergeCell ref="F776:F779"/>
    <mergeCell ref="G776:G779"/>
    <mergeCell ref="H776:H779"/>
    <mergeCell ref="M776:M779"/>
    <mergeCell ref="U770:U775"/>
    <mergeCell ref="U776:U779"/>
    <mergeCell ref="M734:M735"/>
    <mergeCell ref="N734:N735"/>
    <mergeCell ref="O734:O735"/>
    <mergeCell ref="P734:P735"/>
    <mergeCell ref="Q734:Q735"/>
    <mergeCell ref="R734:R735"/>
    <mergeCell ref="S734:S735"/>
    <mergeCell ref="AH734:AH735"/>
    <mergeCell ref="E766:E769"/>
    <mergeCell ref="F766:F769"/>
    <mergeCell ref="G766:G769"/>
    <mergeCell ref="H766:H769"/>
    <mergeCell ref="I766:I769"/>
    <mergeCell ref="J766:J769"/>
    <mergeCell ref="K766:K769"/>
    <mergeCell ref="L766:L769"/>
    <mergeCell ref="M766:M769"/>
    <mergeCell ref="N766:N769"/>
    <mergeCell ref="O766:O769"/>
    <mergeCell ref="P766:P769"/>
    <mergeCell ref="Q766:Q769"/>
    <mergeCell ref="R766:R769"/>
    <mergeCell ref="S766:S769"/>
    <mergeCell ref="T766:T769"/>
    <mergeCell ref="U766:U769"/>
    <mergeCell ref="F760:F765"/>
    <mergeCell ref="G760:G765"/>
    <mergeCell ref="N760:N765"/>
    <mergeCell ref="AH760:AH765"/>
    <mergeCell ref="H739:H759"/>
    <mergeCell ref="I739:I759"/>
    <mergeCell ref="J739:J759"/>
    <mergeCell ref="C760:C765"/>
    <mergeCell ref="D760:D765"/>
    <mergeCell ref="O760:O765"/>
    <mergeCell ref="V727:AB727"/>
    <mergeCell ref="AE727:AH727"/>
    <mergeCell ref="C559:C560"/>
    <mergeCell ref="H760:H765"/>
    <mergeCell ref="I760:I765"/>
    <mergeCell ref="J760:J765"/>
    <mergeCell ref="K760:K765"/>
    <mergeCell ref="L760:L765"/>
    <mergeCell ref="M760:M765"/>
    <mergeCell ref="U739:U759"/>
    <mergeCell ref="AH739:AH759"/>
    <mergeCell ref="C734:C735"/>
    <mergeCell ref="D734:D735"/>
    <mergeCell ref="E734:E735"/>
    <mergeCell ref="F734:F735"/>
    <mergeCell ref="G734:G735"/>
    <mergeCell ref="H734:H735"/>
    <mergeCell ref="I734:I735"/>
    <mergeCell ref="J734:J735"/>
    <mergeCell ref="K734:K735"/>
    <mergeCell ref="L734:L735"/>
    <mergeCell ref="R561:R596"/>
    <mergeCell ref="S561:S596"/>
    <mergeCell ref="T561:T596"/>
    <mergeCell ref="U561:U596"/>
    <mergeCell ref="AH561:AH596"/>
    <mergeCell ref="D559:D560"/>
    <mergeCell ref="E559:E560"/>
    <mergeCell ref="F559:F560"/>
    <mergeCell ref="K358:K365"/>
    <mergeCell ref="L358:L365"/>
    <mergeCell ref="D369:D374"/>
    <mergeCell ref="E369:E374"/>
    <mergeCell ref="F369:F374"/>
    <mergeCell ref="G369:G374"/>
    <mergeCell ref="H369:H374"/>
    <mergeCell ref="I369:I374"/>
    <mergeCell ref="J369:J374"/>
    <mergeCell ref="M369:M374"/>
    <mergeCell ref="N369:N374"/>
    <mergeCell ref="C739:C759"/>
    <mergeCell ref="E739:E759"/>
    <mergeCell ref="F739:F759"/>
    <mergeCell ref="AH728:AH732"/>
    <mergeCell ref="C728:C732"/>
    <mergeCell ref="D728:D732"/>
    <mergeCell ref="E728:E732"/>
    <mergeCell ref="F728:F732"/>
    <mergeCell ref="G728:G732"/>
    <mergeCell ref="H728:H732"/>
    <mergeCell ref="I728:I732"/>
    <mergeCell ref="J728:J732"/>
    <mergeCell ref="K728:K732"/>
    <mergeCell ref="L728:L732"/>
    <mergeCell ref="M728:M732"/>
    <mergeCell ref="N728:N732"/>
    <mergeCell ref="O728:O732"/>
    <mergeCell ref="P728:P732"/>
    <mergeCell ref="Q728:Q732"/>
    <mergeCell ref="R728:R732"/>
    <mergeCell ref="S728:S732"/>
    <mergeCell ref="J375:J380"/>
    <mergeCell ref="K369:K374"/>
    <mergeCell ref="L369:L374"/>
    <mergeCell ref="AH128:AH144"/>
    <mergeCell ref="C120:C127"/>
    <mergeCell ref="D120:D127"/>
    <mergeCell ref="E120:E127"/>
    <mergeCell ref="F120:F127"/>
    <mergeCell ref="G120:G127"/>
    <mergeCell ref="H120:H127"/>
    <mergeCell ref="I120:I127"/>
    <mergeCell ref="J120:J127"/>
    <mergeCell ref="K120:K127"/>
    <mergeCell ref="L120:L127"/>
    <mergeCell ref="M120:M127"/>
    <mergeCell ref="N120:N127"/>
    <mergeCell ref="O120:O127"/>
    <mergeCell ref="U120:U127"/>
    <mergeCell ref="AH120:AH127"/>
    <mergeCell ref="U225:U243"/>
    <mergeCell ref="H128:H144"/>
    <mergeCell ref="I128:I144"/>
    <mergeCell ref="J128:J144"/>
    <mergeCell ref="K128:K144"/>
    <mergeCell ref="L128:L144"/>
    <mergeCell ref="M128:M144"/>
    <mergeCell ref="E358:E365"/>
    <mergeCell ref="F358:F365"/>
    <mergeCell ref="G358:G365"/>
    <mergeCell ref="H358:H365"/>
    <mergeCell ref="I358:I365"/>
    <mergeCell ref="J358:J365"/>
    <mergeCell ref="N128:N144"/>
    <mergeCell ref="O128:O144"/>
    <mergeCell ref="P128:P144"/>
    <mergeCell ref="Q128:Q144"/>
    <mergeCell ref="R128:R144"/>
    <mergeCell ref="S128:S144"/>
    <mergeCell ref="T128:T144"/>
    <mergeCell ref="U128:U144"/>
    <mergeCell ref="L225:L243"/>
    <mergeCell ref="T118:T119"/>
    <mergeCell ref="U118:U119"/>
    <mergeCell ref="AH118:AH119"/>
    <mergeCell ref="P120:P127"/>
    <mergeCell ref="Q120:Q127"/>
    <mergeCell ref="R120:R127"/>
    <mergeCell ref="S120:S127"/>
    <mergeCell ref="T120:T127"/>
    <mergeCell ref="S118:S119"/>
    <mergeCell ref="R171:R178"/>
    <mergeCell ref="S171:S178"/>
    <mergeCell ref="T171:T178"/>
    <mergeCell ref="U171:U178"/>
    <mergeCell ref="AH171:AH178"/>
    <mergeCell ref="L180:L183"/>
    <mergeCell ref="M180:M183"/>
    <mergeCell ref="N180:N183"/>
    <mergeCell ref="O180:O183"/>
    <mergeCell ref="P180:P183"/>
    <mergeCell ref="Q180:Q183"/>
    <mergeCell ref="R180:R183"/>
    <mergeCell ref="S180:S183"/>
    <mergeCell ref="T180:T183"/>
    <mergeCell ref="C118:C119"/>
    <mergeCell ref="D118:D119"/>
    <mergeCell ref="E118:E119"/>
    <mergeCell ref="F118:F119"/>
    <mergeCell ref="G118:G119"/>
    <mergeCell ref="H118:H119"/>
    <mergeCell ref="I118:I119"/>
    <mergeCell ref="J118:J119"/>
    <mergeCell ref="K118:K119"/>
    <mergeCell ref="L118:L119"/>
    <mergeCell ref="M118:M119"/>
    <mergeCell ref="N118:N119"/>
    <mergeCell ref="O118:O119"/>
    <mergeCell ref="P118:P119"/>
    <mergeCell ref="Q118:Q119"/>
    <mergeCell ref="R118:R119"/>
    <mergeCell ref="R55:R71"/>
    <mergeCell ref="O55:O71"/>
    <mergeCell ref="P55:P71"/>
    <mergeCell ref="Q55:Q71"/>
    <mergeCell ref="L55:L71"/>
    <mergeCell ref="S55:S71"/>
    <mergeCell ref="C247:N247"/>
    <mergeCell ref="C128:C144"/>
    <mergeCell ref="D128:D144"/>
    <mergeCell ref="E128:E144"/>
    <mergeCell ref="F128:F144"/>
    <mergeCell ref="G128:G144"/>
    <mergeCell ref="C466:N466"/>
    <mergeCell ref="O913:O916"/>
    <mergeCell ref="P913:P916"/>
    <mergeCell ref="Q913:Q916"/>
    <mergeCell ref="C55:C71"/>
    <mergeCell ref="D55:D71"/>
    <mergeCell ref="E55:E71"/>
    <mergeCell ref="F55:F71"/>
    <mergeCell ref="G55:G71"/>
    <mergeCell ref="H55:H71"/>
    <mergeCell ref="M225:M243"/>
    <mergeCell ref="N225:N243"/>
    <mergeCell ref="O225:O243"/>
    <mergeCell ref="P225:P243"/>
    <mergeCell ref="Q225:Q243"/>
    <mergeCell ref="R225:R243"/>
    <mergeCell ref="S225:S243"/>
    <mergeCell ref="L545:L556"/>
    <mergeCell ref="C225:C243"/>
    <mergeCell ref="D225:D243"/>
    <mergeCell ref="E225:E243"/>
    <mergeCell ref="F225:F243"/>
    <mergeCell ref="R536:R537"/>
    <mergeCell ref="N55:N71"/>
    <mergeCell ref="E159:E161"/>
    <mergeCell ref="K55:K71"/>
    <mergeCell ref="C545:C556"/>
    <mergeCell ref="D545:D556"/>
    <mergeCell ref="E545:E556"/>
    <mergeCell ref="F545:F556"/>
    <mergeCell ref="G545:G556"/>
    <mergeCell ref="H545:H556"/>
    <mergeCell ref="I545:I556"/>
    <mergeCell ref="J545:J556"/>
    <mergeCell ref="K545:K556"/>
    <mergeCell ref="G225:G243"/>
    <mergeCell ref="H225:H243"/>
    <mergeCell ref="I225:I243"/>
    <mergeCell ref="J225:J243"/>
    <mergeCell ref="K225:K243"/>
    <mergeCell ref="N536:N537"/>
    <mergeCell ref="K277:K281"/>
    <mergeCell ref="C375:C380"/>
    <mergeCell ref="K375:K380"/>
    <mergeCell ref="L375:L380"/>
    <mergeCell ref="C369:C374"/>
    <mergeCell ref="J301:J302"/>
    <mergeCell ref="K301:K302"/>
    <mergeCell ref="E323:E324"/>
    <mergeCell ref="F323:F324"/>
    <mergeCell ref="G323:G324"/>
    <mergeCell ref="H323:H324"/>
    <mergeCell ref="I323:I324"/>
    <mergeCell ref="C325:C328"/>
    <mergeCell ref="E284:E288"/>
    <mergeCell ref="F284:F288"/>
    <mergeCell ref="A222:A224"/>
    <mergeCell ref="B222:B224"/>
    <mergeCell ref="E760:E765"/>
    <mergeCell ref="I776:I779"/>
    <mergeCell ref="J776:J779"/>
    <mergeCell ref="K776:K779"/>
    <mergeCell ref="L776:L779"/>
    <mergeCell ref="C882:C890"/>
    <mergeCell ref="C891:C899"/>
    <mergeCell ref="D891:D899"/>
    <mergeCell ref="M55:M71"/>
    <mergeCell ref="M739:M759"/>
    <mergeCell ref="D780:D783"/>
    <mergeCell ref="C793:C813"/>
    <mergeCell ref="D793:D813"/>
    <mergeCell ref="E793:E813"/>
    <mergeCell ref="F793:F813"/>
    <mergeCell ref="G793:G813"/>
    <mergeCell ref="H793:H813"/>
    <mergeCell ref="I793:I813"/>
    <mergeCell ref="J793:J813"/>
    <mergeCell ref="K793:K813"/>
    <mergeCell ref="L793:L813"/>
    <mergeCell ref="M793:M813"/>
    <mergeCell ref="C831:C863"/>
    <mergeCell ref="D831:D863"/>
    <mergeCell ref="H72:H117"/>
    <mergeCell ref="I72:I117"/>
    <mergeCell ref="J72:J117"/>
    <mergeCell ref="L146:L148"/>
    <mergeCell ref="C159:C161"/>
    <mergeCell ref="D159:D161"/>
    <mergeCell ref="A10:B13"/>
    <mergeCell ref="B219:B221"/>
    <mergeCell ref="A14:B28"/>
    <mergeCell ref="A29:B50"/>
    <mergeCell ref="A51:B54"/>
    <mergeCell ref="A55:B79"/>
    <mergeCell ref="A80:B116"/>
    <mergeCell ref="A146:B161"/>
    <mergeCell ref="A162:B165"/>
    <mergeCell ref="A166:B170"/>
    <mergeCell ref="A187:B190"/>
    <mergeCell ref="A191:B192"/>
    <mergeCell ref="A193:A205"/>
    <mergeCell ref="B193:B205"/>
    <mergeCell ref="A206:A215"/>
    <mergeCell ref="B206:B215"/>
    <mergeCell ref="A216:A218"/>
    <mergeCell ref="B216:B218"/>
    <mergeCell ref="A219:A221"/>
    <mergeCell ref="A171:B177"/>
    <mergeCell ref="A178:B186"/>
    <mergeCell ref="K171:K178"/>
    <mergeCell ref="L171:L178"/>
    <mergeCell ref="C193:C196"/>
    <mergeCell ref="D193:D196"/>
    <mergeCell ref="E193:E196"/>
    <mergeCell ref="F193:F196"/>
    <mergeCell ref="G193:G196"/>
    <mergeCell ref="H193:H196"/>
    <mergeCell ref="I193:I196"/>
    <mergeCell ref="J193:J196"/>
    <mergeCell ref="K193:K196"/>
    <mergeCell ref="L193:L196"/>
    <mergeCell ref="E198:E201"/>
    <mergeCell ref="C207:C210"/>
    <mergeCell ref="D207:D210"/>
    <mergeCell ref="E207:E210"/>
    <mergeCell ref="C180:C183"/>
    <mergeCell ref="D180:D183"/>
    <mergeCell ref="E180:E183"/>
    <mergeCell ref="F180:F183"/>
    <mergeCell ref="G180:G183"/>
    <mergeCell ref="H180:H183"/>
    <mergeCell ref="I180:I183"/>
    <mergeCell ref="V247:AB247"/>
    <mergeCell ref="AE247:AH247"/>
    <mergeCell ref="AE322:AH322"/>
    <mergeCell ref="V322:AB322"/>
    <mergeCell ref="L536:L537"/>
    <mergeCell ref="M536:M537"/>
    <mergeCell ref="C275:N275"/>
    <mergeCell ref="C536:C537"/>
    <mergeCell ref="D536:D537"/>
    <mergeCell ref="E536:E537"/>
    <mergeCell ref="F536:F537"/>
    <mergeCell ref="G536:G537"/>
    <mergeCell ref="H536:H537"/>
    <mergeCell ref="I536:I537"/>
    <mergeCell ref="J536:J537"/>
    <mergeCell ref="K536:K537"/>
    <mergeCell ref="D277:D281"/>
    <mergeCell ref="E277:E281"/>
    <mergeCell ref="F277:F281"/>
    <mergeCell ref="G277:G281"/>
    <mergeCell ref="H277:H281"/>
    <mergeCell ref="I277:I281"/>
    <mergeCell ref="J277:J281"/>
    <mergeCell ref="S536:S537"/>
    <mergeCell ref="U284:U288"/>
    <mergeCell ref="O536:O537"/>
    <mergeCell ref="P536:P537"/>
    <mergeCell ref="D375:D380"/>
    <mergeCell ref="E375:E380"/>
    <mergeCell ref="F375:F380"/>
    <mergeCell ref="G375:G380"/>
    <mergeCell ref="H375:H380"/>
    <mergeCell ref="C1415:N1415"/>
    <mergeCell ref="C1215:N1215"/>
    <mergeCell ref="C1204:N1204"/>
    <mergeCell ref="J971:J972"/>
    <mergeCell ref="K971:K972"/>
    <mergeCell ref="T1407:T1410"/>
    <mergeCell ref="U1407:U1410"/>
    <mergeCell ref="AH1407:AH1410"/>
    <mergeCell ref="C1407:C1410"/>
    <mergeCell ref="D1407:D1410"/>
    <mergeCell ref="E1407:E1410"/>
    <mergeCell ref="F1407:F1410"/>
    <mergeCell ref="G1407:G1410"/>
    <mergeCell ref="D1401:D1406"/>
    <mergeCell ref="E1401:E1406"/>
    <mergeCell ref="F1401:F1406"/>
    <mergeCell ref="G1401:G1406"/>
    <mergeCell ref="H1401:H1406"/>
    <mergeCell ref="I1401:I1406"/>
    <mergeCell ref="J1401:J1406"/>
    <mergeCell ref="K1401:K1406"/>
    <mergeCell ref="L1401:L1406"/>
    <mergeCell ref="M1401:M1406"/>
    <mergeCell ref="N1401:N1406"/>
    <mergeCell ref="O1401:O1406"/>
    <mergeCell ref="U1341:U1345"/>
    <mergeCell ref="AH1341:AH1345"/>
    <mergeCell ref="T1350:T1351"/>
    <mergeCell ref="U1350:U1351"/>
    <mergeCell ref="D1330:D1335"/>
    <mergeCell ref="E1330:E1335"/>
    <mergeCell ref="F1330:F1335"/>
    <mergeCell ref="X1:AH1"/>
    <mergeCell ref="C145:N145"/>
    <mergeCell ref="V145:AB145"/>
    <mergeCell ref="AE145:AH145"/>
    <mergeCell ref="A4:M4"/>
    <mergeCell ref="A3:M3"/>
    <mergeCell ref="V54:AB54"/>
    <mergeCell ref="AE54:AH54"/>
    <mergeCell ref="C170:N170"/>
    <mergeCell ref="V170:AB170"/>
    <mergeCell ref="AE170:AH170"/>
    <mergeCell ref="A1:M1"/>
    <mergeCell ref="A2:M2"/>
    <mergeCell ref="N1:W1"/>
    <mergeCell ref="N2:W2"/>
    <mergeCell ref="N3:W3"/>
    <mergeCell ref="N4:W4"/>
    <mergeCell ref="L8:M8"/>
    <mergeCell ref="N8:N9"/>
    <mergeCell ref="AH55:AH71"/>
    <mergeCell ref="K72:K117"/>
    <mergeCell ref="L72:L117"/>
    <mergeCell ref="M72:M117"/>
    <mergeCell ref="N72:N117"/>
    <mergeCell ref="O72:O117"/>
    <mergeCell ref="P72:P117"/>
    <mergeCell ref="Q72:Q117"/>
    <mergeCell ref="R72:R117"/>
    <mergeCell ref="S72:S117"/>
    <mergeCell ref="T72:T117"/>
    <mergeCell ref="U72:U117"/>
    <mergeCell ref="AH72:AH117"/>
    <mergeCell ref="D301:D302"/>
    <mergeCell ref="E301:E302"/>
    <mergeCell ref="F301:F302"/>
    <mergeCell ref="G301:G302"/>
    <mergeCell ref="V558:AB558"/>
    <mergeCell ref="G72:G117"/>
    <mergeCell ref="H301:H302"/>
    <mergeCell ref="I301:I302"/>
    <mergeCell ref="X2:AH2"/>
    <mergeCell ref="X3:AH3"/>
    <mergeCell ref="X4:AH4"/>
    <mergeCell ref="A6:M6"/>
    <mergeCell ref="N6:W6"/>
    <mergeCell ref="X6:AH6"/>
    <mergeCell ref="F8:F9"/>
    <mergeCell ref="G8:G9"/>
    <mergeCell ref="H8:H9"/>
    <mergeCell ref="AB8:AD8"/>
    <mergeCell ref="AE8:AG8"/>
    <mergeCell ref="AH8:AH9"/>
    <mergeCell ref="I8:I9"/>
    <mergeCell ref="V8:AA8"/>
    <mergeCell ref="C8:C9"/>
    <mergeCell ref="D8:D9"/>
    <mergeCell ref="E8:E9"/>
    <mergeCell ref="A7:O7"/>
    <mergeCell ref="P7:AH7"/>
    <mergeCell ref="V276:AB276"/>
    <mergeCell ref="AE276:AH276"/>
    <mergeCell ref="V467:AB467"/>
    <mergeCell ref="AE467:AH467"/>
    <mergeCell ref="AE394:AH394"/>
    <mergeCell ref="C54:N54"/>
    <mergeCell ref="J8:K8"/>
    <mergeCell ref="T8:T9"/>
    <mergeCell ref="U8:U9"/>
    <mergeCell ref="C215:N215"/>
    <mergeCell ref="V419:AB419"/>
    <mergeCell ref="AE419:AH419"/>
    <mergeCell ref="V457:AB457"/>
    <mergeCell ref="AE457:AH457"/>
    <mergeCell ref="C356:N356"/>
    <mergeCell ref="C192:N192"/>
    <mergeCell ref="A276:N276"/>
    <mergeCell ref="O8:O9"/>
    <mergeCell ref="P8:S8"/>
    <mergeCell ref="A8:B9"/>
    <mergeCell ref="C277:C281"/>
    <mergeCell ref="C289:C300"/>
    <mergeCell ref="D289:D300"/>
    <mergeCell ref="E289:E300"/>
    <mergeCell ref="F289:F300"/>
    <mergeCell ref="G289:G300"/>
    <mergeCell ref="H289:H300"/>
    <mergeCell ref="I55:I71"/>
    <mergeCell ref="J55:J71"/>
    <mergeCell ref="T55:T71"/>
    <mergeCell ref="U55:U71"/>
    <mergeCell ref="C72:C117"/>
    <mergeCell ref="D72:D117"/>
    <mergeCell ref="E72:E117"/>
    <mergeCell ref="F72:F117"/>
    <mergeCell ref="C457:N457"/>
    <mergeCell ref="C394:N394"/>
    <mergeCell ref="AE1015:AH1015"/>
    <mergeCell ref="V965:AB965"/>
    <mergeCell ref="AE965:AH965"/>
    <mergeCell ref="C965:N965"/>
    <mergeCell ref="J913:J916"/>
    <mergeCell ref="K913:K916"/>
    <mergeCell ref="L913:L916"/>
    <mergeCell ref="M913:M916"/>
    <mergeCell ref="N913:N916"/>
    <mergeCell ref="R913:R916"/>
    <mergeCell ref="AE1162:AH1162"/>
    <mergeCell ref="AE557:AH557"/>
    <mergeCell ref="U536:U537"/>
    <mergeCell ref="AH536:AH537"/>
    <mergeCell ref="R545:R556"/>
    <mergeCell ref="S545:S556"/>
    <mergeCell ref="T545:T556"/>
    <mergeCell ref="U545:U556"/>
    <mergeCell ref="AH545:AH556"/>
    <mergeCell ref="C557:N557"/>
    <mergeCell ref="A558:N558"/>
    <mergeCell ref="V557:AB557"/>
    <mergeCell ref="C1114:N1114"/>
    <mergeCell ref="V966:AB966"/>
    <mergeCell ref="AE1114:AH1114"/>
    <mergeCell ref="V1114:AB1114"/>
    <mergeCell ref="V1015:AB1015"/>
    <mergeCell ref="AE966:AH966"/>
    <mergeCell ref="AE1050:AH1050"/>
    <mergeCell ref="D739:D759"/>
    <mergeCell ref="G739:G759"/>
    <mergeCell ref="H934:H942"/>
    <mergeCell ref="M1407:M1410"/>
    <mergeCell ref="N1407:N1410"/>
    <mergeCell ref="O1407:O1410"/>
    <mergeCell ref="AH1397:AH1400"/>
    <mergeCell ref="C1401:C1406"/>
    <mergeCell ref="N1240:N1278"/>
    <mergeCell ref="A1329:N1329"/>
    <mergeCell ref="V1329:AB1329"/>
    <mergeCell ref="AE1329:AH1329"/>
    <mergeCell ref="A1396:N1396"/>
    <mergeCell ref="V1396:AB1396"/>
    <mergeCell ref="AE1396:AH1396"/>
    <mergeCell ref="AE912:AH912"/>
    <mergeCell ref="C738:N738"/>
    <mergeCell ref="V738:AB738"/>
    <mergeCell ref="AE738:AH738"/>
    <mergeCell ref="C727:N727"/>
    <mergeCell ref="V1162:AB1162"/>
    <mergeCell ref="C1130:N1130"/>
    <mergeCell ref="V1130:AB1130"/>
    <mergeCell ref="AE1130:AH1130"/>
    <mergeCell ref="C912:N912"/>
    <mergeCell ref="C792:N792"/>
    <mergeCell ref="C1050:N1050"/>
    <mergeCell ref="A966:N966"/>
    <mergeCell ref="T728:T732"/>
    <mergeCell ref="U728:U732"/>
    <mergeCell ref="T734:T735"/>
    <mergeCell ref="U734:U735"/>
    <mergeCell ref="T760:T765"/>
    <mergeCell ref="U760:U765"/>
    <mergeCell ref="T770:T775"/>
    <mergeCell ref="C1395:N1395"/>
    <mergeCell ref="V1395:AB1395"/>
    <mergeCell ref="AE1395:AH1395"/>
    <mergeCell ref="P1401:P1406"/>
    <mergeCell ref="Q1401:Q1406"/>
    <mergeCell ref="R1401:R1406"/>
    <mergeCell ref="S1401:S1406"/>
    <mergeCell ref="T1401:T1406"/>
    <mergeCell ref="U1401:U1406"/>
    <mergeCell ref="AH1401:AH1406"/>
    <mergeCell ref="C1397:C1400"/>
    <mergeCell ref="D1397:D1400"/>
    <mergeCell ref="C1161:N1161"/>
    <mergeCell ref="V1161:AB1161"/>
    <mergeCell ref="AE1161:AH1161"/>
    <mergeCell ref="V1204:AB1204"/>
    <mergeCell ref="V1415:AB1415"/>
    <mergeCell ref="AE1415:AH1415"/>
    <mergeCell ref="C1228:N1228"/>
    <mergeCell ref="V1228:AB1228"/>
    <mergeCell ref="AE1228:AH1228"/>
    <mergeCell ref="V1328:AB1328"/>
    <mergeCell ref="AE1328:AH1328"/>
    <mergeCell ref="C1239:N1239"/>
    <mergeCell ref="V1239:AB1239"/>
    <mergeCell ref="AE1239:AH1239"/>
    <mergeCell ref="C1328:N1328"/>
    <mergeCell ref="H1407:H1410"/>
    <mergeCell ref="I1407:I1410"/>
    <mergeCell ref="J1407:J1410"/>
    <mergeCell ref="K1407:K1410"/>
    <mergeCell ref="L1407:L1410"/>
    <mergeCell ref="I934:I942"/>
    <mergeCell ref="C957:C962"/>
    <mergeCell ref="D957:D962"/>
    <mergeCell ref="E957:E962"/>
    <mergeCell ref="F957:F962"/>
    <mergeCell ref="W1530:Y1530"/>
    <mergeCell ref="V535:AB535"/>
    <mergeCell ref="AE535:AH535"/>
    <mergeCell ref="C322:N322"/>
    <mergeCell ref="A1162:N1162"/>
    <mergeCell ref="V912:AB912"/>
    <mergeCell ref="C1015:N1015"/>
    <mergeCell ref="V792:AB792"/>
    <mergeCell ref="AE792:AH792"/>
    <mergeCell ref="C1523:N1523"/>
    <mergeCell ref="V1523:AB1523"/>
    <mergeCell ref="AE1523:AH1523"/>
    <mergeCell ref="A1525:N1525"/>
    <mergeCell ref="V1525:AB1525"/>
    <mergeCell ref="AE1525:AH1525"/>
    <mergeCell ref="C1513:N1513"/>
    <mergeCell ref="V1513:AB1513"/>
    <mergeCell ref="AE1513:AH1513"/>
    <mergeCell ref="V1215:AB1215"/>
    <mergeCell ref="AE1215:AH1215"/>
    <mergeCell ref="AE1204:AH1204"/>
    <mergeCell ref="A1524:N1524"/>
    <mergeCell ref="V1524:AB1524"/>
    <mergeCell ref="AE1524:AH1524"/>
    <mergeCell ref="T913:T916"/>
    <mergeCell ref="U913:U916"/>
    <mergeCell ref="AH913:AH916"/>
    <mergeCell ref="C917:C933"/>
    <mergeCell ref="D917:D933"/>
    <mergeCell ref="E917:E933"/>
    <mergeCell ref="F917:F933"/>
    <mergeCell ref="G917:G933"/>
    <mergeCell ref="H917:H933"/>
    <mergeCell ref="I917:I933"/>
    <mergeCell ref="J917:J933"/>
    <mergeCell ref="K917:K933"/>
    <mergeCell ref="L917:L933"/>
    <mergeCell ref="M917:M933"/>
    <mergeCell ref="N917:N933"/>
    <mergeCell ref="O917:O933"/>
    <mergeCell ref="P917:P933"/>
    <mergeCell ref="Q917:Q933"/>
    <mergeCell ref="R917:R933"/>
    <mergeCell ref="S917:S933"/>
    <mergeCell ref="T917:T933"/>
    <mergeCell ref="U917:U933"/>
    <mergeCell ref="AH917:AH933"/>
    <mergeCell ref="S913:S916"/>
    <mergeCell ref="C913:C916"/>
    <mergeCell ref="D913:D916"/>
    <mergeCell ref="E913:E916"/>
    <mergeCell ref="F913:F916"/>
    <mergeCell ref="G913:G916"/>
    <mergeCell ref="H913:H916"/>
    <mergeCell ref="I913:I916"/>
    <mergeCell ref="S934:S942"/>
    <mergeCell ref="T934:T942"/>
    <mergeCell ref="U934:U942"/>
    <mergeCell ref="AH934:AH942"/>
    <mergeCell ref="O943:O956"/>
    <mergeCell ref="P943:P956"/>
    <mergeCell ref="Q943:Q956"/>
    <mergeCell ref="R943:R956"/>
    <mergeCell ref="S943:S956"/>
    <mergeCell ref="T943:T956"/>
    <mergeCell ref="U943:U956"/>
    <mergeCell ref="AH943:AH956"/>
    <mergeCell ref="C981:C984"/>
    <mergeCell ref="C943:C956"/>
    <mergeCell ref="D943:D956"/>
    <mergeCell ref="E943:E956"/>
    <mergeCell ref="F943:F956"/>
    <mergeCell ref="G943:G956"/>
    <mergeCell ref="H943:H956"/>
    <mergeCell ref="I943:I956"/>
    <mergeCell ref="C971:C972"/>
    <mergeCell ref="D971:D972"/>
    <mergeCell ref="E971:E972"/>
    <mergeCell ref="F971:F972"/>
    <mergeCell ref="G971:G972"/>
    <mergeCell ref="H971:H972"/>
    <mergeCell ref="I971:I972"/>
    <mergeCell ref="C934:C942"/>
    <mergeCell ref="D934:D942"/>
    <mergeCell ref="E934:E942"/>
    <mergeCell ref="F934:F942"/>
    <mergeCell ref="G934:G942"/>
    <mergeCell ref="O957:O962"/>
    <mergeCell ref="P957:P962"/>
    <mergeCell ref="Q957:Q962"/>
    <mergeCell ref="R957:R962"/>
    <mergeCell ref="J943:J956"/>
    <mergeCell ref="K943:K956"/>
    <mergeCell ref="L943:L956"/>
    <mergeCell ref="M943:M956"/>
    <mergeCell ref="N943:N956"/>
    <mergeCell ref="J934:J942"/>
    <mergeCell ref="K934:K942"/>
    <mergeCell ref="L934:L942"/>
    <mergeCell ref="M934:M942"/>
    <mergeCell ref="N934:N942"/>
    <mergeCell ref="O934:O942"/>
    <mergeCell ref="P934:P942"/>
    <mergeCell ref="Q934:Q942"/>
    <mergeCell ref="R934:R942"/>
    <mergeCell ref="S957:S962"/>
    <mergeCell ref="T957:T962"/>
    <mergeCell ref="U957:U962"/>
    <mergeCell ref="AH957:AH962"/>
    <mergeCell ref="C967:C970"/>
    <mergeCell ref="D967:D970"/>
    <mergeCell ref="E967:E970"/>
    <mergeCell ref="F967:F970"/>
    <mergeCell ref="G967:G970"/>
    <mergeCell ref="H967:H970"/>
    <mergeCell ref="I967:I970"/>
    <mergeCell ref="J967:J970"/>
    <mergeCell ref="K967:K970"/>
    <mergeCell ref="L967:L970"/>
    <mergeCell ref="M967:M970"/>
    <mergeCell ref="N967:N970"/>
    <mergeCell ref="O967:O970"/>
    <mergeCell ref="P967:P970"/>
    <mergeCell ref="Q967:Q970"/>
    <mergeCell ref="R967:R970"/>
    <mergeCell ref="S967:S970"/>
    <mergeCell ref="T967:T970"/>
    <mergeCell ref="U967:U970"/>
    <mergeCell ref="AH967:AH970"/>
    <mergeCell ref="G957:G962"/>
    <mergeCell ref="H957:H962"/>
    <mergeCell ref="I957:I962"/>
    <mergeCell ref="J957:J962"/>
    <mergeCell ref="K957:K962"/>
    <mergeCell ref="L957:L962"/>
    <mergeCell ref="M957:M962"/>
    <mergeCell ref="N957:N962"/>
    <mergeCell ref="U971:U972"/>
    <mergeCell ref="AH971:AH972"/>
    <mergeCell ref="T973:T980"/>
    <mergeCell ref="U973:U980"/>
    <mergeCell ref="AH973:AH978"/>
    <mergeCell ref="L971:L972"/>
    <mergeCell ref="M971:M972"/>
    <mergeCell ref="N971:N972"/>
    <mergeCell ref="O971:O972"/>
    <mergeCell ref="P971:P972"/>
    <mergeCell ref="Q971:Q972"/>
    <mergeCell ref="R971:R972"/>
    <mergeCell ref="S971:S972"/>
    <mergeCell ref="T971:T972"/>
    <mergeCell ref="C973:C980"/>
    <mergeCell ref="D973:D980"/>
    <mergeCell ref="E973:E980"/>
    <mergeCell ref="F973:F980"/>
    <mergeCell ref="G973:G980"/>
    <mergeCell ref="H973:H980"/>
    <mergeCell ref="I973:I980"/>
    <mergeCell ref="J973:J980"/>
    <mergeCell ref="K973:K980"/>
    <mergeCell ref="L973:L980"/>
    <mergeCell ref="M973:M980"/>
    <mergeCell ref="N973:N980"/>
    <mergeCell ref="O973:O980"/>
    <mergeCell ref="P973:P980"/>
    <mergeCell ref="Q973:Q980"/>
    <mergeCell ref="R973:R980"/>
    <mergeCell ref="S973:S980"/>
    <mergeCell ref="R985:R1014"/>
    <mergeCell ref="S985:S1014"/>
    <mergeCell ref="T985:T1014"/>
    <mergeCell ref="U985:U1014"/>
    <mergeCell ref="AH985:AH1014"/>
    <mergeCell ref="M981:M984"/>
    <mergeCell ref="N981:N984"/>
    <mergeCell ref="O981:O984"/>
    <mergeCell ref="P981:P984"/>
    <mergeCell ref="Q981:Q984"/>
    <mergeCell ref="R981:R984"/>
    <mergeCell ref="S981:S984"/>
    <mergeCell ref="T981:T984"/>
    <mergeCell ref="U981:U984"/>
    <mergeCell ref="D981:D984"/>
    <mergeCell ref="E981:E984"/>
    <mergeCell ref="F981:F984"/>
    <mergeCell ref="G981:G984"/>
    <mergeCell ref="H981:H984"/>
    <mergeCell ref="I981:I984"/>
    <mergeCell ref="J981:J984"/>
    <mergeCell ref="K981:K984"/>
    <mergeCell ref="L981:L984"/>
    <mergeCell ref="N1016:N1018"/>
    <mergeCell ref="O1016:O1018"/>
    <mergeCell ref="P1016:P1018"/>
    <mergeCell ref="Q1016:Q1018"/>
    <mergeCell ref="R1016:R1018"/>
    <mergeCell ref="S1016:S1018"/>
    <mergeCell ref="T1016:T1018"/>
    <mergeCell ref="C1016:C1018"/>
    <mergeCell ref="D1016:D1018"/>
    <mergeCell ref="E1016:E1018"/>
    <mergeCell ref="F1016:F1018"/>
    <mergeCell ref="G1016:G1018"/>
    <mergeCell ref="H1016:H1018"/>
    <mergeCell ref="I1016:I1018"/>
    <mergeCell ref="J1016:J1018"/>
    <mergeCell ref="K1016:K1018"/>
    <mergeCell ref="AH981:AH984"/>
    <mergeCell ref="C985:C1014"/>
    <mergeCell ref="D985:D1014"/>
    <mergeCell ref="E985:E1014"/>
    <mergeCell ref="F985:F1014"/>
    <mergeCell ref="G985:G1014"/>
    <mergeCell ref="H985:H1014"/>
    <mergeCell ref="I985:I1014"/>
    <mergeCell ref="J985:J1014"/>
    <mergeCell ref="K985:K1014"/>
    <mergeCell ref="L985:L1014"/>
    <mergeCell ref="M985:M1014"/>
    <mergeCell ref="N985:N1014"/>
    <mergeCell ref="O985:O1014"/>
    <mergeCell ref="P985:P1014"/>
    <mergeCell ref="Q985:Q1014"/>
    <mergeCell ref="D1022:D1024"/>
    <mergeCell ref="E1022:E1024"/>
    <mergeCell ref="F1022:F1024"/>
    <mergeCell ref="G1022:G1024"/>
    <mergeCell ref="H1022:H1024"/>
    <mergeCell ref="I1022:I1024"/>
    <mergeCell ref="J1022:J1024"/>
    <mergeCell ref="K1022:K1024"/>
    <mergeCell ref="U1016:U1018"/>
    <mergeCell ref="AH1016:AH1018"/>
    <mergeCell ref="C1019:C1021"/>
    <mergeCell ref="D1019:D1021"/>
    <mergeCell ref="E1019:E1021"/>
    <mergeCell ref="F1019:F1021"/>
    <mergeCell ref="G1019:G1021"/>
    <mergeCell ref="H1019:H1021"/>
    <mergeCell ref="I1019:I1021"/>
    <mergeCell ref="J1019:J1021"/>
    <mergeCell ref="K1019:K1021"/>
    <mergeCell ref="L1019:L1021"/>
    <mergeCell ref="M1019:M1021"/>
    <mergeCell ref="N1019:N1021"/>
    <mergeCell ref="O1019:O1021"/>
    <mergeCell ref="P1019:P1021"/>
    <mergeCell ref="Q1019:Q1021"/>
    <mergeCell ref="R1019:R1021"/>
    <mergeCell ref="S1019:S1021"/>
    <mergeCell ref="T1019:T1021"/>
    <mergeCell ref="U1019:U1021"/>
    <mergeCell ref="AH1019:AH1021"/>
    <mergeCell ref="L1016:L1018"/>
    <mergeCell ref="M1016:M1018"/>
    <mergeCell ref="U1022:U1024"/>
    <mergeCell ref="AH1022:AH1024"/>
    <mergeCell ref="C1025:C1027"/>
    <mergeCell ref="D1025:D1027"/>
    <mergeCell ref="E1025:E1027"/>
    <mergeCell ref="F1025:F1027"/>
    <mergeCell ref="G1025:G1027"/>
    <mergeCell ref="H1025:H1027"/>
    <mergeCell ref="I1025:I1027"/>
    <mergeCell ref="J1025:J1027"/>
    <mergeCell ref="K1025:K1027"/>
    <mergeCell ref="L1025:L1027"/>
    <mergeCell ref="M1025:M1027"/>
    <mergeCell ref="N1025:N1027"/>
    <mergeCell ref="O1025:O1027"/>
    <mergeCell ref="P1025:P1027"/>
    <mergeCell ref="Q1025:Q1027"/>
    <mergeCell ref="R1025:R1027"/>
    <mergeCell ref="S1025:S1027"/>
    <mergeCell ref="T1025:T1027"/>
    <mergeCell ref="U1025:U1027"/>
    <mergeCell ref="AH1025:AH1027"/>
    <mergeCell ref="L1022:L1024"/>
    <mergeCell ref="M1022:M1024"/>
    <mergeCell ref="N1022:N1024"/>
    <mergeCell ref="O1022:O1024"/>
    <mergeCell ref="P1022:P1024"/>
    <mergeCell ref="Q1022:Q1024"/>
    <mergeCell ref="R1022:R1024"/>
    <mergeCell ref="S1022:S1024"/>
    <mergeCell ref="T1022:T1024"/>
    <mergeCell ref="C1022:C1024"/>
    <mergeCell ref="L1028:L1030"/>
    <mergeCell ref="M1028:M1030"/>
    <mergeCell ref="N1028:N1030"/>
    <mergeCell ref="O1028:O1030"/>
    <mergeCell ref="P1028:P1030"/>
    <mergeCell ref="Q1028:Q1030"/>
    <mergeCell ref="R1028:R1030"/>
    <mergeCell ref="S1028:S1030"/>
    <mergeCell ref="T1028:T1030"/>
    <mergeCell ref="C1028:C1030"/>
    <mergeCell ref="D1028:D1030"/>
    <mergeCell ref="E1028:E1030"/>
    <mergeCell ref="F1028:F1030"/>
    <mergeCell ref="G1028:G1030"/>
    <mergeCell ref="H1028:H1030"/>
    <mergeCell ref="I1028:I1030"/>
    <mergeCell ref="J1028:J1030"/>
    <mergeCell ref="K1028:K1030"/>
    <mergeCell ref="R1034:R1037"/>
    <mergeCell ref="S1034:S1037"/>
    <mergeCell ref="T1034:T1037"/>
    <mergeCell ref="C1034:C1037"/>
    <mergeCell ref="D1034:D1037"/>
    <mergeCell ref="E1034:E1037"/>
    <mergeCell ref="F1034:F1037"/>
    <mergeCell ref="G1034:G1037"/>
    <mergeCell ref="H1034:H1037"/>
    <mergeCell ref="I1034:I1037"/>
    <mergeCell ref="J1034:J1037"/>
    <mergeCell ref="K1034:K1037"/>
    <mergeCell ref="U1028:U1030"/>
    <mergeCell ref="C1031:C1033"/>
    <mergeCell ref="D1031:D1033"/>
    <mergeCell ref="E1031:E1033"/>
    <mergeCell ref="F1031:F1033"/>
    <mergeCell ref="G1031:G1033"/>
    <mergeCell ref="H1031:H1033"/>
    <mergeCell ref="I1031:I1033"/>
    <mergeCell ref="J1031:J1033"/>
    <mergeCell ref="K1031:K1033"/>
    <mergeCell ref="L1031:L1033"/>
    <mergeCell ref="M1031:M1033"/>
    <mergeCell ref="N1031:N1033"/>
    <mergeCell ref="O1031:O1033"/>
    <mergeCell ref="P1031:P1033"/>
    <mergeCell ref="Q1031:Q1033"/>
    <mergeCell ref="R1031:R1033"/>
    <mergeCell ref="S1031:S1033"/>
    <mergeCell ref="T1031:T1033"/>
    <mergeCell ref="U1031:U1033"/>
    <mergeCell ref="F1043:F1046"/>
    <mergeCell ref="G1043:G1046"/>
    <mergeCell ref="H1043:H1046"/>
    <mergeCell ref="I1043:I1046"/>
    <mergeCell ref="J1043:J1046"/>
    <mergeCell ref="K1043:K1046"/>
    <mergeCell ref="U1034:U1037"/>
    <mergeCell ref="C1038:C1042"/>
    <mergeCell ref="D1038:D1042"/>
    <mergeCell ref="E1038:E1042"/>
    <mergeCell ref="F1038:F1042"/>
    <mergeCell ref="G1038:G1042"/>
    <mergeCell ref="H1038:H1042"/>
    <mergeCell ref="I1038:I1042"/>
    <mergeCell ref="J1038:J1042"/>
    <mergeCell ref="K1038:K1042"/>
    <mergeCell ref="L1038:L1042"/>
    <mergeCell ref="M1038:M1042"/>
    <mergeCell ref="N1038:N1042"/>
    <mergeCell ref="O1038:O1042"/>
    <mergeCell ref="P1038:P1042"/>
    <mergeCell ref="Q1038:Q1042"/>
    <mergeCell ref="R1038:R1042"/>
    <mergeCell ref="S1038:S1042"/>
    <mergeCell ref="T1038:T1042"/>
    <mergeCell ref="U1038:U1042"/>
    <mergeCell ref="L1034:L1037"/>
    <mergeCell ref="M1034:M1037"/>
    <mergeCell ref="N1034:N1037"/>
    <mergeCell ref="O1034:O1037"/>
    <mergeCell ref="P1034:P1037"/>
    <mergeCell ref="Q1034:Q1037"/>
    <mergeCell ref="U1043:U1046"/>
    <mergeCell ref="C1047:C1049"/>
    <mergeCell ref="D1047:D1049"/>
    <mergeCell ref="E1047:E1049"/>
    <mergeCell ref="F1047:F1049"/>
    <mergeCell ref="G1047:G1049"/>
    <mergeCell ref="H1047:H1049"/>
    <mergeCell ref="I1047:I1049"/>
    <mergeCell ref="J1047:J1049"/>
    <mergeCell ref="K1047:K1049"/>
    <mergeCell ref="L1047:L1049"/>
    <mergeCell ref="M1047:M1049"/>
    <mergeCell ref="N1047:N1049"/>
    <mergeCell ref="O1047:O1049"/>
    <mergeCell ref="P1047:P1049"/>
    <mergeCell ref="Q1047:Q1049"/>
    <mergeCell ref="R1047:R1049"/>
    <mergeCell ref="S1047:S1049"/>
    <mergeCell ref="T1047:T1049"/>
    <mergeCell ref="U1047:U1049"/>
    <mergeCell ref="L1043:L1046"/>
    <mergeCell ref="M1043:M1046"/>
    <mergeCell ref="N1043:N1046"/>
    <mergeCell ref="O1043:O1046"/>
    <mergeCell ref="P1043:P1046"/>
    <mergeCell ref="Q1043:Q1046"/>
    <mergeCell ref="R1043:R1046"/>
    <mergeCell ref="S1043:S1046"/>
    <mergeCell ref="T1043:T1046"/>
    <mergeCell ref="C1043:C1046"/>
    <mergeCell ref="D1043:D1046"/>
    <mergeCell ref="E1043:E1046"/>
    <mergeCell ref="AH1047:AH1049"/>
    <mergeCell ref="C1131:C1134"/>
    <mergeCell ref="D1131:D1134"/>
    <mergeCell ref="E1131:E1134"/>
    <mergeCell ref="F1131:F1134"/>
    <mergeCell ref="G1131:G1134"/>
    <mergeCell ref="H1131:H1134"/>
    <mergeCell ref="I1131:I1134"/>
    <mergeCell ref="J1131:J1134"/>
    <mergeCell ref="K1131:K1134"/>
    <mergeCell ref="L1131:L1134"/>
    <mergeCell ref="M1131:M1134"/>
    <mergeCell ref="N1131:N1134"/>
    <mergeCell ref="O1131:O1134"/>
    <mergeCell ref="P1131:P1134"/>
    <mergeCell ref="Q1131:Q1134"/>
    <mergeCell ref="R1131:R1134"/>
    <mergeCell ref="S1131:S1134"/>
    <mergeCell ref="T1131:T1134"/>
    <mergeCell ref="U1131:U1134"/>
    <mergeCell ref="AH1131:AH1134"/>
    <mergeCell ref="V1050:AB1050"/>
    <mergeCell ref="D1051:D1062"/>
    <mergeCell ref="E1051:E1062"/>
    <mergeCell ref="F1051:F1062"/>
    <mergeCell ref="G1051:G1062"/>
    <mergeCell ref="H1051:H1062"/>
    <mergeCell ref="I1051:I1062"/>
    <mergeCell ref="J1051:J1062"/>
    <mergeCell ref="K1051:K1062"/>
    <mergeCell ref="L1051:L1062"/>
    <mergeCell ref="M1051:M1062"/>
    <mergeCell ref="C1135:C1140"/>
    <mergeCell ref="AH1146:AH1150"/>
    <mergeCell ref="D1135:D1140"/>
    <mergeCell ref="E1135:E1140"/>
    <mergeCell ref="F1135:F1140"/>
    <mergeCell ref="G1135:G1140"/>
    <mergeCell ref="H1135:H1140"/>
    <mergeCell ref="I1135:I1140"/>
    <mergeCell ref="J1135:J1140"/>
    <mergeCell ref="K1135:K1140"/>
    <mergeCell ref="U1135:U1140"/>
    <mergeCell ref="AH1135:AH1140"/>
    <mergeCell ref="T1146:T1150"/>
    <mergeCell ref="C1146:C1150"/>
    <mergeCell ref="D1146:D1150"/>
    <mergeCell ref="C1141:C1145"/>
    <mergeCell ref="D1141:D1145"/>
    <mergeCell ref="E1141:E1145"/>
    <mergeCell ref="F1141:F1145"/>
    <mergeCell ref="G1141:G1145"/>
    <mergeCell ref="H1141:H1145"/>
    <mergeCell ref="I1141:I1145"/>
    <mergeCell ref="J1141:J1145"/>
    <mergeCell ref="K1141:K1145"/>
    <mergeCell ref="L1141:L1145"/>
    <mergeCell ref="M1141:M1145"/>
    <mergeCell ref="N1141:N1145"/>
    <mergeCell ref="O1141:O1145"/>
    <mergeCell ref="P1141:P1145"/>
    <mergeCell ref="Q1141:Q1145"/>
    <mergeCell ref="R1141:R1145"/>
    <mergeCell ref="S1141:S1145"/>
    <mergeCell ref="L1135:L1140"/>
    <mergeCell ref="M1135:M1140"/>
    <mergeCell ref="N1135:N1140"/>
    <mergeCell ref="O1135:O1140"/>
    <mergeCell ref="P1135:P1140"/>
    <mergeCell ref="Q1135:Q1140"/>
    <mergeCell ref="R1135:R1140"/>
    <mergeCell ref="S1135:S1140"/>
    <mergeCell ref="T1135:T1140"/>
    <mergeCell ref="U1153:U1155"/>
    <mergeCell ref="AH1153:AH1155"/>
    <mergeCell ref="R1153:R1155"/>
    <mergeCell ref="S1153:S1155"/>
    <mergeCell ref="T1153:T1155"/>
    <mergeCell ref="J1153:J1155"/>
    <mergeCell ref="K1153:K1155"/>
    <mergeCell ref="U1151:U1152"/>
    <mergeCell ref="AH1151:AH1152"/>
    <mergeCell ref="L1146:L1150"/>
    <mergeCell ref="M1146:M1150"/>
    <mergeCell ref="N1146:N1150"/>
    <mergeCell ref="R1151:R1152"/>
    <mergeCell ref="S1151:S1152"/>
    <mergeCell ref="C1153:C1155"/>
    <mergeCell ref="E1153:E1155"/>
    <mergeCell ref="F1153:F1155"/>
    <mergeCell ref="G1153:G1155"/>
    <mergeCell ref="H1153:H1155"/>
    <mergeCell ref="I1153:I1155"/>
    <mergeCell ref="T1151:T1152"/>
    <mergeCell ref="N1153:N1155"/>
    <mergeCell ref="O1153:O1155"/>
    <mergeCell ref="P1153:P1155"/>
    <mergeCell ref="Q1153:Q1155"/>
    <mergeCell ref="U1146:U1150"/>
    <mergeCell ref="E1146:E1150"/>
    <mergeCell ref="F1146:F1150"/>
    <mergeCell ref="T1141:T1145"/>
    <mergeCell ref="U1141:U1145"/>
    <mergeCell ref="AH1141:AH1145"/>
    <mergeCell ref="C1151:C1152"/>
    <mergeCell ref="D1151:D1152"/>
    <mergeCell ref="E1151:E1152"/>
    <mergeCell ref="F1151:F1152"/>
    <mergeCell ref="G1151:G1152"/>
    <mergeCell ref="H1151:H1152"/>
    <mergeCell ref="I1151:I1152"/>
    <mergeCell ref="J1151:J1152"/>
    <mergeCell ref="K1151:K1152"/>
    <mergeCell ref="L1151:L1152"/>
    <mergeCell ref="M1151:M1152"/>
    <mergeCell ref="N1151:N1152"/>
    <mergeCell ref="O1151:O1152"/>
    <mergeCell ref="P1151:P1152"/>
    <mergeCell ref="Q1151:Q1152"/>
    <mergeCell ref="T1156:T1160"/>
    <mergeCell ref="U1156:U1160"/>
    <mergeCell ref="AH1156:AH1160"/>
    <mergeCell ref="L1153:L1155"/>
    <mergeCell ref="M1153:M1155"/>
    <mergeCell ref="G1146:G1150"/>
    <mergeCell ref="H1146:H1150"/>
    <mergeCell ref="I1146:I1150"/>
    <mergeCell ref="J1146:J1150"/>
    <mergeCell ref="K1146:K1150"/>
    <mergeCell ref="O1146:O1150"/>
    <mergeCell ref="P1146:P1150"/>
    <mergeCell ref="Q1146:Q1150"/>
    <mergeCell ref="R1146:R1150"/>
    <mergeCell ref="S1146:S1150"/>
    <mergeCell ref="F1156:F1160"/>
    <mergeCell ref="G1156:G1160"/>
    <mergeCell ref="H1156:H1160"/>
    <mergeCell ref="I1156:I1160"/>
    <mergeCell ref="J1156:J1160"/>
    <mergeCell ref="K1156:K1160"/>
    <mergeCell ref="L1156:L1160"/>
    <mergeCell ref="M1156:M1160"/>
    <mergeCell ref="N1156:N1160"/>
    <mergeCell ref="O1156:O1160"/>
    <mergeCell ref="P1156:P1160"/>
    <mergeCell ref="Q1156:Q1160"/>
    <mergeCell ref="R1156:R1160"/>
    <mergeCell ref="S1156:S1160"/>
    <mergeCell ref="D1156:D1160"/>
    <mergeCell ref="E1156:E1160"/>
    <mergeCell ref="C284:C288"/>
    <mergeCell ref="D284:D288"/>
    <mergeCell ref="U277:U281"/>
    <mergeCell ref="AH277:AH281"/>
    <mergeCell ref="C282:C283"/>
    <mergeCell ref="D282:D283"/>
    <mergeCell ref="E282:E283"/>
    <mergeCell ref="F282:F283"/>
    <mergeCell ref="G282:G283"/>
    <mergeCell ref="H282:H283"/>
    <mergeCell ref="I282:I283"/>
    <mergeCell ref="J282:J283"/>
    <mergeCell ref="K282:K283"/>
    <mergeCell ref="L282:L283"/>
    <mergeCell ref="M282:M283"/>
    <mergeCell ref="N282:N283"/>
    <mergeCell ref="O282:O283"/>
    <mergeCell ref="P282:P283"/>
    <mergeCell ref="Q282:Q283"/>
    <mergeCell ref="R282:R283"/>
    <mergeCell ref="S282:S283"/>
    <mergeCell ref="T282:T283"/>
    <mergeCell ref="U282:U283"/>
    <mergeCell ref="AH282:AH283"/>
    <mergeCell ref="P277:P281"/>
    <mergeCell ref="Q277:Q281"/>
    <mergeCell ref="R277:R281"/>
    <mergeCell ref="S277:S281"/>
    <mergeCell ref="T277:T281"/>
    <mergeCell ref="D1153:D1155"/>
    <mergeCell ref="G284:G288"/>
    <mergeCell ref="H284:H288"/>
    <mergeCell ref="I284:I288"/>
    <mergeCell ref="J284:J288"/>
    <mergeCell ref="K284:K288"/>
    <mergeCell ref="AH284:AH288"/>
    <mergeCell ref="T289:T300"/>
    <mergeCell ref="U289:U300"/>
    <mergeCell ref="AH289:AH300"/>
    <mergeCell ref="L284:L288"/>
    <mergeCell ref="M284:M288"/>
    <mergeCell ref="N284:N288"/>
    <mergeCell ref="O284:O288"/>
    <mergeCell ref="P284:P288"/>
    <mergeCell ref="U301:U302"/>
    <mergeCell ref="R284:R288"/>
    <mergeCell ref="S284:S288"/>
    <mergeCell ref="T284:T288"/>
    <mergeCell ref="Q284:Q288"/>
    <mergeCell ref="I289:I300"/>
    <mergeCell ref="J289:J300"/>
    <mergeCell ref="K289:K300"/>
    <mergeCell ref="L289:L300"/>
    <mergeCell ref="M289:M300"/>
    <mergeCell ref="N289:N300"/>
    <mergeCell ref="O289:O300"/>
    <mergeCell ref="P289:P300"/>
    <mergeCell ref="Q289:Q300"/>
    <mergeCell ref="R289:R300"/>
    <mergeCell ref="S289:S300"/>
    <mergeCell ref="C308:C313"/>
    <mergeCell ref="AH301:AH302"/>
    <mergeCell ref="C303:C307"/>
    <mergeCell ref="D303:D307"/>
    <mergeCell ref="E303:E307"/>
    <mergeCell ref="F303:F307"/>
    <mergeCell ref="G303:G307"/>
    <mergeCell ref="H303:H307"/>
    <mergeCell ref="I303:I307"/>
    <mergeCell ref="J303:J307"/>
    <mergeCell ref="K303:K307"/>
    <mergeCell ref="L303:L307"/>
    <mergeCell ref="M303:M307"/>
    <mergeCell ref="N303:N307"/>
    <mergeCell ref="O303:O307"/>
    <mergeCell ref="P303:P307"/>
    <mergeCell ref="Q303:Q307"/>
    <mergeCell ref="R303:R307"/>
    <mergeCell ref="N301:N302"/>
    <mergeCell ref="O301:O302"/>
    <mergeCell ref="P301:P302"/>
    <mergeCell ref="Q301:Q302"/>
    <mergeCell ref="R301:R302"/>
    <mergeCell ref="S301:S302"/>
    <mergeCell ref="T301:T302"/>
    <mergeCell ref="C301:C302"/>
    <mergeCell ref="S303:S307"/>
    <mergeCell ref="T303:T307"/>
    <mergeCell ref="U303:U307"/>
    <mergeCell ref="AH303:AH307"/>
    <mergeCell ref="L301:L302"/>
    <mergeCell ref="M301:M302"/>
    <mergeCell ref="C323:C324"/>
    <mergeCell ref="D323:D324"/>
    <mergeCell ref="AH308:AH313"/>
    <mergeCell ref="C314:C317"/>
    <mergeCell ref="D314:D317"/>
    <mergeCell ref="E314:E317"/>
    <mergeCell ref="F314:F317"/>
    <mergeCell ref="G314:G317"/>
    <mergeCell ref="H314:H317"/>
    <mergeCell ref="I314:I317"/>
    <mergeCell ref="J314:J317"/>
    <mergeCell ref="K314:K317"/>
    <mergeCell ref="L314:L317"/>
    <mergeCell ref="M314:M317"/>
    <mergeCell ref="N314:N317"/>
    <mergeCell ref="O314:O317"/>
    <mergeCell ref="P314:P317"/>
    <mergeCell ref="R314:R317"/>
    <mergeCell ref="S314:S317"/>
    <mergeCell ref="T314:T317"/>
    <mergeCell ref="U314:U317"/>
    <mergeCell ref="AH314:AH317"/>
    <mergeCell ref="L308:L313"/>
    <mergeCell ref="M308:M313"/>
    <mergeCell ref="N308:N313"/>
    <mergeCell ref="T308:T313"/>
    <mergeCell ref="U323:U324"/>
    <mergeCell ref="D308:D313"/>
    <mergeCell ref="E308:E313"/>
    <mergeCell ref="F308:F313"/>
    <mergeCell ref="G308:G313"/>
    <mergeCell ref="H308:H313"/>
    <mergeCell ref="D325:D328"/>
    <mergeCell ref="E325:E328"/>
    <mergeCell ref="F325:F328"/>
    <mergeCell ref="G325:G328"/>
    <mergeCell ref="H325:H328"/>
    <mergeCell ref="I325:I328"/>
    <mergeCell ref="J325:J328"/>
    <mergeCell ref="K325:K328"/>
    <mergeCell ref="L325:L328"/>
    <mergeCell ref="M325:M328"/>
    <mergeCell ref="N325:N328"/>
    <mergeCell ref="O325:O328"/>
    <mergeCell ref="P325:P328"/>
    <mergeCell ref="Q325:Q328"/>
    <mergeCell ref="R325:R328"/>
    <mergeCell ref="S325:S328"/>
    <mergeCell ref="J323:J324"/>
    <mergeCell ref="H334:H342"/>
    <mergeCell ref="I334:I342"/>
    <mergeCell ref="J334:J342"/>
    <mergeCell ref="K334:K342"/>
    <mergeCell ref="L334:L342"/>
    <mergeCell ref="M334:M342"/>
    <mergeCell ref="N334:N342"/>
    <mergeCell ref="O334:O342"/>
    <mergeCell ref="K330:K333"/>
    <mergeCell ref="Q334:Q342"/>
    <mergeCell ref="R334:R342"/>
    <mergeCell ref="R323:R324"/>
    <mergeCell ref="G334:G342"/>
    <mergeCell ref="P334:P342"/>
    <mergeCell ref="O308:O313"/>
    <mergeCell ref="P308:P313"/>
    <mergeCell ref="Q308:Q313"/>
    <mergeCell ref="R308:R313"/>
    <mergeCell ref="I308:I313"/>
    <mergeCell ref="J308:J313"/>
    <mergeCell ref="K308:K313"/>
    <mergeCell ref="L330:L333"/>
    <mergeCell ref="M330:M333"/>
    <mergeCell ref="N330:N333"/>
    <mergeCell ref="O330:O333"/>
    <mergeCell ref="P330:P333"/>
    <mergeCell ref="K323:K324"/>
    <mergeCell ref="AH323:AH324"/>
    <mergeCell ref="T325:T328"/>
    <mergeCell ref="U325:U328"/>
    <mergeCell ref="AH325:AH328"/>
    <mergeCell ref="L323:L324"/>
    <mergeCell ref="M323:M324"/>
    <mergeCell ref="N323:N324"/>
    <mergeCell ref="O323:O324"/>
    <mergeCell ref="Q314:Q317"/>
    <mergeCell ref="P323:P324"/>
    <mergeCell ref="Q323:Q324"/>
    <mergeCell ref="S323:S324"/>
    <mergeCell ref="T323:T324"/>
    <mergeCell ref="C330:C333"/>
    <mergeCell ref="M343:M347"/>
    <mergeCell ref="N343:N347"/>
    <mergeCell ref="O343:O347"/>
    <mergeCell ref="P343:P347"/>
    <mergeCell ref="Q343:Q347"/>
    <mergeCell ref="R343:R347"/>
    <mergeCell ref="S343:S347"/>
    <mergeCell ref="T343:T347"/>
    <mergeCell ref="C343:C347"/>
    <mergeCell ref="D343:D347"/>
    <mergeCell ref="E343:E347"/>
    <mergeCell ref="F343:F347"/>
    <mergeCell ref="G343:G347"/>
    <mergeCell ref="H343:H347"/>
    <mergeCell ref="I343:I347"/>
    <mergeCell ref="J343:J347"/>
    <mergeCell ref="K343:K347"/>
    <mergeCell ref="C334:C342"/>
    <mergeCell ref="D334:D342"/>
    <mergeCell ref="D330:D333"/>
    <mergeCell ref="E330:E333"/>
    <mergeCell ref="F330:F333"/>
    <mergeCell ref="G330:G333"/>
    <mergeCell ref="H330:H333"/>
    <mergeCell ref="I330:I333"/>
    <mergeCell ref="J330:J333"/>
    <mergeCell ref="T334:T342"/>
    <mergeCell ref="E334:E342"/>
    <mergeCell ref="F334:F342"/>
    <mergeCell ref="H352:H355"/>
    <mergeCell ref="I352:I355"/>
    <mergeCell ref="J352:J355"/>
    <mergeCell ref="K352:K355"/>
    <mergeCell ref="U343:U347"/>
    <mergeCell ref="AH343:AH347"/>
    <mergeCell ref="T348:T351"/>
    <mergeCell ref="U348:U351"/>
    <mergeCell ref="AH348:AH351"/>
    <mergeCell ref="L343:L347"/>
    <mergeCell ref="U352:U355"/>
    <mergeCell ref="AH352:AH355"/>
    <mergeCell ref="L352:L355"/>
    <mergeCell ref="M352:M355"/>
    <mergeCell ref="N352:N355"/>
    <mergeCell ref="O352:O355"/>
    <mergeCell ref="P352:P355"/>
    <mergeCell ref="Q352:Q355"/>
    <mergeCell ref="R352:R355"/>
    <mergeCell ref="S352:S355"/>
    <mergeCell ref="T352:T355"/>
    <mergeCell ref="C348:C351"/>
    <mergeCell ref="D348:D351"/>
    <mergeCell ref="E348:E351"/>
    <mergeCell ref="F348:F351"/>
    <mergeCell ref="G348:G351"/>
    <mergeCell ref="H348:H351"/>
    <mergeCell ref="I348:I351"/>
    <mergeCell ref="J348:J351"/>
    <mergeCell ref="K348:K351"/>
    <mergeCell ref="L348:L351"/>
    <mergeCell ref="M348:M351"/>
    <mergeCell ref="N348:N351"/>
    <mergeCell ref="O348:O351"/>
    <mergeCell ref="P348:P351"/>
    <mergeCell ref="Q348:Q351"/>
    <mergeCell ref="R348:R351"/>
    <mergeCell ref="S348:S351"/>
    <mergeCell ref="V466:AB466"/>
    <mergeCell ref="AE466:AH466"/>
    <mergeCell ref="V357:AB357"/>
    <mergeCell ref="AE357:AH357"/>
    <mergeCell ref="A357:N357"/>
    <mergeCell ref="V394:AB394"/>
    <mergeCell ref="C352:C355"/>
    <mergeCell ref="D352:D355"/>
    <mergeCell ref="E352:E355"/>
    <mergeCell ref="F352:F355"/>
    <mergeCell ref="G352:G355"/>
    <mergeCell ref="E366:E368"/>
    <mergeCell ref="F366:F368"/>
    <mergeCell ref="G366:G368"/>
    <mergeCell ref="H366:H368"/>
    <mergeCell ref="I366:I368"/>
    <mergeCell ref="J366:J368"/>
    <mergeCell ref="K366:K368"/>
    <mergeCell ref="U395:U398"/>
    <mergeCell ref="AH395:AH403"/>
    <mergeCell ref="C399:C403"/>
    <mergeCell ref="D399:D403"/>
    <mergeCell ref="E399:E403"/>
    <mergeCell ref="F399:F403"/>
    <mergeCell ref="G399:G403"/>
    <mergeCell ref="H399:H403"/>
    <mergeCell ref="I399:I403"/>
    <mergeCell ref="J399:J403"/>
    <mergeCell ref="K399:K403"/>
    <mergeCell ref="AE356:AH356"/>
    <mergeCell ref="V356:AB356"/>
    <mergeCell ref="I375:I380"/>
    <mergeCell ref="G559:G560"/>
    <mergeCell ref="H559:H560"/>
    <mergeCell ref="I559:I560"/>
    <mergeCell ref="J559:J560"/>
    <mergeCell ref="K559:K560"/>
    <mergeCell ref="L559:L560"/>
    <mergeCell ref="M559:M560"/>
    <mergeCell ref="N559:N560"/>
    <mergeCell ref="O559:O560"/>
    <mergeCell ref="P559:P560"/>
    <mergeCell ref="Q559:Q560"/>
    <mergeCell ref="R559:R560"/>
    <mergeCell ref="S559:S560"/>
    <mergeCell ref="T559:T560"/>
    <mergeCell ref="U599:U600"/>
    <mergeCell ref="AH599:AH600"/>
    <mergeCell ref="C597:C598"/>
    <mergeCell ref="D597:D598"/>
    <mergeCell ref="E597:E598"/>
    <mergeCell ref="F597:F598"/>
    <mergeCell ref="G597:G598"/>
    <mergeCell ref="H597:H598"/>
    <mergeCell ref="I597:I598"/>
    <mergeCell ref="J597:J598"/>
    <mergeCell ref="K597:K598"/>
    <mergeCell ref="L597:L598"/>
    <mergeCell ref="Q597:Q598"/>
    <mergeCell ref="R597:R598"/>
    <mergeCell ref="S597:S598"/>
    <mergeCell ref="U559:U560"/>
    <mergeCell ref="AH559:AH560"/>
    <mergeCell ref="C561:C596"/>
    <mergeCell ref="D561:D596"/>
    <mergeCell ref="E561:E596"/>
    <mergeCell ref="F561:F596"/>
    <mergeCell ref="G561:G596"/>
    <mergeCell ref="H561:H596"/>
    <mergeCell ref="I561:I596"/>
    <mergeCell ref="J561:J596"/>
    <mergeCell ref="K561:K596"/>
    <mergeCell ref="L561:L596"/>
    <mergeCell ref="M561:M596"/>
    <mergeCell ref="N561:N596"/>
    <mergeCell ref="O561:O596"/>
    <mergeCell ref="P561:P596"/>
    <mergeCell ref="Q561:Q596"/>
    <mergeCell ref="H601:H694"/>
    <mergeCell ref="I601:I694"/>
    <mergeCell ref="J601:J694"/>
    <mergeCell ref="K601:K694"/>
    <mergeCell ref="L601:L694"/>
    <mergeCell ref="M601:M694"/>
    <mergeCell ref="N601:N694"/>
    <mergeCell ref="O601:O694"/>
    <mergeCell ref="P601:P694"/>
    <mergeCell ref="Q601:Q694"/>
    <mergeCell ref="U597:U598"/>
    <mergeCell ref="AH597:AH598"/>
    <mergeCell ref="C599:C600"/>
    <mergeCell ref="D599:D600"/>
    <mergeCell ref="E599:E600"/>
    <mergeCell ref="F599:F600"/>
    <mergeCell ref="G599:G600"/>
    <mergeCell ref="H599:H600"/>
    <mergeCell ref="I599:I600"/>
    <mergeCell ref="J599:J600"/>
    <mergeCell ref="K599:K600"/>
    <mergeCell ref="L599:L600"/>
    <mergeCell ref="M599:M600"/>
    <mergeCell ref="N599:N600"/>
    <mergeCell ref="O599:O600"/>
    <mergeCell ref="P599:P600"/>
    <mergeCell ref="Q599:Q600"/>
    <mergeCell ref="R599:R600"/>
    <mergeCell ref="S599:S600"/>
    <mergeCell ref="T599:T600"/>
    <mergeCell ref="T597:T598"/>
    <mergeCell ref="M597:M598"/>
    <mergeCell ref="N597:N598"/>
    <mergeCell ref="O597:O598"/>
    <mergeCell ref="P597:P598"/>
    <mergeCell ref="L701:L702"/>
    <mergeCell ref="M701:M702"/>
    <mergeCell ref="N701:N702"/>
    <mergeCell ref="O701:O702"/>
    <mergeCell ref="P701:P702"/>
    <mergeCell ref="Q701:Q702"/>
    <mergeCell ref="R701:R702"/>
    <mergeCell ref="S701:S702"/>
    <mergeCell ref="T601:T694"/>
    <mergeCell ref="AH670:AH677"/>
    <mergeCell ref="C695:C700"/>
    <mergeCell ref="D695:D700"/>
    <mergeCell ref="E695:E700"/>
    <mergeCell ref="F695:F700"/>
    <mergeCell ref="G695:G700"/>
    <mergeCell ref="H695:H700"/>
    <mergeCell ref="I695:I700"/>
    <mergeCell ref="J695:J700"/>
    <mergeCell ref="K695:K700"/>
    <mergeCell ref="L695:L700"/>
    <mergeCell ref="M695:M700"/>
    <mergeCell ref="N695:N700"/>
    <mergeCell ref="O695:O700"/>
    <mergeCell ref="P695:P700"/>
    <mergeCell ref="Q695:Q700"/>
    <mergeCell ref="R695:R700"/>
    <mergeCell ref="S695:S700"/>
    <mergeCell ref="C601:C694"/>
    <mergeCell ref="D601:D694"/>
    <mergeCell ref="E601:E694"/>
    <mergeCell ref="F601:F694"/>
    <mergeCell ref="G601:G694"/>
    <mergeCell ref="M703:M724"/>
    <mergeCell ref="N703:N724"/>
    <mergeCell ref="O703:O724"/>
    <mergeCell ref="P703:P724"/>
    <mergeCell ref="Q703:Q724"/>
    <mergeCell ref="R703:R724"/>
    <mergeCell ref="S703:S724"/>
    <mergeCell ref="U601:U694"/>
    <mergeCell ref="AH601:AH613"/>
    <mergeCell ref="AH614:AH620"/>
    <mergeCell ref="AH621:AH652"/>
    <mergeCell ref="AH653:AH669"/>
    <mergeCell ref="AH678:AH683"/>
    <mergeCell ref="AH684:AH692"/>
    <mergeCell ref="AH693:AH694"/>
    <mergeCell ref="T695:T700"/>
    <mergeCell ref="U695:U700"/>
    <mergeCell ref="AH695:AH700"/>
    <mergeCell ref="T701:T702"/>
    <mergeCell ref="U701:U702"/>
    <mergeCell ref="AH701:AH702"/>
    <mergeCell ref="R601:R694"/>
    <mergeCell ref="S601:S694"/>
    <mergeCell ref="P1240:P1278"/>
    <mergeCell ref="Q1240:Q1278"/>
    <mergeCell ref="R1240:R1278"/>
    <mergeCell ref="S1240:S1278"/>
    <mergeCell ref="T703:T724"/>
    <mergeCell ref="U703:U724"/>
    <mergeCell ref="AH703:AH724"/>
    <mergeCell ref="C701:C702"/>
    <mergeCell ref="D701:D702"/>
    <mergeCell ref="E701:E702"/>
    <mergeCell ref="F701:F702"/>
    <mergeCell ref="G701:G702"/>
    <mergeCell ref="H701:H702"/>
    <mergeCell ref="I701:I702"/>
    <mergeCell ref="J701:J702"/>
    <mergeCell ref="K701:K702"/>
    <mergeCell ref="T725:T726"/>
    <mergeCell ref="U725:U726"/>
    <mergeCell ref="AH725:AH726"/>
    <mergeCell ref="C725:C726"/>
    <mergeCell ref="D725:D726"/>
    <mergeCell ref="E725:E726"/>
    <mergeCell ref="F725:F726"/>
    <mergeCell ref="G725:G726"/>
    <mergeCell ref="H725:H726"/>
    <mergeCell ref="I725:I726"/>
    <mergeCell ref="J725:J726"/>
    <mergeCell ref="K725:K726"/>
    <mergeCell ref="L725:L726"/>
    <mergeCell ref="M725:M726"/>
    <mergeCell ref="T1240:T1278"/>
    <mergeCell ref="L703:L724"/>
    <mergeCell ref="U1240:U1278"/>
    <mergeCell ref="C1279:C1321"/>
    <mergeCell ref="D1279:D1321"/>
    <mergeCell ref="E1279:E1321"/>
    <mergeCell ref="F1279:F1321"/>
    <mergeCell ref="G1279:G1321"/>
    <mergeCell ref="H1279:H1321"/>
    <mergeCell ref="I1279:I1321"/>
    <mergeCell ref="J1279:J1321"/>
    <mergeCell ref="K1279:K1321"/>
    <mergeCell ref="L1279:L1321"/>
    <mergeCell ref="M1279:M1321"/>
    <mergeCell ref="N1279:N1321"/>
    <mergeCell ref="O1279:O1321"/>
    <mergeCell ref="P1279:P1321"/>
    <mergeCell ref="Q1279:Q1321"/>
    <mergeCell ref="R1279:R1321"/>
    <mergeCell ref="S1279:S1321"/>
    <mergeCell ref="T1279:T1321"/>
    <mergeCell ref="U1279:U1321"/>
    <mergeCell ref="C1240:C1278"/>
    <mergeCell ref="D1240:D1278"/>
    <mergeCell ref="E1240:E1278"/>
    <mergeCell ref="F1240:F1278"/>
    <mergeCell ref="G1240:G1278"/>
    <mergeCell ref="H1240:H1278"/>
    <mergeCell ref="I1240:I1278"/>
    <mergeCell ref="J1240:J1278"/>
    <mergeCell ref="K1240:K1278"/>
    <mergeCell ref="L1240:L1278"/>
    <mergeCell ref="M1240:M1278"/>
    <mergeCell ref="O1240:O1278"/>
    <mergeCell ref="C1156:C1160"/>
    <mergeCell ref="AH1240:AH1278"/>
    <mergeCell ref="C1165:C1196"/>
    <mergeCell ref="D1165:D1196"/>
    <mergeCell ref="E1165:E1196"/>
    <mergeCell ref="F1165:F1196"/>
    <mergeCell ref="G1165:G1196"/>
    <mergeCell ref="H1165:H1196"/>
    <mergeCell ref="I1165:I1196"/>
    <mergeCell ref="J1165:J1196"/>
    <mergeCell ref="K1165:K1196"/>
    <mergeCell ref="L1165:L1196"/>
    <mergeCell ref="M1165:M1196"/>
    <mergeCell ref="N1165:N1196"/>
    <mergeCell ref="O1165:O1196"/>
    <mergeCell ref="P1165:P1196"/>
    <mergeCell ref="Q1165:Q1196"/>
    <mergeCell ref="R1165:R1196"/>
    <mergeCell ref="S1165:S1196"/>
    <mergeCell ref="T1165:T1196"/>
    <mergeCell ref="U1165:U1196"/>
    <mergeCell ref="AH1165:AH1196"/>
    <mergeCell ref="C1216:C1217"/>
    <mergeCell ref="D1216:D1217"/>
    <mergeCell ref="E1216:E1217"/>
    <mergeCell ref="F1216:F1217"/>
    <mergeCell ref="G1216:G1217"/>
    <mergeCell ref="H1216:H1217"/>
    <mergeCell ref="I1216:I1217"/>
    <mergeCell ref="J1216:J1217"/>
    <mergeCell ref="K1216:K1217"/>
    <mergeCell ref="L1216:L1217"/>
    <mergeCell ref="T1216:T1217"/>
    <mergeCell ref="U1216:U1217"/>
    <mergeCell ref="AH1216:AH1217"/>
    <mergeCell ref="C1218:C1219"/>
    <mergeCell ref="D1218:D1219"/>
    <mergeCell ref="E1218:E1219"/>
    <mergeCell ref="F1218:F1219"/>
    <mergeCell ref="G1218:G1219"/>
    <mergeCell ref="H1218:H1219"/>
    <mergeCell ref="I1218:I1219"/>
    <mergeCell ref="J1218:J1219"/>
    <mergeCell ref="K1218:K1219"/>
    <mergeCell ref="L1218:L1219"/>
    <mergeCell ref="M1218:M1219"/>
    <mergeCell ref="N1218:N1219"/>
    <mergeCell ref="O1218:O1219"/>
    <mergeCell ref="P1218:P1219"/>
    <mergeCell ref="Q1218:Q1219"/>
    <mergeCell ref="R1218:R1219"/>
    <mergeCell ref="S1218:S1219"/>
    <mergeCell ref="T1218:T1219"/>
    <mergeCell ref="U1218:U1219"/>
    <mergeCell ref="AH1218:AH1219"/>
    <mergeCell ref="N1216:N1217"/>
    <mergeCell ref="O1216:O1217"/>
    <mergeCell ref="P1216:P1217"/>
    <mergeCell ref="Q1216:Q1217"/>
    <mergeCell ref="R1216:R1217"/>
    <mergeCell ref="S1216:S1217"/>
    <mergeCell ref="M1216:M1217"/>
    <mergeCell ref="AH1051:AH1062"/>
    <mergeCell ref="C1063:C1089"/>
    <mergeCell ref="D1063:D1089"/>
    <mergeCell ref="E1063:E1089"/>
    <mergeCell ref="F1063:F1089"/>
    <mergeCell ref="G1063:G1089"/>
    <mergeCell ref="H1063:H1089"/>
    <mergeCell ref="I1063:I1089"/>
    <mergeCell ref="J1063:J1089"/>
    <mergeCell ref="K1063:K1089"/>
    <mergeCell ref="L1063:L1089"/>
    <mergeCell ref="M1063:M1089"/>
    <mergeCell ref="N1063:N1089"/>
    <mergeCell ref="O1063:O1089"/>
    <mergeCell ref="P1063:P1089"/>
    <mergeCell ref="Q1063:Q1089"/>
    <mergeCell ref="R1063:R1089"/>
    <mergeCell ref="S1063:S1089"/>
    <mergeCell ref="T1063:T1089"/>
    <mergeCell ref="U1063:U1089"/>
    <mergeCell ref="AH1063:AH1089"/>
    <mergeCell ref="C1051:C1062"/>
    <mergeCell ref="N1051:N1062"/>
    <mergeCell ref="O1051:O1062"/>
    <mergeCell ref="P1051:P1062"/>
    <mergeCell ref="Q1051:Q1062"/>
    <mergeCell ref="R1051:R1062"/>
    <mergeCell ref="U1051:U1062"/>
    <mergeCell ref="T1051:T1062"/>
    <mergeCell ref="S1051:S1062"/>
    <mergeCell ref="AH1090:AH1091"/>
    <mergeCell ref="C1092:C1093"/>
    <mergeCell ref="D1092:D1093"/>
    <mergeCell ref="E1092:E1093"/>
    <mergeCell ref="F1092:F1093"/>
    <mergeCell ref="G1092:G1093"/>
    <mergeCell ref="H1092:H1093"/>
    <mergeCell ref="I1092:I1093"/>
    <mergeCell ref="J1092:J1093"/>
    <mergeCell ref="K1092:K1093"/>
    <mergeCell ref="L1092:L1093"/>
    <mergeCell ref="M1092:M1093"/>
    <mergeCell ref="N1092:N1093"/>
    <mergeCell ref="O1092:O1093"/>
    <mergeCell ref="P1092:P1093"/>
    <mergeCell ref="Q1092:Q1093"/>
    <mergeCell ref="R1092:R1093"/>
    <mergeCell ref="S1092:S1093"/>
    <mergeCell ref="T1092:T1093"/>
    <mergeCell ref="U1092:U1093"/>
    <mergeCell ref="AH1092:AH1093"/>
    <mergeCell ref="C1090:C1091"/>
    <mergeCell ref="D1090:D1091"/>
    <mergeCell ref="E1090:E1091"/>
    <mergeCell ref="F1090:F1091"/>
    <mergeCell ref="G1090:G1091"/>
    <mergeCell ref="H1090:H1091"/>
    <mergeCell ref="I1090:I1091"/>
    <mergeCell ref="J1090:J1091"/>
    <mergeCell ref="K1090:K1091"/>
    <mergeCell ref="T1090:T1091"/>
    <mergeCell ref="L1090:L1091"/>
    <mergeCell ref="AH1094:AH1095"/>
    <mergeCell ref="C1096:C1097"/>
    <mergeCell ref="D1096:D1097"/>
    <mergeCell ref="E1096:E1097"/>
    <mergeCell ref="F1096:F1097"/>
    <mergeCell ref="G1096:G1097"/>
    <mergeCell ref="H1096:H1097"/>
    <mergeCell ref="I1096:I1097"/>
    <mergeCell ref="J1096:J1097"/>
    <mergeCell ref="K1096:K1097"/>
    <mergeCell ref="L1096:L1097"/>
    <mergeCell ref="M1096:M1097"/>
    <mergeCell ref="N1096:N1097"/>
    <mergeCell ref="O1096:O1097"/>
    <mergeCell ref="P1096:P1097"/>
    <mergeCell ref="Q1096:Q1097"/>
    <mergeCell ref="R1096:R1097"/>
    <mergeCell ref="S1096:S1097"/>
    <mergeCell ref="T1096:T1097"/>
    <mergeCell ref="U1096:U1097"/>
    <mergeCell ref="AH1096:AH1097"/>
    <mergeCell ref="C1094:C1095"/>
    <mergeCell ref="D1094:D1095"/>
    <mergeCell ref="E1094:E1095"/>
    <mergeCell ref="F1094:F1095"/>
    <mergeCell ref="G1094:G1095"/>
    <mergeCell ref="H1094:H1095"/>
    <mergeCell ref="I1094:I1095"/>
    <mergeCell ref="J1094:J1095"/>
    <mergeCell ref="K1094:K1095"/>
    <mergeCell ref="L1094:L1095"/>
    <mergeCell ref="M1094:M1095"/>
    <mergeCell ref="AH1098:AH1099"/>
    <mergeCell ref="C1100:C1101"/>
    <mergeCell ref="D1100:D1101"/>
    <mergeCell ref="E1100:E1101"/>
    <mergeCell ref="F1100:F1101"/>
    <mergeCell ref="G1100:G1101"/>
    <mergeCell ref="H1100:H1101"/>
    <mergeCell ref="I1100:I1101"/>
    <mergeCell ref="J1100:J1101"/>
    <mergeCell ref="K1100:K1101"/>
    <mergeCell ref="L1100:L1101"/>
    <mergeCell ref="M1100:M1101"/>
    <mergeCell ref="N1100:N1101"/>
    <mergeCell ref="O1100:O1101"/>
    <mergeCell ref="P1100:P1101"/>
    <mergeCell ref="Q1100:Q1101"/>
    <mergeCell ref="R1100:R1101"/>
    <mergeCell ref="S1100:S1101"/>
    <mergeCell ref="T1100:T1101"/>
    <mergeCell ref="U1100:U1101"/>
    <mergeCell ref="AH1100:AH1101"/>
    <mergeCell ref="C1098:C1099"/>
    <mergeCell ref="D1098:D1099"/>
    <mergeCell ref="E1098:E1099"/>
    <mergeCell ref="F1098:F1099"/>
    <mergeCell ref="G1098:G1099"/>
    <mergeCell ref="H1098:H1099"/>
    <mergeCell ref="I1098:I1099"/>
    <mergeCell ref="J1098:J1099"/>
    <mergeCell ref="T1098:T1099"/>
    <mergeCell ref="U1098:U1099"/>
    <mergeCell ref="K1098:K1099"/>
    <mergeCell ref="AH1102:AH1103"/>
    <mergeCell ref="C1104:C1105"/>
    <mergeCell ref="D1104:D1105"/>
    <mergeCell ref="E1104:E1105"/>
    <mergeCell ref="F1104:F1105"/>
    <mergeCell ref="G1104:G1105"/>
    <mergeCell ref="H1104:H1105"/>
    <mergeCell ref="I1104:I1105"/>
    <mergeCell ref="J1104:J1105"/>
    <mergeCell ref="K1104:K1105"/>
    <mergeCell ref="L1104:L1105"/>
    <mergeCell ref="M1104:M1105"/>
    <mergeCell ref="N1104:N1105"/>
    <mergeCell ref="O1104:O1105"/>
    <mergeCell ref="P1104:P1105"/>
    <mergeCell ref="Q1104:Q1105"/>
    <mergeCell ref="R1104:R1105"/>
    <mergeCell ref="S1104:S1105"/>
    <mergeCell ref="T1104:T1105"/>
    <mergeCell ref="U1104:U1105"/>
    <mergeCell ref="AH1104:AH1105"/>
    <mergeCell ref="C1102:C1103"/>
    <mergeCell ref="D1102:D1103"/>
    <mergeCell ref="E1102:E1103"/>
    <mergeCell ref="F1102:F1103"/>
    <mergeCell ref="G1102:G1103"/>
    <mergeCell ref="H1102:H1103"/>
    <mergeCell ref="I1102:I1103"/>
    <mergeCell ref="J1102:J1103"/>
    <mergeCell ref="K1102:K1103"/>
    <mergeCell ref="L1102:L1103"/>
    <mergeCell ref="M1102:M1103"/>
    <mergeCell ref="AH1106:AH1107"/>
    <mergeCell ref="C1108:C1109"/>
    <mergeCell ref="D1108:D1109"/>
    <mergeCell ref="E1108:E1109"/>
    <mergeCell ref="F1108:F1109"/>
    <mergeCell ref="G1108:G1109"/>
    <mergeCell ref="H1108:H1109"/>
    <mergeCell ref="I1108:I1109"/>
    <mergeCell ref="J1108:J1109"/>
    <mergeCell ref="K1108:K1109"/>
    <mergeCell ref="L1108:L1109"/>
    <mergeCell ref="M1108:M1109"/>
    <mergeCell ref="N1108:N1109"/>
    <mergeCell ref="O1108:O1109"/>
    <mergeCell ref="P1108:P1109"/>
    <mergeCell ref="Q1108:Q1109"/>
    <mergeCell ref="R1108:R1109"/>
    <mergeCell ref="S1108:S1109"/>
    <mergeCell ref="T1108:T1109"/>
    <mergeCell ref="U1108:U1109"/>
    <mergeCell ref="AH1108:AH1109"/>
    <mergeCell ref="C1106:C1107"/>
    <mergeCell ref="D1106:D1107"/>
    <mergeCell ref="E1106:E1107"/>
    <mergeCell ref="F1106:F1107"/>
    <mergeCell ref="G1106:G1107"/>
    <mergeCell ref="H1106:H1107"/>
    <mergeCell ref="I1106:I1107"/>
    <mergeCell ref="J1106:J1107"/>
    <mergeCell ref="K1106:K1107"/>
    <mergeCell ref="L1106:L1107"/>
    <mergeCell ref="M1106:M1107"/>
    <mergeCell ref="S1102:S1103"/>
    <mergeCell ref="M1090:M1091"/>
    <mergeCell ref="N1090:N1091"/>
    <mergeCell ref="O1090:O1091"/>
    <mergeCell ref="P1090:P1091"/>
    <mergeCell ref="Q1090:Q1091"/>
    <mergeCell ref="C703:C724"/>
    <mergeCell ref="D703:D724"/>
    <mergeCell ref="E703:E724"/>
    <mergeCell ref="F703:F724"/>
    <mergeCell ref="R1102:R1103"/>
    <mergeCell ref="R1090:R1091"/>
    <mergeCell ref="S1090:S1091"/>
    <mergeCell ref="L1098:L1099"/>
    <mergeCell ref="M1098:M1099"/>
    <mergeCell ref="N1098:N1099"/>
    <mergeCell ref="O1098:O1099"/>
    <mergeCell ref="P1098:P1099"/>
    <mergeCell ref="Q1098:Q1099"/>
    <mergeCell ref="R1098:R1099"/>
    <mergeCell ref="S1098:S1099"/>
    <mergeCell ref="N1094:N1095"/>
    <mergeCell ref="O1094:O1095"/>
    <mergeCell ref="P1094:P1095"/>
    <mergeCell ref="Q1094:Q1095"/>
    <mergeCell ref="R1094:R1095"/>
    <mergeCell ref="S1094:S1095"/>
    <mergeCell ref="G703:G724"/>
    <mergeCell ref="H703:H724"/>
    <mergeCell ref="I703:I724"/>
    <mergeCell ref="J703:J724"/>
    <mergeCell ref="K703:K724"/>
    <mergeCell ref="C1110:C1113"/>
    <mergeCell ref="D1110:D1113"/>
    <mergeCell ref="E1110:E1113"/>
    <mergeCell ref="F1110:F1113"/>
    <mergeCell ref="G1110:G1113"/>
    <mergeCell ref="H1110:H1113"/>
    <mergeCell ref="I1110:I1113"/>
    <mergeCell ref="J1110:J1113"/>
    <mergeCell ref="K1110:K1113"/>
    <mergeCell ref="L1110:L1113"/>
    <mergeCell ref="M1110:M1113"/>
    <mergeCell ref="N1110:N1113"/>
    <mergeCell ref="O1110:O1113"/>
    <mergeCell ref="P1110:P1113"/>
    <mergeCell ref="Q1110:Q1113"/>
    <mergeCell ref="R1110:R1113"/>
    <mergeCell ref="S1110:S1113"/>
    <mergeCell ref="O468:O502"/>
    <mergeCell ref="P468:P502"/>
    <mergeCell ref="Q468:Q502"/>
    <mergeCell ref="R468:R502"/>
    <mergeCell ref="S468:S502"/>
    <mergeCell ref="T468:T502"/>
    <mergeCell ref="U468:U502"/>
    <mergeCell ref="C505:C530"/>
    <mergeCell ref="D505:D530"/>
    <mergeCell ref="E505:E530"/>
    <mergeCell ref="F505:F530"/>
    <mergeCell ref="G505:G530"/>
    <mergeCell ref="H505:H530"/>
    <mergeCell ref="I505:I530"/>
    <mergeCell ref="J505:J530"/>
    <mergeCell ref="K505:K530"/>
    <mergeCell ref="L505:L530"/>
    <mergeCell ref="U505:U530"/>
    <mergeCell ref="M505:M530"/>
    <mergeCell ref="N505:N530"/>
    <mergeCell ref="O505:O530"/>
    <mergeCell ref="P505:P530"/>
    <mergeCell ref="Q505:Q530"/>
    <mergeCell ref="R505:R530"/>
    <mergeCell ref="S505:S530"/>
    <mergeCell ref="T505:T530"/>
    <mergeCell ref="AH505:AH530"/>
    <mergeCell ref="AH468:AH502"/>
    <mergeCell ref="C1115:C1117"/>
    <mergeCell ref="D1115:D1117"/>
    <mergeCell ref="E1115:E1117"/>
    <mergeCell ref="F1115:F1117"/>
    <mergeCell ref="G1115:G1117"/>
    <mergeCell ref="H1115:H1117"/>
    <mergeCell ref="I1115:I1117"/>
    <mergeCell ref="J1115:J1117"/>
    <mergeCell ref="K1115:K1117"/>
    <mergeCell ref="L1115:L1117"/>
    <mergeCell ref="M1115:M1117"/>
    <mergeCell ref="N1115:N1117"/>
    <mergeCell ref="O1115:O1117"/>
    <mergeCell ref="P1115:P1117"/>
    <mergeCell ref="Q1115:Q1117"/>
    <mergeCell ref="R1115:R1117"/>
    <mergeCell ref="S1115:S1117"/>
    <mergeCell ref="T1115:T1117"/>
    <mergeCell ref="U1115:U1117"/>
    <mergeCell ref="AH1115:AH1117"/>
    <mergeCell ref="T1110:T1113"/>
    <mergeCell ref="U1110:U1113"/>
    <mergeCell ref="AH1110:AH1113"/>
    <mergeCell ref="C468:C502"/>
    <mergeCell ref="D468:D502"/>
    <mergeCell ref="E468:E502"/>
    <mergeCell ref="F468:F502"/>
    <mergeCell ref="U1090:U1091"/>
    <mergeCell ref="G468:G502"/>
    <mergeCell ref="H468:H502"/>
    <mergeCell ref="T1094:T1095"/>
    <mergeCell ref="U1094:U1095"/>
    <mergeCell ref="N725:N726"/>
    <mergeCell ref="O725:O726"/>
    <mergeCell ref="G1119:G1120"/>
    <mergeCell ref="H1119:H1120"/>
    <mergeCell ref="I1119:I1120"/>
    <mergeCell ref="J1119:J1120"/>
    <mergeCell ref="K1119:K1120"/>
    <mergeCell ref="P1119:P1120"/>
    <mergeCell ref="Q1119:Q1120"/>
    <mergeCell ref="R1119:R1120"/>
    <mergeCell ref="S1119:S1120"/>
    <mergeCell ref="P725:P726"/>
    <mergeCell ref="Q725:Q726"/>
    <mergeCell ref="R725:R726"/>
    <mergeCell ref="S725:S726"/>
    <mergeCell ref="T1106:T1107"/>
    <mergeCell ref="U1106:U1107"/>
    <mergeCell ref="N1106:N1107"/>
    <mergeCell ref="O1106:O1107"/>
    <mergeCell ref="P1106:P1107"/>
    <mergeCell ref="Q1106:Q1107"/>
    <mergeCell ref="R1106:R1107"/>
    <mergeCell ref="S1106:S1107"/>
    <mergeCell ref="T1102:T1103"/>
    <mergeCell ref="U1102:U1103"/>
    <mergeCell ref="N1102:N1103"/>
    <mergeCell ref="O1102:O1103"/>
    <mergeCell ref="P1102:P1103"/>
    <mergeCell ref="Q1102:Q1103"/>
    <mergeCell ref="T1119:T1120"/>
    <mergeCell ref="O395:O398"/>
    <mergeCell ref="P395:P398"/>
    <mergeCell ref="Q395:Q398"/>
    <mergeCell ref="R395:R398"/>
    <mergeCell ref="S395:S398"/>
    <mergeCell ref="T395:T398"/>
    <mergeCell ref="L462:L463"/>
    <mergeCell ref="M462:M463"/>
    <mergeCell ref="N462:N463"/>
    <mergeCell ref="O462:O463"/>
    <mergeCell ref="P462:P463"/>
    <mergeCell ref="Q462:Q463"/>
    <mergeCell ref="R462:R463"/>
    <mergeCell ref="S462:S463"/>
    <mergeCell ref="T458:T459"/>
    <mergeCell ref="T462:T463"/>
    <mergeCell ref="M458:M459"/>
    <mergeCell ref="N458:N459"/>
    <mergeCell ref="O458:O459"/>
    <mergeCell ref="P458:P459"/>
    <mergeCell ref="Q458:Q459"/>
    <mergeCell ref="R458:R459"/>
    <mergeCell ref="S458:S459"/>
    <mergeCell ref="T404:T407"/>
    <mergeCell ref="M404:M407"/>
    <mergeCell ref="O399:O403"/>
    <mergeCell ref="P399:P403"/>
    <mergeCell ref="Q399:Q403"/>
    <mergeCell ref="R399:R403"/>
    <mergeCell ref="S399:S403"/>
    <mergeCell ref="T399:T403"/>
    <mergeCell ref="AH1119:AH1120"/>
    <mergeCell ref="C1124:C1125"/>
    <mergeCell ref="D1124:D1125"/>
    <mergeCell ref="E1124:E1125"/>
    <mergeCell ref="F1124:F1125"/>
    <mergeCell ref="G1124:G1125"/>
    <mergeCell ref="H1124:H1125"/>
    <mergeCell ref="I1124:I1125"/>
    <mergeCell ref="J1124:J1125"/>
    <mergeCell ref="K1124:K1125"/>
    <mergeCell ref="L1124:L1125"/>
    <mergeCell ref="M1124:M1125"/>
    <mergeCell ref="N1124:N1125"/>
    <mergeCell ref="O1124:O1125"/>
    <mergeCell ref="P1124:P1125"/>
    <mergeCell ref="Q1124:Q1125"/>
    <mergeCell ref="R1124:R1125"/>
    <mergeCell ref="S1124:S1125"/>
    <mergeCell ref="T1124:T1125"/>
    <mergeCell ref="U1124:U1125"/>
    <mergeCell ref="AH1124:AH1125"/>
    <mergeCell ref="C1119:C1120"/>
    <mergeCell ref="D1119:D1120"/>
    <mergeCell ref="E1119:E1120"/>
    <mergeCell ref="F1119:F1120"/>
    <mergeCell ref="L1119:L1120"/>
    <mergeCell ref="M1119:M1120"/>
    <mergeCell ref="N1119:N1120"/>
    <mergeCell ref="O1119:O1120"/>
    <mergeCell ref="U1119:U1120"/>
    <mergeCell ref="U399:U403"/>
    <mergeCell ref="C395:C398"/>
    <mergeCell ref="D395:D398"/>
    <mergeCell ref="E395:E398"/>
    <mergeCell ref="F395:F398"/>
    <mergeCell ref="G395:G398"/>
    <mergeCell ref="H395:H398"/>
    <mergeCell ref="I395:I398"/>
    <mergeCell ref="J395:J398"/>
    <mergeCell ref="K395:K398"/>
    <mergeCell ref="L395:L398"/>
    <mergeCell ref="U404:U407"/>
    <mergeCell ref="AH404:AH407"/>
    <mergeCell ref="C413:C418"/>
    <mergeCell ref="D413:D418"/>
    <mergeCell ref="E413:E418"/>
    <mergeCell ref="F413:F418"/>
    <mergeCell ref="G413:G418"/>
    <mergeCell ref="H413:H418"/>
    <mergeCell ref="I413:I418"/>
    <mergeCell ref="J413:J418"/>
    <mergeCell ref="K413:K418"/>
    <mergeCell ref="L413:L418"/>
    <mergeCell ref="M413:M418"/>
    <mergeCell ref="N413:N418"/>
    <mergeCell ref="O413:O418"/>
    <mergeCell ref="P413:P418"/>
    <mergeCell ref="Q413:Q418"/>
    <mergeCell ref="R413:R418"/>
    <mergeCell ref="S413:S418"/>
    <mergeCell ref="T413:T418"/>
    <mergeCell ref="U413:U418"/>
    <mergeCell ref="AH413:AH418"/>
    <mergeCell ref="C404:C407"/>
    <mergeCell ref="D404:D407"/>
    <mergeCell ref="E404:E407"/>
    <mergeCell ref="F404:F407"/>
    <mergeCell ref="G404:G407"/>
    <mergeCell ref="H404:H407"/>
    <mergeCell ref="I404:I407"/>
    <mergeCell ref="J404:J407"/>
    <mergeCell ref="K404:K407"/>
    <mergeCell ref="L404:L407"/>
    <mergeCell ref="T420:T434"/>
    <mergeCell ref="E442:E454"/>
    <mergeCell ref="F442:F454"/>
    <mergeCell ref="G442:G454"/>
    <mergeCell ref="H442:H454"/>
    <mergeCell ref="I442:I454"/>
    <mergeCell ref="J442:J454"/>
    <mergeCell ref="K442:K454"/>
    <mergeCell ref="L442:L454"/>
    <mergeCell ref="M442:M454"/>
    <mergeCell ref="N442:N454"/>
    <mergeCell ref="O442:O454"/>
    <mergeCell ref="P442:P454"/>
    <mergeCell ref="Q442:Q454"/>
    <mergeCell ref="R442:R454"/>
    <mergeCell ref="S442:S454"/>
    <mergeCell ref="G436:G441"/>
    <mergeCell ref="H436:H441"/>
    <mergeCell ref="E436:E441"/>
    <mergeCell ref="F436:F441"/>
    <mergeCell ref="U458:U459"/>
    <mergeCell ref="AH458:AH459"/>
    <mergeCell ref="C460:C461"/>
    <mergeCell ref="D460:D461"/>
    <mergeCell ref="E460:E461"/>
    <mergeCell ref="F460:F461"/>
    <mergeCell ref="G460:G461"/>
    <mergeCell ref="H460:H461"/>
    <mergeCell ref="I460:I461"/>
    <mergeCell ref="J460:J461"/>
    <mergeCell ref="K460:K461"/>
    <mergeCell ref="L460:L461"/>
    <mergeCell ref="M460:M461"/>
    <mergeCell ref="N460:N461"/>
    <mergeCell ref="O460:O461"/>
    <mergeCell ref="P460:P461"/>
    <mergeCell ref="Q460:Q461"/>
    <mergeCell ref="R460:R461"/>
    <mergeCell ref="S460:S461"/>
    <mergeCell ref="T460:T461"/>
    <mergeCell ref="U460:U461"/>
    <mergeCell ref="AH460:AH461"/>
    <mergeCell ref="C458:C459"/>
    <mergeCell ref="D458:D459"/>
    <mergeCell ref="E458:E459"/>
    <mergeCell ref="F458:F459"/>
    <mergeCell ref="G458:G459"/>
    <mergeCell ref="H458:H459"/>
    <mergeCell ref="I458:I459"/>
    <mergeCell ref="J458:J459"/>
    <mergeCell ref="K458:K459"/>
    <mergeCell ref="L458:L459"/>
    <mergeCell ref="U462:U463"/>
    <mergeCell ref="AH462:AH463"/>
    <mergeCell ref="C464:C465"/>
    <mergeCell ref="D464:D465"/>
    <mergeCell ref="E464:E465"/>
    <mergeCell ref="F464:F465"/>
    <mergeCell ref="G464:G465"/>
    <mergeCell ref="H464:H465"/>
    <mergeCell ref="I464:I465"/>
    <mergeCell ref="J464:J465"/>
    <mergeCell ref="K464:K465"/>
    <mergeCell ref="L464:L465"/>
    <mergeCell ref="M464:M465"/>
    <mergeCell ref="N464:N465"/>
    <mergeCell ref="O464:O465"/>
    <mergeCell ref="P464:P465"/>
    <mergeCell ref="Q464:Q465"/>
    <mergeCell ref="R464:R465"/>
    <mergeCell ref="S464:S465"/>
    <mergeCell ref="T464:T465"/>
    <mergeCell ref="U464:U465"/>
    <mergeCell ref="AH464:AH465"/>
    <mergeCell ref="C462:C463"/>
    <mergeCell ref="D462:D463"/>
    <mergeCell ref="E462:E463"/>
    <mergeCell ref="F462:F463"/>
    <mergeCell ref="G462:G463"/>
    <mergeCell ref="H462:H463"/>
    <mergeCell ref="I462:I463"/>
    <mergeCell ref="J462:J463"/>
    <mergeCell ref="K462:K463"/>
    <mergeCell ref="U180:U183"/>
    <mergeCell ref="I188:I189"/>
    <mergeCell ref="J188:J189"/>
    <mergeCell ref="K188:K189"/>
    <mergeCell ref="L188:L189"/>
    <mergeCell ref="M188:M189"/>
    <mergeCell ref="N188:N189"/>
    <mergeCell ref="O188:O189"/>
    <mergeCell ref="P188:P189"/>
    <mergeCell ref="Q188:Q189"/>
    <mergeCell ref="R188:R189"/>
    <mergeCell ref="S188:S189"/>
    <mergeCell ref="T188:T189"/>
    <mergeCell ref="U188:U189"/>
    <mergeCell ref="AH188:AH189"/>
    <mergeCell ref="C184:C186"/>
    <mergeCell ref="D184:D186"/>
    <mergeCell ref="E184:E186"/>
    <mergeCell ref="F184:F186"/>
    <mergeCell ref="G184:G186"/>
    <mergeCell ref="H184:H186"/>
    <mergeCell ref="I184:I186"/>
    <mergeCell ref="J184:J186"/>
    <mergeCell ref="K184:K186"/>
    <mergeCell ref="M184:M186"/>
    <mergeCell ref="N184:N186"/>
    <mergeCell ref="O184:O186"/>
    <mergeCell ref="P184:P186"/>
    <mergeCell ref="Q184:Q186"/>
    <mergeCell ref="R184:R186"/>
    <mergeCell ref="S184:S186"/>
    <mergeCell ref="T184:T186"/>
    <mergeCell ref="A225:A243"/>
    <mergeCell ref="B225:B243"/>
    <mergeCell ref="B244:B247"/>
    <mergeCell ref="A244:A246"/>
    <mergeCell ref="AH31:AH52"/>
    <mergeCell ref="C15:C26"/>
    <mergeCell ref="D15:D26"/>
    <mergeCell ref="E15:E26"/>
    <mergeCell ref="F15:F26"/>
    <mergeCell ref="G15:G26"/>
    <mergeCell ref="H15:H26"/>
    <mergeCell ref="I15:I26"/>
    <mergeCell ref="J15:J26"/>
    <mergeCell ref="K15:K26"/>
    <mergeCell ref="L15:L26"/>
    <mergeCell ref="M15:M26"/>
    <mergeCell ref="N15:N26"/>
    <mergeCell ref="O15:O26"/>
    <mergeCell ref="P15:P26"/>
    <mergeCell ref="Q15:Q26"/>
    <mergeCell ref="R15:R26"/>
    <mergeCell ref="S15:S26"/>
    <mergeCell ref="U184:U186"/>
    <mergeCell ref="AH184:AH186"/>
    <mergeCell ref="C188:C189"/>
    <mergeCell ref="D188:D189"/>
    <mergeCell ref="E188:E189"/>
    <mergeCell ref="F188:F189"/>
    <mergeCell ref="G188:G189"/>
    <mergeCell ref="H188:H189"/>
    <mergeCell ref="T15:T26"/>
    <mergeCell ref="U15:U26"/>
    <mergeCell ref="AH15:AH26"/>
    <mergeCell ref="C31:C52"/>
    <mergeCell ref="D31:D52"/>
    <mergeCell ref="E31:E52"/>
    <mergeCell ref="F31:F52"/>
    <mergeCell ref="G31:G52"/>
    <mergeCell ref="H31:H52"/>
    <mergeCell ref="I31:I52"/>
    <mergeCell ref="J31:J52"/>
    <mergeCell ref="K31:K52"/>
    <mergeCell ref="L31:L52"/>
    <mergeCell ref="M31:M52"/>
    <mergeCell ref="N31:N52"/>
    <mergeCell ref="O31:O52"/>
    <mergeCell ref="P31:P52"/>
    <mergeCell ref="Q31:Q52"/>
    <mergeCell ref="R31:R52"/>
    <mergeCell ref="S31:S52"/>
    <mergeCell ref="T31:T52"/>
    <mergeCell ref="U31:U52"/>
    <mergeCell ref="N1417:N1422"/>
    <mergeCell ref="O1417:O1422"/>
    <mergeCell ref="P1417:P1422"/>
    <mergeCell ref="Q1417:Q1422"/>
    <mergeCell ref="R1417:R1422"/>
    <mergeCell ref="S1417:S1422"/>
    <mergeCell ref="B248:B258"/>
    <mergeCell ref="A247:A258"/>
    <mergeCell ref="A259:A263"/>
    <mergeCell ref="B259:B263"/>
    <mergeCell ref="A264:A270"/>
    <mergeCell ref="B264:B270"/>
    <mergeCell ref="A358:B373"/>
    <mergeCell ref="A374:B394"/>
    <mergeCell ref="N404:N407"/>
    <mergeCell ref="O404:O407"/>
    <mergeCell ref="P404:P407"/>
    <mergeCell ref="Q404:Q407"/>
    <mergeCell ref="R404:R407"/>
    <mergeCell ref="S404:S407"/>
    <mergeCell ref="C419:N419"/>
    <mergeCell ref="L420:L434"/>
    <mergeCell ref="M420:M434"/>
    <mergeCell ref="N420:N434"/>
    <mergeCell ref="O420:O434"/>
    <mergeCell ref="P420:P434"/>
    <mergeCell ref="Q420:Q434"/>
    <mergeCell ref="R420:R434"/>
    <mergeCell ref="T1417:T1422"/>
    <mergeCell ref="U1417:U1422"/>
    <mergeCell ref="C1423:C1494"/>
    <mergeCell ref="D1423:D1494"/>
    <mergeCell ref="E1423:E1494"/>
    <mergeCell ref="F1423:F1494"/>
    <mergeCell ref="G1423:G1494"/>
    <mergeCell ref="H1423:H1494"/>
    <mergeCell ref="I1423:I1494"/>
    <mergeCell ref="J1423:J1494"/>
    <mergeCell ref="K1423:K1494"/>
    <mergeCell ref="L1423:L1494"/>
    <mergeCell ref="M1423:M1494"/>
    <mergeCell ref="N1423:N1494"/>
    <mergeCell ref="O1423:O1494"/>
    <mergeCell ref="P1423:P1494"/>
    <mergeCell ref="Q1423:Q1494"/>
    <mergeCell ref="R1423:R1494"/>
    <mergeCell ref="S1423:S1494"/>
    <mergeCell ref="T1423:T1494"/>
    <mergeCell ref="U1423:U1494"/>
    <mergeCell ref="C1417:C1422"/>
    <mergeCell ref="D1417:D1422"/>
    <mergeCell ref="E1417:E1422"/>
    <mergeCell ref="F1417:F1422"/>
    <mergeCell ref="G1417:G1422"/>
    <mergeCell ref="H1417:H1422"/>
    <mergeCell ref="I1417:I1422"/>
    <mergeCell ref="J1417:J1422"/>
    <mergeCell ref="K1417:K1422"/>
    <mergeCell ref="L1417:L1422"/>
    <mergeCell ref="M1417:M1422"/>
    <mergeCell ref="AH1423:AH1494"/>
    <mergeCell ref="C1495:C1507"/>
    <mergeCell ref="D1495:D1507"/>
    <mergeCell ref="E1495:E1507"/>
    <mergeCell ref="F1495:F1507"/>
    <mergeCell ref="G1495:G1507"/>
    <mergeCell ref="H1495:H1507"/>
    <mergeCell ref="I1495:I1507"/>
    <mergeCell ref="J1495:J1507"/>
    <mergeCell ref="K1495:K1507"/>
    <mergeCell ref="L1495:L1507"/>
    <mergeCell ref="M1495:M1507"/>
    <mergeCell ref="N1498:N1507"/>
    <mergeCell ref="O1498:O1507"/>
    <mergeCell ref="P1498:P1507"/>
    <mergeCell ref="Q1498:Q1507"/>
    <mergeCell ref="R1498:R1507"/>
    <mergeCell ref="S1498:S1507"/>
    <mergeCell ref="T1498:T1507"/>
    <mergeCell ref="U1498:U1507"/>
    <mergeCell ref="AH1498:AH1507"/>
    <mergeCell ref="U1508:U1509"/>
    <mergeCell ref="AH1508:AH1509"/>
    <mergeCell ref="C1508:C1509"/>
    <mergeCell ref="D1508:D1509"/>
    <mergeCell ref="E1508:E1509"/>
    <mergeCell ref="F1508:F1509"/>
    <mergeCell ref="G1508:G1509"/>
    <mergeCell ref="H1508:H1509"/>
    <mergeCell ref="I1508:I1509"/>
    <mergeCell ref="J1508:J1509"/>
    <mergeCell ref="K1508:K1509"/>
    <mergeCell ref="L1508:L1509"/>
    <mergeCell ref="M1508:M1509"/>
    <mergeCell ref="N1508:N1509"/>
    <mergeCell ref="O1508:O1509"/>
    <mergeCell ref="P1508:P1509"/>
    <mergeCell ref="Q1508:Q1509"/>
    <mergeCell ref="R1508:R1509"/>
    <mergeCell ref="S1508:S1509"/>
    <mergeCell ref="C1516:C1519"/>
    <mergeCell ref="D1516:D1519"/>
    <mergeCell ref="E1516:E1519"/>
    <mergeCell ref="F1516:F1519"/>
    <mergeCell ref="G1516:G1519"/>
    <mergeCell ref="H1516:H1519"/>
    <mergeCell ref="I1516:I1519"/>
    <mergeCell ref="J1516:J1519"/>
    <mergeCell ref="K1516:K1519"/>
    <mergeCell ref="L1516:L1519"/>
    <mergeCell ref="M1516:M1519"/>
    <mergeCell ref="AH1417:AH1422"/>
    <mergeCell ref="A117:B139"/>
    <mergeCell ref="A140:B145"/>
    <mergeCell ref="A271:A273"/>
    <mergeCell ref="B271:B273"/>
    <mergeCell ref="B274:B275"/>
    <mergeCell ref="A274:A275"/>
    <mergeCell ref="A277:A290"/>
    <mergeCell ref="B277:B290"/>
    <mergeCell ref="A291:A312"/>
    <mergeCell ref="B291:B312"/>
    <mergeCell ref="A313:A319"/>
    <mergeCell ref="B313:B319"/>
    <mergeCell ref="A320:A321"/>
    <mergeCell ref="A323:A328"/>
    <mergeCell ref="B323:B328"/>
    <mergeCell ref="A329:A348"/>
    <mergeCell ref="B329:B348"/>
    <mergeCell ref="A349:A356"/>
    <mergeCell ref="B349:B356"/>
    <mergeCell ref="T1508:T1509"/>
    <mergeCell ref="A396:A410"/>
    <mergeCell ref="B396:B410"/>
    <mergeCell ref="B411:B419"/>
    <mergeCell ref="A467:N467"/>
    <mergeCell ref="C535:N535"/>
    <mergeCell ref="C436:C441"/>
    <mergeCell ref="D436:D441"/>
    <mergeCell ref="M395:M398"/>
    <mergeCell ref="N395:N398"/>
    <mergeCell ref="I468:I502"/>
    <mergeCell ref="J468:J502"/>
    <mergeCell ref="K468:K502"/>
    <mergeCell ref="L468:L502"/>
    <mergeCell ref="M468:M502"/>
    <mergeCell ref="N468:N502"/>
    <mergeCell ref="A411:A429"/>
    <mergeCell ref="B420:B429"/>
    <mergeCell ref="A430:A454"/>
    <mergeCell ref="B430:B454"/>
    <mergeCell ref="A583:A607"/>
    <mergeCell ref="B583:B607"/>
    <mergeCell ref="A608:A639"/>
    <mergeCell ref="B608:B639"/>
    <mergeCell ref="A640:A673"/>
    <mergeCell ref="B640:B673"/>
    <mergeCell ref="A674:A698"/>
    <mergeCell ref="B674:B698"/>
    <mergeCell ref="B699:B724"/>
    <mergeCell ref="A699:A724"/>
    <mergeCell ref="B725:B727"/>
    <mergeCell ref="A725:A734"/>
    <mergeCell ref="B728:B734"/>
    <mergeCell ref="B735:B738"/>
    <mergeCell ref="A943:A965"/>
    <mergeCell ref="B943:B965"/>
    <mergeCell ref="A1123:A1126"/>
    <mergeCell ref="B1123:B1126"/>
    <mergeCell ref="B1127:B1130"/>
    <mergeCell ref="A1127:A1131"/>
    <mergeCell ref="B1323:B1328"/>
    <mergeCell ref="A1323:A1328"/>
    <mergeCell ref="B320:B322"/>
  </mergeCells>
  <dataValidations count="4">
    <dataValidation type="whole" allowBlank="1" showInputMessage="1" showErrorMessage="1" errorTitle="DPLAN" error="El Tiempo en Semanas máximo a ingresar en cada semestre, es 24." sqref="L323:M327 L67054:M67073 L132590:M132609 L198126:M198145 L263662:M263681 L329198:M329217 L394734:M394753 L460270:M460289 L525806:M525825 L591342:M591361 L656878:M656897 L722414:M722433 L787950:M787969 L853486:M853505 L919022:M919041 L984558:M984577 L165:M168 L1397:M1414 L146:M163 L458:M465 L395:M418 L538:M556 L1279:M1279 L1141:M1151 L739:M791 L1216:M1227 L1240:M1240 L358:M391 L1416:M1512 L1043:M1043 L1153:M1160 L1229:M1238 L1038:M1038 L277:M294 L343:M355 L301:M301 L1163:M1165 L913:M913 L1051:M1113 L1115:M1115 L128:M144 L536:M536 L967:M973 L981:M1014 L1118:M1129 L303:M303 L334:M341 L1322:M1324 L10:M53 L1197:M1203 L1131:M1135 L420:M456 L171:M191 L917:M964 L793:M911 L1047:M1049 L468:M534 L55:M120 L216:M246 L1016:M1025 L1028:M1028 L1031:M1031 L1034:M1034 L329:M330 L1327:M1327 L1205:M1214 L1514:M1522 L559:M726">
      <formula1>0</formula1>
      <formula2>24</formula2>
    </dataValidation>
    <dataValidation type="whole" allowBlank="1" showInputMessage="1" showErrorMessage="1" errorTitle="DPLAN" error="Sólo debe ingresar valores, NO porcentajes." sqref="J323:K327 J67054:K67073 J132590:K132609 J198126:K198145 J263662:K263681 J329198:K329217 J394734:K394753 J460270:K460289 J525806:K525825 J591342:K591361 J656878:K656897 J722414:K722433 J787950:K787969 J853486:K853505 J919022:K919041 J984558:K984577 J165:K168 J1397:K1414 J146:K163 J458:K465 J395:K418 J538:K556 J1279:K1279 J1141:K1151 J739:K791 J1216:K1227 J169:M169 J358:K391 J1416:K1512 J1043:K1043 J1153:K1160 J1229:K1238 J1038:K1038 J277:K294 J343:K355 J301:K301 J1051:K1105 J913:K913 J1108:K1113 J1163:K1165 J128:K144 J536:K536 J967:K973 J981:K1014 J1115:K1115 J1118:K1129 J303:K303 J334:K341 J1322:K1324 J10:K53 J1197:K1203 J1131:K1135 J420:K456 J171:K191 J917:K964 J793:K911 J1047:K1049 J468:K534 J55:K120 J216:K246 J1016:K1025 J1028:K1028 J1031:K1031 J1034:K1034 J329:K330 J1327:K1327 J1240:K1240 J1205:K1214 J1514:K1522 J559:K726">
      <formula1>0</formula1>
      <formula2>1000000</formula2>
    </dataValidation>
    <dataValidation type="decimal" allowBlank="1" showInputMessage="1" showErrorMessage="1" prompt="DPLAN - Sólo debe ingresar valores, NO porcentajes." sqref="J248:K248 J253:K254 J259:K262 J268:K268 J270:K274 J193:K193 J197:K198 J202:K203 J207:K207 J211:K211 J213:K214 J1349 J1350:K1350 J1352:K1352 J1362:K1363 K1371">
      <formula1>0</formula1>
      <formula2>1000000</formula2>
    </dataValidation>
    <dataValidation type="decimal" allowBlank="1" showInputMessage="1" showErrorMessage="1" prompt="DPLAN - El Tiempo en Semanas máximo a ingresar en cada semestre, es 24." sqref="L248:M248 L253:M254 L259:M262 L268:M268 L270:M274 L193:M193 L197:M198 L202:M203 L207:M207 L211:M211 L213:M214 L1349 L1350:M1350 L1352:M1352 L1362:M1363 M1371">
      <formula1>0</formula1>
      <formula2>24</formula2>
    </dataValidation>
  </dataValidations>
  <printOptions horizontalCentered="1"/>
  <pageMargins left="0" right="0" top="0.98425196850393704" bottom="0.35433070866141736" header="0.31496062992125984" footer="0.31496062992125984"/>
  <pageSetup paperSize="9" scale="62" pageOrder="overThenDown" orientation="landscape" horizontalDpi="300" verticalDpi="300" r:id="rId1"/>
  <headerFooter scaleWithDoc="0" alignWithMargins="0">
    <oddHeader>&amp;L&amp;"Britannic Bold,Normal"&amp;12&amp;K002060POA 2020 AJUSTADO&amp;"-,Normal"&amp;11&amp;K01+000
&amp;"Cambria,Cursiva"&amp;12&amp;K0070C0Administración Central&amp;C&amp;"Cambria,Normal"&amp;12&amp;K002060&amp;P</oddHeader>
  </headerFooter>
  <drawing r:id="rId2"/>
  <legacyDrawing r:id="rId3"/>
  <extLst>
    <ext xmlns:x14="http://schemas.microsoft.com/office/spreadsheetml/2009/9/main" uri="{CCE6A557-97BC-4b89-ADB6-D9C93CAAB3DF}">
      <x14:dataValidations xmlns:xm="http://schemas.microsoft.com/office/excel/2006/main" count="29">
        <x14:dataValidation type="list" allowBlank="1" showInputMessage="1" showErrorMessage="1" promptTitle="DPLAN" prompt="Por favor seleccione una de las opciones disponibles.">
          <x14:formula1>
            <xm:f>'[1]OEI y Lineamientos Estratégicos'!#REF!</xm:f>
          </x14:formula1>
          <xm:sqref>C55:D120 C128:D144</xm:sqref>
        </x14:dataValidation>
        <x14:dataValidation type="list" allowBlank="1" showInputMessage="1" showErrorMessage="1" promptTitle="DPLAN" prompt="Por favor seleccione una de las opciones disponibles.">
          <x14:formula1>
            <xm:f>'[2]OEI y Lineamientos Estratégicos'!#REF!</xm:f>
          </x14:formula1>
          <xm:sqref>D245 C244:D244 C246:D246 D223:D237 C216:D222</xm:sqref>
        </x14:dataValidation>
        <x14:dataValidation type="list" allowBlank="1" showInputMessage="1" showErrorMessage="1" promptTitle="DPLAN" prompt="Por favor seleccione una de las opciones disponibles.">
          <x14:formula1>
            <xm:f>'[3]OEI y Lineamientos Estratégicos'!#REF!</xm:f>
          </x14:formula1>
          <xm:sqref>C536:D536 C538:D556</xm:sqref>
        </x14:dataValidation>
        <x14:dataValidation type="list" allowBlank="1" showInputMessage="1" showErrorMessage="1" promptTitle="DPLAN" prompt="Por favor seleccione una de las opciones disponibles.">
          <x14:formula1>
            <xm:f>'[4]OEI y Lineamientos Estratégicos'!#REF!</xm:f>
          </x14:formula1>
          <xm:sqref>C739:D791</xm:sqref>
        </x14:dataValidation>
        <x14:dataValidation type="list" allowBlank="1" showInputMessage="1" showErrorMessage="1" promptTitle="DPLAN" prompt="Por favor seleccione una de las opciones disponibles.">
          <x14:formula1>
            <xm:f>'[5]OEI y Lineamientos Estratégicos'!#REF!</xm:f>
          </x14:formula1>
          <xm:sqref>C793:D911</xm:sqref>
        </x14:dataValidation>
        <x14:dataValidation type="list" allowBlank="1" showInputMessage="1" showErrorMessage="1" promptTitle="DPLAN" prompt="Por favor seleccione una de las opciones disponibles.">
          <x14:formula1>
            <xm:f>'[6]OEI y Lineamientos Estratégicos'!#REF!</xm:f>
          </x14:formula1>
          <xm:sqref>C963:D964 C913:D913 C917:D957</xm:sqref>
        </x14:dataValidation>
        <x14:dataValidation type="list" allowBlank="1" showInputMessage="1" showErrorMessage="1" promptTitle="DPLAN" prompt="Por favor seleccione una de las opciones disponibles.">
          <x14:formula1>
            <xm:f>'[7]OEI y Lineamientos Estratégicos'!#REF!</xm:f>
          </x14:formula1>
          <xm:sqref>C967:D973 C981:D1014</xm:sqref>
        </x14:dataValidation>
        <x14:dataValidation type="list" allowBlank="1" showInputMessage="1" showErrorMessage="1" promptTitle="DPLAN" prompt="Por favor seleccione una de las opciones disponibles.">
          <x14:formula1>
            <xm:f>'[8]OEI y Lineamientos Estratégicos'!#REF!</xm:f>
          </x14:formula1>
          <xm:sqref>C1047:D1049 C1028:D1028 C1043:D1043 C1031:D1031 C1034:D1034 C1038:D1038 C1016:D1025</xm:sqref>
        </x14:dataValidation>
        <x14:dataValidation type="list" allowBlank="1" showInputMessage="1" showErrorMessage="1" promptTitle="DPLAN" prompt="Por favor seleccione una de las opciones disponibles.">
          <x14:formula1>
            <xm:f>'[9]OEI y Lineamientos Estratégicos'!#REF!</xm:f>
          </x14:formula1>
          <xm:sqref>C1141:D1151 C1153:D1160 C1131:D1135</xm:sqref>
        </x14:dataValidation>
        <x14:dataValidation type="list" allowBlank="1" showInputMessage="1" showErrorMessage="1" promptTitle="DPLAN" prompt="Por favor seleccione una de las opciones disponibles.">
          <x14:formula1>
            <xm:f>'[10]OEI y Lineamientos Estratégicos'!#REF!</xm:f>
          </x14:formula1>
          <xm:sqref>C1229:D1238</xm:sqref>
        </x14:dataValidation>
        <x14:dataValidation type="list" allowBlank="1" showInputMessage="1" showErrorMessage="1" promptTitle="DPLAN" prompt="Por favor seleccione una de las opciones disponibles.">
          <x14:formula1>
            <xm:f>'[11]OEI y Lineamientos Estratégicos'!#REF!</xm:f>
          </x14:formula1>
          <xm:sqref>D301 D303 D308 C277:D294 C329:D330 C334:D341 C343:D355 C323:D327</xm:sqref>
        </x14:dataValidation>
        <x14:dataValidation type="list" allowBlank="1" showInputMessage="1" showErrorMessage="1" promptTitle="DPLAN" prompt="Por favor seleccione una de las opciones disponibles.">
          <x14:formula1>
            <xm:f>'[12]OEI y Lineamientos Estratégicos'!#REF!</xm:f>
          </x14:formula1>
          <xm:sqref>C1327:D1327 C1240:D1240 C1279:D1279 C1322:D1324</xm:sqref>
        </x14:dataValidation>
        <x14:dataValidation type="list" allowBlank="1" showInputMessage="1" showErrorMessage="1" promptTitle="DPLAN" prompt="Por favor seleccione una de las opciones disponibles.">
          <x14:formula1>
            <xm:f>'[13]OEI y Lineamientos Estratégicos'!#REF!</xm:f>
          </x14:formula1>
          <xm:sqref>C1203:D1203 C1197:D1201 C1163:D1165</xm:sqref>
        </x14:dataValidation>
        <x14:dataValidation type="list" allowBlank="1" showInputMessage="1" showErrorMessage="1" promptTitle="DPLAN" prompt="Por favor seleccione una de las opciones disponibles.">
          <x14:formula1>
            <xm:f>'[14]OEI y Lineamientos Estratégicos'!#REF!</xm:f>
          </x14:formula1>
          <xm:sqref>C1202:D1202</xm:sqref>
        </x14:dataValidation>
        <x14:dataValidation type="list" allowBlank="1" showInputMessage="1" showErrorMessage="1" promptTitle="DPLAN" prompt="Por favor seleccione una de las opciones disponibles.">
          <x14:formula1>
            <xm:f>'[15]OEI y Lineamientos Estratégicos'!#REF!</xm:f>
          </x14:formula1>
          <xm:sqref>C1226:D1227 C1216:D1224</xm:sqref>
        </x14:dataValidation>
        <x14:dataValidation type="list" allowBlank="1" showInputMessage="1" showErrorMessage="1" promptTitle="DPLAN" prompt="Por favor seleccione una de las opciones disponibles.">
          <x14:formula1>
            <xm:f>'[16]OEI y Lineamientos Estratégicos'!#REF!</xm:f>
          </x14:formula1>
          <xm:sqref>C1051:D1113</xm:sqref>
        </x14:dataValidation>
        <x14:dataValidation type="list" allowBlank="1" showInputMessage="1" showErrorMessage="1" promptTitle="DPLAN" prompt="Por favor seleccione una de las opciones disponibles.">
          <x14:formula1>
            <xm:f>'[17]OEI y Lineamientos Estratégicos'!#REF!</xm:f>
          </x14:formula1>
          <xm:sqref>C468:D534</xm:sqref>
        </x14:dataValidation>
        <x14:dataValidation type="list" allowBlank="1" showInputMessage="1" showErrorMessage="1" promptTitle="DPLAN" prompt="Por favor seleccione una de las opciones disponibles.">
          <x14:formula1>
            <xm:f>'[18]OEI y Lineamientos Estratégicos'!#REF!</xm:f>
          </x14:formula1>
          <xm:sqref>C1115:D1115 C1118:D1129</xm:sqref>
        </x14:dataValidation>
        <x14:dataValidation type="list" allowBlank="1" showInputMessage="1" showErrorMessage="1" promptTitle="DPLAN" prompt="Por favor seleccione una de las opciones disponibles.">
          <x14:formula1>
            <xm:f>'[19]OEI y Lineamientos Estratégicos'!#REF!</xm:f>
          </x14:formula1>
          <xm:sqref>D163 D165:D169 C146:C162</xm:sqref>
        </x14:dataValidation>
        <x14:dataValidation type="list" allowBlank="1" showInputMessage="1" showErrorMessage="1" promptTitle="DPLAN" prompt="Por favor seleccione una de las opciones disponibles.">
          <x14:formula1>
            <xm:f>'[20]OEI y Lineamientos Estratégicos'!#REF!</xm:f>
          </x14:formula1>
          <xm:sqref>C420:D456</xm:sqref>
        </x14:dataValidation>
        <x14:dataValidation type="list" allowBlank="1" showInputMessage="1" showErrorMessage="1" promptTitle="DPLAN" prompt="Por favor seleccione una de las opciones disponibles.">
          <x14:formula1>
            <xm:f>'[21]OEI y Lineamientos Estratégicos'!#REF!</xm:f>
          </x14:formula1>
          <xm:sqref>C395:D418</xm:sqref>
        </x14:dataValidation>
        <x14:dataValidation type="list" allowBlank="1" showInputMessage="1" showErrorMessage="1" promptTitle="DPLAN" prompt="Por favor seleccione una de las opciones disponibles.">
          <x14:formula1>
            <xm:f>'[22]OEI y Lineamientos Estratégicos'!#REF!</xm:f>
          </x14:formula1>
          <xm:sqref>C458:D465</xm:sqref>
        </x14:dataValidation>
        <x14:dataValidation type="list" allowBlank="1" showInputMessage="1" showErrorMessage="1" promptTitle="DPLAN" prompt="Por favor seleccione una de las opciones disponibles.">
          <x14:formula1>
            <xm:f>'[23]OEI y Lineamientos Estratégicos'!#REF!</xm:f>
          </x14:formula1>
          <xm:sqref>C171:D191</xm:sqref>
        </x14:dataValidation>
        <x14:dataValidation type="list" allowBlank="1" showInputMessage="1" showErrorMessage="1" promptTitle="DPLAN" prompt="Por favor seleccione una de las opciones disponibles.">
          <x14:formula1>
            <xm:f>'[24]OEI y Lineamientos Estratégicos'!#REF!</xm:f>
          </x14:formula1>
          <xm:sqref>C1397:D1414</xm:sqref>
        </x14:dataValidation>
        <x14:dataValidation type="list" allowBlank="1" showInputMessage="1" showErrorMessage="1" promptTitle="DPLAN" prompt="Por favor seleccione una de las opciones disponibles.">
          <x14:formula1>
            <xm:f>'[25]OEI y Lineamientos Estratégicos'!#REF!</xm:f>
          </x14:formula1>
          <xm:sqref>C10:D53</xm:sqref>
        </x14:dataValidation>
        <x14:dataValidation type="list" allowBlank="1" showInputMessage="1" showErrorMessage="1" promptTitle="DPLAN" prompt="Por favor seleccione una de las opciones disponibles.">
          <x14:formula1>
            <xm:f>'[26]OEI y Lineamientos Estratégicos'!#REF!</xm:f>
          </x14:formula1>
          <xm:sqref>C1205:D1214</xm:sqref>
        </x14:dataValidation>
        <x14:dataValidation type="list" allowBlank="1" showInputMessage="1" showErrorMessage="1" promptTitle="DPLAN" prompt="Por favor seleccione una de las opciones disponibles.">
          <x14:formula1>
            <xm:f>'[27]OEI y Lineamientos Estratégicos'!#REF!</xm:f>
          </x14:formula1>
          <xm:sqref>C358:D391</xm:sqref>
        </x14:dataValidation>
        <x14:dataValidation type="list" allowBlank="1" showInputMessage="1" showErrorMessage="1" promptTitle="DPLAN" prompt="Por favor seleccione una de las opciones disponibles.">
          <x14:formula1>
            <xm:f>'[28]OEI y Lineamientos Estratégicos'!#REF!</xm:f>
          </x14:formula1>
          <xm:sqref>C1416:D1512 C1514:D1522</xm:sqref>
        </x14:dataValidation>
        <x14:dataValidation type="list" allowBlank="1" showInputMessage="1" showErrorMessage="1" promptTitle="DPLAN" prompt="Por favor seleccione una de las opciones disponibles.">
          <x14:formula1>
            <xm:f>'[29]OEI y Lineamientos Estratégicos'!#REF!</xm:f>
          </x14:formula1>
          <xm:sqref>C559:D726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L113"/>
  <sheetViews>
    <sheetView showGridLines="0" workbookViewId="0">
      <selection activeCell="H10" sqref="H10"/>
    </sheetView>
  </sheetViews>
  <sheetFormatPr baseColWidth="10" defaultRowHeight="15" x14ac:dyDescent="0.25"/>
  <cols>
    <col min="1" max="1" width="6.42578125" style="99" customWidth="1"/>
    <col min="2" max="256" width="11.42578125" style="1"/>
    <col min="257" max="257" width="6.42578125" style="1" customWidth="1"/>
    <col min="258" max="512" width="11.42578125" style="1"/>
    <col min="513" max="513" width="6.42578125" style="1" customWidth="1"/>
    <col min="514" max="768" width="11.42578125" style="1"/>
    <col min="769" max="769" width="6.42578125" style="1" customWidth="1"/>
    <col min="770" max="1024" width="11.42578125" style="1"/>
    <col min="1025" max="1025" width="6.42578125" style="1" customWidth="1"/>
    <col min="1026" max="1280" width="11.42578125" style="1"/>
    <col min="1281" max="1281" width="6.42578125" style="1" customWidth="1"/>
    <col min="1282" max="1536" width="11.42578125" style="1"/>
    <col min="1537" max="1537" width="6.42578125" style="1" customWidth="1"/>
    <col min="1538" max="1792" width="11.42578125" style="1"/>
    <col min="1793" max="1793" width="6.42578125" style="1" customWidth="1"/>
    <col min="1794" max="2048" width="11.42578125" style="1"/>
    <col min="2049" max="2049" width="6.42578125" style="1" customWidth="1"/>
    <col min="2050" max="2304" width="11.42578125" style="1"/>
    <col min="2305" max="2305" width="6.42578125" style="1" customWidth="1"/>
    <col min="2306" max="2560" width="11.42578125" style="1"/>
    <col min="2561" max="2561" width="6.42578125" style="1" customWidth="1"/>
    <col min="2562" max="2816" width="11.42578125" style="1"/>
    <col min="2817" max="2817" width="6.42578125" style="1" customWidth="1"/>
    <col min="2818" max="3072" width="11.42578125" style="1"/>
    <col min="3073" max="3073" width="6.42578125" style="1" customWidth="1"/>
    <col min="3074" max="3328" width="11.42578125" style="1"/>
    <col min="3329" max="3329" width="6.42578125" style="1" customWidth="1"/>
    <col min="3330" max="3584" width="11.42578125" style="1"/>
    <col min="3585" max="3585" width="6.42578125" style="1" customWidth="1"/>
    <col min="3586" max="3840" width="11.42578125" style="1"/>
    <col min="3841" max="3841" width="6.42578125" style="1" customWidth="1"/>
    <col min="3842" max="4096" width="11.42578125" style="1"/>
    <col min="4097" max="4097" width="6.42578125" style="1" customWidth="1"/>
    <col min="4098" max="4352" width="11.42578125" style="1"/>
    <col min="4353" max="4353" width="6.42578125" style="1" customWidth="1"/>
    <col min="4354" max="4608" width="11.42578125" style="1"/>
    <col min="4609" max="4609" width="6.42578125" style="1" customWidth="1"/>
    <col min="4610" max="4864" width="11.42578125" style="1"/>
    <col min="4865" max="4865" width="6.42578125" style="1" customWidth="1"/>
    <col min="4866" max="5120" width="11.42578125" style="1"/>
    <col min="5121" max="5121" width="6.42578125" style="1" customWidth="1"/>
    <col min="5122" max="5376" width="11.42578125" style="1"/>
    <col min="5377" max="5377" width="6.42578125" style="1" customWidth="1"/>
    <col min="5378" max="5632" width="11.42578125" style="1"/>
    <col min="5633" max="5633" width="6.42578125" style="1" customWidth="1"/>
    <col min="5634" max="5888" width="11.42578125" style="1"/>
    <col min="5889" max="5889" width="6.42578125" style="1" customWidth="1"/>
    <col min="5890" max="6144" width="11.42578125" style="1"/>
    <col min="6145" max="6145" width="6.42578125" style="1" customWidth="1"/>
    <col min="6146" max="6400" width="11.42578125" style="1"/>
    <col min="6401" max="6401" width="6.42578125" style="1" customWidth="1"/>
    <col min="6402" max="6656" width="11.42578125" style="1"/>
    <col min="6657" max="6657" width="6.42578125" style="1" customWidth="1"/>
    <col min="6658" max="6912" width="11.42578125" style="1"/>
    <col min="6913" max="6913" width="6.42578125" style="1" customWidth="1"/>
    <col min="6914" max="7168" width="11.42578125" style="1"/>
    <col min="7169" max="7169" width="6.42578125" style="1" customWidth="1"/>
    <col min="7170" max="7424" width="11.42578125" style="1"/>
    <col min="7425" max="7425" width="6.42578125" style="1" customWidth="1"/>
    <col min="7426" max="7680" width="11.42578125" style="1"/>
    <col min="7681" max="7681" width="6.42578125" style="1" customWidth="1"/>
    <col min="7682" max="7936" width="11.42578125" style="1"/>
    <col min="7937" max="7937" width="6.42578125" style="1" customWidth="1"/>
    <col min="7938" max="8192" width="11.42578125" style="1"/>
    <col min="8193" max="8193" width="6.42578125" style="1" customWidth="1"/>
    <col min="8194" max="8448" width="11.42578125" style="1"/>
    <col min="8449" max="8449" width="6.42578125" style="1" customWidth="1"/>
    <col min="8450" max="8704" width="11.42578125" style="1"/>
    <col min="8705" max="8705" width="6.42578125" style="1" customWidth="1"/>
    <col min="8706" max="8960" width="11.42578125" style="1"/>
    <col min="8961" max="8961" width="6.42578125" style="1" customWidth="1"/>
    <col min="8962" max="9216" width="11.42578125" style="1"/>
    <col min="9217" max="9217" width="6.42578125" style="1" customWidth="1"/>
    <col min="9218" max="9472" width="11.42578125" style="1"/>
    <col min="9473" max="9473" width="6.42578125" style="1" customWidth="1"/>
    <col min="9474" max="9728" width="11.42578125" style="1"/>
    <col min="9729" max="9729" width="6.42578125" style="1" customWidth="1"/>
    <col min="9730" max="9984" width="11.42578125" style="1"/>
    <col min="9985" max="9985" width="6.42578125" style="1" customWidth="1"/>
    <col min="9986" max="10240" width="11.42578125" style="1"/>
    <col min="10241" max="10241" width="6.42578125" style="1" customWidth="1"/>
    <col min="10242" max="10496" width="11.42578125" style="1"/>
    <col min="10497" max="10497" width="6.42578125" style="1" customWidth="1"/>
    <col min="10498" max="10752" width="11.42578125" style="1"/>
    <col min="10753" max="10753" width="6.42578125" style="1" customWidth="1"/>
    <col min="10754" max="11008" width="11.42578125" style="1"/>
    <col min="11009" max="11009" width="6.42578125" style="1" customWidth="1"/>
    <col min="11010" max="11264" width="11.42578125" style="1"/>
    <col min="11265" max="11265" width="6.42578125" style="1" customWidth="1"/>
    <col min="11266" max="11520" width="11.42578125" style="1"/>
    <col min="11521" max="11521" width="6.42578125" style="1" customWidth="1"/>
    <col min="11522" max="11776" width="11.42578125" style="1"/>
    <col min="11777" max="11777" width="6.42578125" style="1" customWidth="1"/>
    <col min="11778" max="12032" width="11.42578125" style="1"/>
    <col min="12033" max="12033" width="6.42578125" style="1" customWidth="1"/>
    <col min="12034" max="12288" width="11.42578125" style="1"/>
    <col min="12289" max="12289" width="6.42578125" style="1" customWidth="1"/>
    <col min="12290" max="12544" width="11.42578125" style="1"/>
    <col min="12545" max="12545" width="6.42578125" style="1" customWidth="1"/>
    <col min="12546" max="12800" width="11.42578125" style="1"/>
    <col min="12801" max="12801" width="6.42578125" style="1" customWidth="1"/>
    <col min="12802" max="13056" width="11.42578125" style="1"/>
    <col min="13057" max="13057" width="6.42578125" style="1" customWidth="1"/>
    <col min="13058" max="13312" width="11.42578125" style="1"/>
    <col min="13313" max="13313" width="6.42578125" style="1" customWidth="1"/>
    <col min="13314" max="13568" width="11.42578125" style="1"/>
    <col min="13569" max="13569" width="6.42578125" style="1" customWidth="1"/>
    <col min="13570" max="13824" width="11.42578125" style="1"/>
    <col min="13825" max="13825" width="6.42578125" style="1" customWidth="1"/>
    <col min="13826" max="14080" width="11.42578125" style="1"/>
    <col min="14081" max="14081" width="6.42578125" style="1" customWidth="1"/>
    <col min="14082" max="14336" width="11.42578125" style="1"/>
    <col min="14337" max="14337" width="6.42578125" style="1" customWidth="1"/>
    <col min="14338" max="14592" width="11.42578125" style="1"/>
    <col min="14593" max="14593" width="6.42578125" style="1" customWidth="1"/>
    <col min="14594" max="14848" width="11.42578125" style="1"/>
    <col min="14849" max="14849" width="6.42578125" style="1" customWidth="1"/>
    <col min="14850" max="15104" width="11.42578125" style="1"/>
    <col min="15105" max="15105" width="6.42578125" style="1" customWidth="1"/>
    <col min="15106" max="15360" width="11.42578125" style="1"/>
    <col min="15361" max="15361" width="6.42578125" style="1" customWidth="1"/>
    <col min="15362" max="15616" width="11.42578125" style="1"/>
    <col min="15617" max="15617" width="6.42578125" style="1" customWidth="1"/>
    <col min="15618" max="15872" width="11.42578125" style="1"/>
    <col min="15873" max="15873" width="6.42578125" style="1" customWidth="1"/>
    <col min="15874" max="16128" width="11.42578125" style="1"/>
    <col min="16129" max="16129" width="6.42578125" style="1" customWidth="1"/>
    <col min="16130" max="16384" width="11.42578125" style="1"/>
  </cols>
  <sheetData>
    <row r="2" spans="1:12" ht="22.5" x14ac:dyDescent="0.25">
      <c r="A2" s="100" t="s">
        <v>0</v>
      </c>
    </row>
    <row r="4" spans="1:12" x14ac:dyDescent="0.25">
      <c r="A4" s="2" t="s">
        <v>1</v>
      </c>
      <c r="B4" s="3" t="s">
        <v>2</v>
      </c>
    </row>
    <row r="5" spans="1:12" x14ac:dyDescent="0.25">
      <c r="A5" s="2" t="s">
        <v>3</v>
      </c>
      <c r="B5" s="3" t="s">
        <v>4</v>
      </c>
    </row>
    <row r="6" spans="1:12" x14ac:dyDescent="0.25">
      <c r="A6" s="2" t="s">
        <v>5</v>
      </c>
      <c r="B6" s="3" t="s">
        <v>6</v>
      </c>
      <c r="C6" s="3"/>
      <c r="D6" s="3"/>
      <c r="E6" s="3"/>
      <c r="F6" s="3"/>
      <c r="G6" s="3"/>
      <c r="H6" s="3"/>
      <c r="I6" s="3"/>
      <c r="J6" s="3"/>
      <c r="K6" s="3"/>
      <c r="L6" s="3"/>
    </row>
    <row r="7" spans="1:12" x14ac:dyDescent="0.25">
      <c r="A7" s="2" t="s">
        <v>7</v>
      </c>
      <c r="B7" s="3" t="s">
        <v>8</v>
      </c>
    </row>
    <row r="8" spans="1:12" x14ac:dyDescent="0.25">
      <c r="A8" s="2" t="s">
        <v>9</v>
      </c>
      <c r="B8" s="1" t="s">
        <v>10</v>
      </c>
    </row>
    <row r="9" spans="1:12" x14ac:dyDescent="0.25">
      <c r="A9" s="2" t="s">
        <v>11</v>
      </c>
      <c r="B9" s="1" t="s">
        <v>12</v>
      </c>
    </row>
    <row r="10" spans="1:12" x14ac:dyDescent="0.25">
      <c r="A10" s="2" t="s">
        <v>13</v>
      </c>
      <c r="B10" s="1" t="s">
        <v>14</v>
      </c>
      <c r="D10" s="4"/>
    </row>
    <row r="11" spans="1:12" x14ac:dyDescent="0.25">
      <c r="A11" s="2" t="s">
        <v>15</v>
      </c>
      <c r="B11" s="1" t="s">
        <v>16</v>
      </c>
      <c r="D11" s="4"/>
    </row>
    <row r="12" spans="1:12" x14ac:dyDescent="0.25">
      <c r="A12" s="2" t="s">
        <v>17</v>
      </c>
      <c r="B12" s="3" t="s">
        <v>18</v>
      </c>
    </row>
    <row r="13" spans="1:12" x14ac:dyDescent="0.25">
      <c r="A13" s="2" t="s">
        <v>19</v>
      </c>
      <c r="B13" s="1" t="s">
        <v>20</v>
      </c>
      <c r="D13" s="4"/>
    </row>
    <row r="14" spans="1:12" x14ac:dyDescent="0.25">
      <c r="A14" s="2" t="s">
        <v>21</v>
      </c>
      <c r="B14" s="1" t="s">
        <v>22</v>
      </c>
    </row>
    <row r="16" spans="1:12" ht="22.5" x14ac:dyDescent="0.25">
      <c r="A16" s="100" t="s">
        <v>174</v>
      </c>
    </row>
    <row r="18" spans="1:4" x14ac:dyDescent="0.25">
      <c r="A18" s="2">
        <v>1</v>
      </c>
      <c r="B18" s="1" t="s">
        <v>23</v>
      </c>
    </row>
    <row r="19" spans="1:4" x14ac:dyDescent="0.25">
      <c r="A19" s="2">
        <v>2</v>
      </c>
      <c r="B19" s="1" t="s">
        <v>24</v>
      </c>
    </row>
    <row r="20" spans="1:4" x14ac:dyDescent="0.25">
      <c r="A20" s="2">
        <v>3</v>
      </c>
      <c r="B20" s="1" t="s">
        <v>25</v>
      </c>
    </row>
    <row r="21" spans="1:4" x14ac:dyDescent="0.25">
      <c r="A21" s="2">
        <v>4</v>
      </c>
      <c r="B21" s="1" t="s">
        <v>26</v>
      </c>
    </row>
    <row r="22" spans="1:4" x14ac:dyDescent="0.25">
      <c r="A22" s="2">
        <v>5</v>
      </c>
      <c r="B22" s="1" t="s">
        <v>27</v>
      </c>
    </row>
    <row r="23" spans="1:4" x14ac:dyDescent="0.25">
      <c r="A23" s="2">
        <v>6</v>
      </c>
      <c r="B23" s="1" t="s">
        <v>28</v>
      </c>
    </row>
    <row r="24" spans="1:4" x14ac:dyDescent="0.25">
      <c r="A24" s="2">
        <v>7</v>
      </c>
      <c r="B24" s="1" t="s">
        <v>29</v>
      </c>
      <c r="D24" s="4"/>
    </row>
    <row r="25" spans="1:4" x14ac:dyDescent="0.25">
      <c r="A25" s="2">
        <v>8</v>
      </c>
      <c r="B25" s="1" t="s">
        <v>30</v>
      </c>
    </row>
    <row r="27" spans="1:4" ht="22.5" x14ac:dyDescent="0.25">
      <c r="A27" s="100" t="s">
        <v>175</v>
      </c>
    </row>
    <row r="29" spans="1:4" x14ac:dyDescent="0.25">
      <c r="A29" s="5">
        <v>1</v>
      </c>
      <c r="B29" s="4" t="s">
        <v>173</v>
      </c>
    </row>
    <row r="30" spans="1:4" x14ac:dyDescent="0.25">
      <c r="A30" s="6"/>
    </row>
    <row r="31" spans="1:4" x14ac:dyDescent="0.25">
      <c r="A31" s="6" t="s">
        <v>31</v>
      </c>
      <c r="B31" s="1" t="s">
        <v>32</v>
      </c>
    </row>
    <row r="32" spans="1:4" x14ac:dyDescent="0.25">
      <c r="A32" s="6" t="s">
        <v>31</v>
      </c>
      <c r="B32" s="1" t="s">
        <v>33</v>
      </c>
    </row>
    <row r="33" spans="1:12" x14ac:dyDescent="0.25">
      <c r="A33" s="6" t="s">
        <v>31</v>
      </c>
      <c r="B33" s="1" t="s">
        <v>34</v>
      </c>
    </row>
    <row r="34" spans="1:12" x14ac:dyDescent="0.25">
      <c r="A34" s="6" t="s">
        <v>31</v>
      </c>
      <c r="B34" s="1" t="s">
        <v>35</v>
      </c>
    </row>
    <row r="35" spans="1:12" x14ac:dyDescent="0.25">
      <c r="A35" s="6"/>
    </row>
    <row r="36" spans="1:12" x14ac:dyDescent="0.25">
      <c r="A36" s="5">
        <v>2</v>
      </c>
      <c r="B36" s="4" t="s">
        <v>24</v>
      </c>
    </row>
    <row r="37" spans="1:12" x14ac:dyDescent="0.25">
      <c r="A37" s="6"/>
    </row>
    <row r="38" spans="1:12" ht="36" customHeight="1" x14ac:dyDescent="0.25">
      <c r="A38" s="6" t="s">
        <v>31</v>
      </c>
      <c r="B38" s="3783" t="s">
        <v>36</v>
      </c>
      <c r="C38" s="3783"/>
      <c r="D38" s="3783"/>
      <c r="E38" s="3783"/>
      <c r="F38" s="3783"/>
      <c r="G38" s="3783"/>
      <c r="H38" s="3783"/>
      <c r="I38" s="3783"/>
      <c r="J38" s="3783"/>
      <c r="K38" s="3783"/>
      <c r="L38" s="3783"/>
    </row>
    <row r="39" spans="1:12" ht="33.75" customHeight="1" x14ac:dyDescent="0.25">
      <c r="A39" s="6" t="s">
        <v>31</v>
      </c>
      <c r="B39" s="3783" t="s">
        <v>37</v>
      </c>
      <c r="C39" s="3783"/>
      <c r="D39" s="3783"/>
      <c r="E39" s="3783"/>
      <c r="F39" s="3783"/>
      <c r="G39" s="3783"/>
      <c r="H39" s="3783"/>
      <c r="I39" s="3783"/>
      <c r="J39" s="3783"/>
      <c r="K39" s="3783"/>
      <c r="L39" s="3783"/>
    </row>
    <row r="40" spans="1:12" x14ac:dyDescent="0.25">
      <c r="A40" s="6" t="s">
        <v>31</v>
      </c>
      <c r="B40" s="1" t="s">
        <v>38</v>
      </c>
    </row>
    <row r="41" spans="1:12" x14ac:dyDescent="0.25">
      <c r="A41" s="6" t="s">
        <v>31</v>
      </c>
      <c r="B41" s="1" t="s">
        <v>39</v>
      </c>
    </row>
    <row r="42" spans="1:12" x14ac:dyDescent="0.25">
      <c r="A42" s="6" t="s">
        <v>31</v>
      </c>
      <c r="B42" s="1" t="s">
        <v>40</v>
      </c>
    </row>
    <row r="43" spans="1:12" x14ac:dyDescent="0.25">
      <c r="A43" s="6" t="s">
        <v>31</v>
      </c>
      <c r="B43" s="3783" t="s">
        <v>41</v>
      </c>
      <c r="C43" s="3783"/>
      <c r="D43" s="3783"/>
      <c r="E43" s="3783"/>
      <c r="F43" s="3783"/>
      <c r="G43" s="3783"/>
      <c r="H43" s="3783"/>
      <c r="I43" s="3783"/>
      <c r="J43" s="3783"/>
      <c r="K43" s="3783"/>
      <c r="L43" s="3783"/>
    </row>
    <row r="44" spans="1:12" x14ac:dyDescent="0.25">
      <c r="A44" s="6" t="s">
        <v>31</v>
      </c>
      <c r="B44" s="1" t="s">
        <v>42</v>
      </c>
    </row>
    <row r="45" spans="1:12" x14ac:dyDescent="0.25">
      <c r="A45" s="6" t="s">
        <v>31</v>
      </c>
      <c r="B45" s="1" t="s">
        <v>43</v>
      </c>
    </row>
    <row r="46" spans="1:12" x14ac:dyDescent="0.25">
      <c r="A46" s="6"/>
    </row>
    <row r="47" spans="1:12" x14ac:dyDescent="0.25">
      <c r="A47" s="5">
        <v>3</v>
      </c>
      <c r="B47" s="4" t="s">
        <v>25</v>
      </c>
    </row>
    <row r="48" spans="1:12" x14ac:dyDescent="0.25">
      <c r="A48" s="6"/>
    </row>
    <row r="49" spans="1:12" x14ac:dyDescent="0.25">
      <c r="A49" s="6" t="s">
        <v>31</v>
      </c>
      <c r="B49" s="1" t="s">
        <v>44</v>
      </c>
    </row>
    <row r="50" spans="1:12" x14ac:dyDescent="0.25">
      <c r="A50" s="6" t="s">
        <v>31</v>
      </c>
      <c r="B50" s="1" t="s">
        <v>45</v>
      </c>
    </row>
    <row r="51" spans="1:12" x14ac:dyDescent="0.25">
      <c r="A51" s="6" t="s">
        <v>31</v>
      </c>
      <c r="B51" s="1" t="s">
        <v>46</v>
      </c>
    </row>
    <row r="52" spans="1:12" x14ac:dyDescent="0.25">
      <c r="A52" s="6" t="s">
        <v>31</v>
      </c>
      <c r="B52" s="1" t="s">
        <v>47</v>
      </c>
    </row>
    <row r="53" spans="1:12" ht="31.5" customHeight="1" x14ac:dyDescent="0.25">
      <c r="A53" s="6" t="s">
        <v>31</v>
      </c>
      <c r="B53" s="3783" t="s">
        <v>48</v>
      </c>
      <c r="C53" s="3783"/>
      <c r="D53" s="3783"/>
      <c r="E53" s="3783"/>
      <c r="F53" s="3783"/>
      <c r="G53" s="3783"/>
      <c r="H53" s="3783"/>
      <c r="I53" s="3783"/>
      <c r="J53" s="3783"/>
      <c r="K53" s="3783"/>
      <c r="L53" s="3783"/>
    </row>
    <row r="54" spans="1:12" x14ac:dyDescent="0.25">
      <c r="A54" s="6" t="s">
        <v>31</v>
      </c>
      <c r="B54" s="1" t="s">
        <v>49</v>
      </c>
    </row>
    <row r="55" spans="1:12" x14ac:dyDescent="0.25">
      <c r="A55" s="6" t="s">
        <v>31</v>
      </c>
      <c r="B55" s="1" t="s">
        <v>50</v>
      </c>
    </row>
    <row r="56" spans="1:12" x14ac:dyDescent="0.25">
      <c r="A56" s="6"/>
    </row>
    <row r="57" spans="1:12" x14ac:dyDescent="0.25">
      <c r="A57" s="5">
        <v>4</v>
      </c>
      <c r="B57" s="4" t="s">
        <v>26</v>
      </c>
    </row>
    <row r="58" spans="1:12" x14ac:dyDescent="0.25">
      <c r="A58" s="6"/>
    </row>
    <row r="59" spans="1:12" x14ac:dyDescent="0.25">
      <c r="A59" s="6" t="s">
        <v>31</v>
      </c>
      <c r="B59" s="1" t="s">
        <v>51</v>
      </c>
    </row>
    <row r="60" spans="1:12" x14ac:dyDescent="0.25">
      <c r="A60" s="6" t="s">
        <v>31</v>
      </c>
      <c r="B60" s="1" t="s">
        <v>52</v>
      </c>
    </row>
    <row r="61" spans="1:12" x14ac:dyDescent="0.25">
      <c r="A61" s="6" t="s">
        <v>31</v>
      </c>
      <c r="B61" s="1" t="s">
        <v>53</v>
      </c>
    </row>
    <row r="62" spans="1:12" x14ac:dyDescent="0.25">
      <c r="A62" s="6" t="s">
        <v>31</v>
      </c>
      <c r="B62" s="1" t="s">
        <v>54</v>
      </c>
    </row>
    <row r="63" spans="1:12" x14ac:dyDescent="0.25">
      <c r="A63" s="6" t="s">
        <v>31</v>
      </c>
      <c r="B63" s="1" t="s">
        <v>55</v>
      </c>
    </row>
    <row r="64" spans="1:12" x14ac:dyDescent="0.25">
      <c r="A64" s="6" t="s">
        <v>31</v>
      </c>
      <c r="B64" s="1" t="s">
        <v>56</v>
      </c>
    </row>
    <row r="65" spans="1:12" ht="34.5" customHeight="1" x14ac:dyDescent="0.25">
      <c r="A65" s="6" t="s">
        <v>31</v>
      </c>
      <c r="B65" s="3783" t="s">
        <v>57</v>
      </c>
      <c r="C65" s="3783"/>
      <c r="D65" s="3783"/>
      <c r="E65" s="3783"/>
      <c r="F65" s="3783"/>
      <c r="G65" s="3783"/>
      <c r="H65" s="3783"/>
      <c r="I65" s="3783"/>
      <c r="J65" s="3783"/>
      <c r="K65" s="3783"/>
      <c r="L65" s="3783"/>
    </row>
    <row r="66" spans="1:12" ht="32.25" customHeight="1" x14ac:dyDescent="0.25">
      <c r="A66" s="6" t="s">
        <v>31</v>
      </c>
      <c r="B66" s="3783" t="s">
        <v>58</v>
      </c>
      <c r="C66" s="3783"/>
      <c r="D66" s="3783"/>
      <c r="E66" s="3783"/>
      <c r="F66" s="3783"/>
      <c r="G66" s="3783"/>
      <c r="H66" s="3783"/>
      <c r="I66" s="3783"/>
      <c r="J66" s="3783"/>
      <c r="K66" s="3783"/>
      <c r="L66" s="3783"/>
    </row>
    <row r="67" spans="1:12" x14ac:dyDescent="0.25">
      <c r="A67" s="6" t="s">
        <v>31</v>
      </c>
      <c r="B67" s="1" t="s">
        <v>59</v>
      </c>
    </row>
    <row r="68" spans="1:12" x14ac:dyDescent="0.25">
      <c r="A68" s="6" t="s">
        <v>31</v>
      </c>
      <c r="B68" s="3784" t="s">
        <v>60</v>
      </c>
      <c r="C68" s="3783"/>
      <c r="D68" s="3783"/>
      <c r="E68" s="3783"/>
      <c r="F68" s="3783"/>
      <c r="G68" s="3783"/>
      <c r="H68" s="3783"/>
      <c r="I68" s="3783"/>
      <c r="J68" s="3783"/>
      <c r="K68" s="3783"/>
      <c r="L68" s="3783"/>
    </row>
    <row r="69" spans="1:12" x14ac:dyDescent="0.25">
      <c r="A69" s="6" t="s">
        <v>31</v>
      </c>
      <c r="B69" s="1" t="s">
        <v>61</v>
      </c>
    </row>
    <row r="70" spans="1:12" x14ac:dyDescent="0.25">
      <c r="A70" s="6"/>
    </row>
    <row r="71" spans="1:12" x14ac:dyDescent="0.25">
      <c r="A71" s="5">
        <v>5</v>
      </c>
      <c r="B71" s="4" t="s">
        <v>27</v>
      </c>
    </row>
    <row r="72" spans="1:12" x14ac:dyDescent="0.25">
      <c r="A72" s="7"/>
    </row>
    <row r="73" spans="1:12" x14ac:dyDescent="0.25">
      <c r="A73" s="6" t="s">
        <v>31</v>
      </c>
      <c r="B73" s="1" t="s">
        <v>62</v>
      </c>
    </row>
    <row r="74" spans="1:12" ht="36" customHeight="1" x14ac:dyDescent="0.25">
      <c r="A74" s="6" t="s">
        <v>31</v>
      </c>
      <c r="B74" s="3783" t="s">
        <v>63</v>
      </c>
      <c r="C74" s="3783"/>
      <c r="D74" s="3783"/>
      <c r="E74" s="3783"/>
      <c r="F74" s="3783"/>
      <c r="G74" s="3783"/>
      <c r="H74" s="3783"/>
      <c r="I74" s="3783"/>
      <c r="J74" s="3783"/>
      <c r="K74" s="3783"/>
      <c r="L74" s="3783"/>
    </row>
    <row r="75" spans="1:12" ht="34.5" customHeight="1" x14ac:dyDescent="0.25">
      <c r="A75" s="6" t="s">
        <v>31</v>
      </c>
      <c r="B75" s="3783" t="s">
        <v>64</v>
      </c>
      <c r="C75" s="3783"/>
      <c r="D75" s="3783"/>
      <c r="E75" s="3783"/>
      <c r="F75" s="3783"/>
      <c r="G75" s="3783"/>
      <c r="H75" s="3783"/>
      <c r="I75" s="3783"/>
      <c r="J75" s="3783"/>
      <c r="K75" s="3783"/>
      <c r="L75" s="3783"/>
    </row>
    <row r="76" spans="1:12" x14ac:dyDescent="0.25">
      <c r="A76" s="6" t="s">
        <v>31</v>
      </c>
      <c r="B76" s="1" t="s">
        <v>65</v>
      </c>
    </row>
    <row r="77" spans="1:12" x14ac:dyDescent="0.25">
      <c r="A77" s="6" t="s">
        <v>31</v>
      </c>
      <c r="B77" s="1" t="s">
        <v>66</v>
      </c>
    </row>
    <row r="78" spans="1:12" x14ac:dyDescent="0.25">
      <c r="A78" s="6"/>
    </row>
    <row r="79" spans="1:12" x14ac:dyDescent="0.25">
      <c r="A79" s="5">
        <v>6</v>
      </c>
      <c r="B79" s="4" t="s">
        <v>28</v>
      </c>
    </row>
    <row r="80" spans="1:12" x14ac:dyDescent="0.25">
      <c r="A80" s="6"/>
    </row>
    <row r="81" spans="1:12" x14ac:dyDescent="0.25">
      <c r="A81" s="6" t="s">
        <v>31</v>
      </c>
      <c r="B81" s="1" t="s">
        <v>67</v>
      </c>
    </row>
    <row r="82" spans="1:12" ht="50.25" customHeight="1" x14ac:dyDescent="0.25">
      <c r="A82" s="6" t="s">
        <v>31</v>
      </c>
      <c r="B82" s="3783" t="s">
        <v>68</v>
      </c>
      <c r="C82" s="3783"/>
      <c r="D82" s="3783"/>
      <c r="E82" s="3783"/>
      <c r="F82" s="3783"/>
      <c r="G82" s="3783"/>
      <c r="H82" s="3783"/>
      <c r="I82" s="3783"/>
      <c r="J82" s="3783"/>
      <c r="K82" s="3783"/>
      <c r="L82" s="3783"/>
    </row>
    <row r="83" spans="1:12" x14ac:dyDescent="0.25">
      <c r="A83" s="6" t="s">
        <v>31</v>
      </c>
      <c r="B83" s="1" t="s">
        <v>69</v>
      </c>
    </row>
    <row r="84" spans="1:12" ht="32.25" customHeight="1" x14ac:dyDescent="0.25">
      <c r="A84" s="6" t="s">
        <v>31</v>
      </c>
      <c r="B84" s="3783" t="s">
        <v>70</v>
      </c>
      <c r="C84" s="3783"/>
      <c r="D84" s="3783"/>
      <c r="E84" s="3783"/>
      <c r="F84" s="3783"/>
      <c r="G84" s="3783"/>
      <c r="H84" s="3783"/>
      <c r="I84" s="3783"/>
      <c r="J84" s="3783"/>
      <c r="K84" s="3783"/>
      <c r="L84" s="3783"/>
    </row>
    <row r="85" spans="1:12" x14ac:dyDescent="0.25">
      <c r="A85" s="6" t="s">
        <v>31</v>
      </c>
      <c r="B85" s="1" t="s">
        <v>71</v>
      </c>
    </row>
    <row r="86" spans="1:12" x14ac:dyDescent="0.25">
      <c r="A86" s="6" t="s">
        <v>31</v>
      </c>
      <c r="B86" s="1" t="s">
        <v>72</v>
      </c>
    </row>
    <row r="87" spans="1:12" x14ac:dyDescent="0.25">
      <c r="A87" s="6" t="s">
        <v>31</v>
      </c>
      <c r="B87" s="1" t="s">
        <v>73</v>
      </c>
    </row>
    <row r="88" spans="1:12" x14ac:dyDescent="0.25">
      <c r="A88" s="6" t="s">
        <v>31</v>
      </c>
      <c r="B88" s="1" t="s">
        <v>74</v>
      </c>
    </row>
    <row r="89" spans="1:12" x14ac:dyDescent="0.25">
      <c r="A89" s="6" t="s">
        <v>31</v>
      </c>
      <c r="B89" s="1" t="s">
        <v>75</v>
      </c>
    </row>
    <row r="90" spans="1:12" x14ac:dyDescent="0.25">
      <c r="A90" s="6" t="s">
        <v>31</v>
      </c>
      <c r="B90" s="1" t="s">
        <v>76</v>
      </c>
    </row>
    <row r="91" spans="1:12" x14ac:dyDescent="0.25">
      <c r="A91" s="6" t="s">
        <v>31</v>
      </c>
      <c r="B91" s="1" t="s">
        <v>77</v>
      </c>
    </row>
    <row r="92" spans="1:12" x14ac:dyDescent="0.25">
      <c r="A92" s="6" t="s">
        <v>31</v>
      </c>
      <c r="B92" s="1" t="s">
        <v>78</v>
      </c>
    </row>
    <row r="93" spans="1:12" x14ac:dyDescent="0.25">
      <c r="A93" s="6" t="s">
        <v>31</v>
      </c>
      <c r="B93" s="1" t="s">
        <v>79</v>
      </c>
    </row>
    <row r="94" spans="1:12" x14ac:dyDescent="0.25">
      <c r="A94" s="6" t="s">
        <v>31</v>
      </c>
      <c r="B94" s="1" t="s">
        <v>80</v>
      </c>
    </row>
    <row r="95" spans="1:12" x14ac:dyDescent="0.25">
      <c r="A95" s="6"/>
    </row>
    <row r="96" spans="1:12" x14ac:dyDescent="0.25">
      <c r="A96" s="5">
        <v>7</v>
      </c>
      <c r="B96" s="4" t="s">
        <v>29</v>
      </c>
    </row>
    <row r="97" spans="1:12" x14ac:dyDescent="0.25">
      <c r="A97" s="6"/>
    </row>
    <row r="98" spans="1:12" x14ac:dyDescent="0.25">
      <c r="A98" s="6" t="s">
        <v>31</v>
      </c>
      <c r="B98" s="3783" t="s">
        <v>81</v>
      </c>
      <c r="C98" s="3783"/>
      <c r="D98" s="3783"/>
      <c r="E98" s="3783"/>
      <c r="F98" s="3783"/>
      <c r="G98" s="3783"/>
      <c r="H98" s="3783"/>
      <c r="I98" s="3783"/>
      <c r="J98" s="3783"/>
      <c r="K98" s="3783"/>
      <c r="L98" s="3783"/>
    </row>
    <row r="99" spans="1:12" ht="33.75" customHeight="1" x14ac:dyDescent="0.25">
      <c r="A99" s="6" t="s">
        <v>31</v>
      </c>
      <c r="B99" s="3783" t="s">
        <v>82</v>
      </c>
      <c r="C99" s="3783"/>
      <c r="D99" s="3783"/>
      <c r="E99" s="3783"/>
      <c r="F99" s="3783"/>
      <c r="G99" s="3783"/>
      <c r="H99" s="3783"/>
      <c r="I99" s="3783"/>
      <c r="J99" s="3783"/>
      <c r="K99" s="3783"/>
      <c r="L99" s="3783"/>
    </row>
    <row r="100" spans="1:12" x14ac:dyDescent="0.25">
      <c r="A100" s="6" t="s">
        <v>31</v>
      </c>
      <c r="B100" s="1" t="s">
        <v>83</v>
      </c>
    </row>
    <row r="101" spans="1:12" x14ac:dyDescent="0.25">
      <c r="A101" s="6" t="s">
        <v>31</v>
      </c>
      <c r="B101" s="1" t="s">
        <v>84</v>
      </c>
    </row>
    <row r="102" spans="1:12" x14ac:dyDescent="0.25">
      <c r="A102" s="6" t="s">
        <v>31</v>
      </c>
      <c r="B102" s="1" t="s">
        <v>85</v>
      </c>
    </row>
    <row r="103" spans="1:12" x14ac:dyDescent="0.25">
      <c r="A103" s="6" t="s">
        <v>31</v>
      </c>
      <c r="B103" s="1" t="s">
        <v>86</v>
      </c>
    </row>
    <row r="104" spans="1:12" x14ac:dyDescent="0.25">
      <c r="A104" s="6"/>
    </row>
    <row r="105" spans="1:12" x14ac:dyDescent="0.25">
      <c r="A105" s="5">
        <v>8</v>
      </c>
      <c r="B105" s="4" t="s">
        <v>30</v>
      </c>
    </row>
    <row r="106" spans="1:12" x14ac:dyDescent="0.25">
      <c r="A106" s="6"/>
    </row>
    <row r="107" spans="1:12" x14ac:dyDescent="0.25">
      <c r="A107" s="6" t="s">
        <v>31</v>
      </c>
      <c r="B107" s="1" t="s">
        <v>87</v>
      </c>
    </row>
    <row r="108" spans="1:12" ht="30.75" customHeight="1" x14ac:dyDescent="0.25">
      <c r="A108" s="6" t="s">
        <v>31</v>
      </c>
      <c r="B108" s="3783" t="s">
        <v>88</v>
      </c>
      <c r="C108" s="3783"/>
      <c r="D108" s="3783"/>
      <c r="E108" s="3783"/>
      <c r="F108" s="3783"/>
      <c r="G108" s="3783"/>
      <c r="H108" s="3783"/>
      <c r="I108" s="3783"/>
      <c r="J108" s="3783"/>
      <c r="K108" s="3783"/>
      <c r="L108" s="3783"/>
    </row>
    <row r="109" spans="1:12" x14ac:dyDescent="0.25">
      <c r="A109" s="6" t="s">
        <v>31</v>
      </c>
      <c r="B109" s="1" t="s">
        <v>89</v>
      </c>
    </row>
    <row r="110" spans="1:12" x14ac:dyDescent="0.25">
      <c r="A110" s="6" t="s">
        <v>31</v>
      </c>
      <c r="B110" s="1" t="s">
        <v>90</v>
      </c>
    </row>
    <row r="111" spans="1:12" x14ac:dyDescent="0.25">
      <c r="A111" s="6" t="s">
        <v>31</v>
      </c>
      <c r="B111" s="1" t="s">
        <v>91</v>
      </c>
    </row>
    <row r="112" spans="1:12" x14ac:dyDescent="0.25">
      <c r="A112" s="6" t="s">
        <v>31</v>
      </c>
      <c r="B112" s="1" t="s">
        <v>92</v>
      </c>
    </row>
    <row r="113" spans="1:2" x14ac:dyDescent="0.25">
      <c r="A113" s="6" t="s">
        <v>31</v>
      </c>
      <c r="B113" s="1" t="s">
        <v>93</v>
      </c>
    </row>
  </sheetData>
  <mergeCells count="14">
    <mergeCell ref="B66:L66"/>
    <mergeCell ref="B38:L38"/>
    <mergeCell ref="B39:L39"/>
    <mergeCell ref="B43:L43"/>
    <mergeCell ref="B53:L53"/>
    <mergeCell ref="B65:L65"/>
    <mergeCell ref="B99:L99"/>
    <mergeCell ref="B108:L108"/>
    <mergeCell ref="B68:L68"/>
    <mergeCell ref="B74:L74"/>
    <mergeCell ref="B75:L75"/>
    <mergeCell ref="B82:L82"/>
    <mergeCell ref="B84:L84"/>
    <mergeCell ref="B98:L9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 POA</vt:lpstr>
      <vt:lpstr>OEI y Lineamientos Estratégicos</vt:lpstr>
      <vt:lpstr>'Formato POA'!Títulos_a_imprimir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Eunicebb</dc:creator>
  <cp:lastModifiedBy>DPLAN</cp:lastModifiedBy>
  <cp:lastPrinted>2020-10-28T21:17:23Z</cp:lastPrinted>
  <dcterms:created xsi:type="dcterms:W3CDTF">2019-04-26T12:48:36Z</dcterms:created>
  <dcterms:modified xsi:type="dcterms:W3CDTF">2020-10-28T21:37:03Z</dcterms:modified>
</cp:coreProperties>
</file>